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RSGD\ACTIVITY\SharePoint\SG 3\Software new page\"/>
    </mc:Choice>
  </mc:AlternateContent>
  <xr:revisionPtr revIDLastSave="0" documentId="8_{79CCA4B2-3BE7-475E-95DB-65AD01D75000}" xr6:coauthVersionLast="47" xr6:coauthVersionMax="47" xr10:uidLastSave="{00000000-0000-0000-0000-000000000000}"/>
  <bookViews>
    <workbookView xWindow="360" yWindow="1140" windowWidth="18840" windowHeight="9560" activeTab="4" xr2:uid="{00000000-000D-0000-FFFF-FFFF00000000}"/>
  </bookViews>
  <sheets>
    <sheet name="Introduction" sheetId="6" r:id="rId1"/>
    <sheet name="Clutter Sect 3-1" sheetId="3" r:id="rId2"/>
    <sheet name="Clutter Sect 3-2" sheetId="8" r:id="rId3"/>
    <sheet name="Clutter Sect 3-3" sheetId="5" r:id="rId4"/>
    <sheet name="BEL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6" i="7" l="1"/>
  <c r="I156" i="7"/>
  <c r="P155" i="7"/>
  <c r="I155" i="7"/>
  <c r="P154" i="7"/>
  <c r="I154" i="7"/>
  <c r="P153" i="7"/>
  <c r="I153" i="7"/>
  <c r="P152" i="7"/>
  <c r="I152" i="7"/>
  <c r="P151" i="7"/>
  <c r="I151" i="7"/>
  <c r="P150" i="7"/>
  <c r="I150" i="7"/>
  <c r="P149" i="7"/>
  <c r="I149" i="7"/>
  <c r="P148" i="7"/>
  <c r="I148" i="7"/>
  <c r="P147" i="7"/>
  <c r="I147" i="7"/>
  <c r="P146" i="7"/>
  <c r="I146" i="7"/>
  <c r="P145" i="7"/>
  <c r="I145" i="7"/>
  <c r="P144" i="7"/>
  <c r="I144" i="7"/>
  <c r="P143" i="7"/>
  <c r="I143" i="7"/>
  <c r="P142" i="7"/>
  <c r="I142" i="7"/>
  <c r="P141" i="7"/>
  <c r="I141" i="7"/>
  <c r="P140" i="7"/>
  <c r="I140" i="7"/>
  <c r="P139" i="7"/>
  <c r="I139" i="7"/>
  <c r="P138" i="7"/>
  <c r="I138" i="7"/>
  <c r="P137" i="7"/>
  <c r="I137" i="7"/>
  <c r="P136" i="7"/>
  <c r="I136" i="7"/>
  <c r="P135" i="7"/>
  <c r="I135" i="7"/>
  <c r="P134" i="7"/>
  <c r="I134" i="7"/>
  <c r="P133" i="7"/>
  <c r="I133" i="7"/>
  <c r="P132" i="7"/>
  <c r="I132" i="7"/>
  <c r="P131" i="7"/>
  <c r="I131" i="7"/>
  <c r="P130" i="7"/>
  <c r="I130" i="7"/>
  <c r="P129" i="7"/>
  <c r="I129" i="7"/>
  <c r="P128" i="7"/>
  <c r="I128" i="7"/>
  <c r="P127" i="7"/>
  <c r="I127" i="7"/>
  <c r="P126" i="7"/>
  <c r="I126" i="7"/>
  <c r="P125" i="7"/>
  <c r="I125" i="7"/>
  <c r="P124" i="7"/>
  <c r="I124" i="7"/>
  <c r="P123" i="7"/>
  <c r="I123" i="7"/>
  <c r="P122" i="7"/>
  <c r="I122" i="7"/>
  <c r="P121" i="7"/>
  <c r="I121" i="7"/>
  <c r="P120" i="7"/>
  <c r="I120" i="7"/>
  <c r="P119" i="7"/>
  <c r="I119" i="7"/>
  <c r="P118" i="7"/>
  <c r="I118" i="7"/>
  <c r="P117" i="7"/>
  <c r="I117" i="7"/>
  <c r="P116" i="7"/>
  <c r="I116" i="7"/>
  <c r="P115" i="7"/>
  <c r="I115" i="7"/>
  <c r="P114" i="7"/>
  <c r="I114" i="7"/>
  <c r="P113" i="7"/>
  <c r="I113" i="7"/>
  <c r="P112" i="7"/>
  <c r="I112" i="7"/>
  <c r="P111" i="7"/>
  <c r="I111" i="7"/>
  <c r="P110" i="7"/>
  <c r="I110" i="7"/>
  <c r="P109" i="7"/>
  <c r="I109" i="7"/>
  <c r="P108" i="7"/>
  <c r="I108" i="7"/>
  <c r="P107" i="7"/>
  <c r="I107" i="7"/>
  <c r="P106" i="7"/>
  <c r="I106" i="7"/>
  <c r="P105" i="7"/>
  <c r="I105" i="7"/>
  <c r="P104" i="7"/>
  <c r="I104" i="7"/>
  <c r="P103" i="7"/>
  <c r="I103" i="7"/>
  <c r="P102" i="7"/>
  <c r="I102" i="7"/>
  <c r="P101" i="7"/>
  <c r="I101" i="7"/>
  <c r="P100" i="7"/>
  <c r="I100" i="7"/>
  <c r="P99" i="7"/>
  <c r="I99" i="7"/>
  <c r="P98" i="7"/>
  <c r="I98" i="7"/>
  <c r="P97" i="7"/>
  <c r="I97" i="7"/>
  <c r="P96" i="7"/>
  <c r="I96" i="7"/>
  <c r="P95" i="7"/>
  <c r="I95" i="7"/>
  <c r="P94" i="7"/>
  <c r="I94" i="7"/>
  <c r="P93" i="7"/>
  <c r="I93" i="7"/>
  <c r="P92" i="7"/>
  <c r="I92" i="7"/>
  <c r="P91" i="7"/>
  <c r="I91" i="7"/>
  <c r="P90" i="7"/>
  <c r="I90" i="7"/>
  <c r="P89" i="7"/>
  <c r="I89" i="7"/>
  <c r="P88" i="7"/>
  <c r="I88" i="7"/>
  <c r="P87" i="7"/>
  <c r="I87" i="7"/>
  <c r="P86" i="7"/>
  <c r="I86" i="7"/>
  <c r="P85" i="7"/>
  <c r="I85" i="7"/>
  <c r="P84" i="7"/>
  <c r="I84" i="7"/>
  <c r="P83" i="7"/>
  <c r="I83" i="7"/>
  <c r="P82" i="7"/>
  <c r="I82" i="7"/>
  <c r="P81" i="7"/>
  <c r="I81" i="7"/>
  <c r="P80" i="7"/>
  <c r="I80" i="7"/>
  <c r="P79" i="7"/>
  <c r="I79" i="7"/>
  <c r="P78" i="7"/>
  <c r="I78" i="7"/>
  <c r="P77" i="7"/>
  <c r="I77" i="7"/>
  <c r="P76" i="7"/>
  <c r="I76" i="7"/>
  <c r="P75" i="7"/>
  <c r="I75" i="7"/>
  <c r="P74" i="7"/>
  <c r="I74" i="7"/>
  <c r="P73" i="7"/>
  <c r="I73" i="7"/>
  <c r="P72" i="7"/>
  <c r="I72" i="7"/>
  <c r="P71" i="7"/>
  <c r="I71" i="7"/>
  <c r="P70" i="7"/>
  <c r="I70" i="7"/>
  <c r="P69" i="7"/>
  <c r="I69" i="7"/>
  <c r="P68" i="7"/>
  <c r="I68" i="7"/>
  <c r="P67" i="7"/>
  <c r="I67" i="7"/>
  <c r="P66" i="7"/>
  <c r="I66" i="7"/>
  <c r="P65" i="7"/>
  <c r="I65" i="7"/>
  <c r="P64" i="7"/>
  <c r="I64" i="7"/>
  <c r="P63" i="7"/>
  <c r="I63" i="7"/>
  <c r="P62" i="7"/>
  <c r="I62" i="7"/>
  <c r="P61" i="7"/>
  <c r="I61" i="7"/>
  <c r="P60" i="7"/>
  <c r="I60" i="7"/>
  <c r="P59" i="7"/>
  <c r="I59" i="7"/>
  <c r="P58" i="7"/>
  <c r="I58" i="7"/>
  <c r="P57" i="7"/>
  <c r="I57" i="7"/>
  <c r="P56" i="7"/>
  <c r="I56" i="7"/>
  <c r="P55" i="7"/>
  <c r="I55" i="7"/>
  <c r="P54" i="7"/>
  <c r="I54" i="7"/>
  <c r="P53" i="7"/>
  <c r="I53" i="7"/>
  <c r="P52" i="7"/>
  <c r="I52" i="7"/>
  <c r="P51" i="7"/>
  <c r="I51" i="7"/>
  <c r="P50" i="7"/>
  <c r="I50" i="7"/>
  <c r="P49" i="7"/>
  <c r="I49" i="7"/>
  <c r="P48" i="7"/>
  <c r="I48" i="7"/>
  <c r="P47" i="7"/>
  <c r="I47" i="7"/>
  <c r="P46" i="7"/>
  <c r="I46" i="7"/>
  <c r="P45" i="7"/>
  <c r="I45" i="7"/>
  <c r="P44" i="7"/>
  <c r="I44" i="7"/>
  <c r="P43" i="7"/>
  <c r="I43" i="7"/>
  <c r="P42" i="7"/>
  <c r="I42" i="7"/>
  <c r="P41" i="7"/>
  <c r="I41" i="7"/>
  <c r="P40" i="7"/>
  <c r="I40" i="7"/>
  <c r="P39" i="7"/>
  <c r="I39" i="7"/>
  <c r="P38" i="7"/>
  <c r="I38" i="7"/>
  <c r="P37" i="7"/>
  <c r="I37" i="7"/>
  <c r="P36" i="7"/>
  <c r="I36" i="7"/>
  <c r="P35" i="7"/>
  <c r="I35" i="7"/>
  <c r="P34" i="7"/>
  <c r="I34" i="7"/>
  <c r="P33" i="7"/>
  <c r="I33" i="7"/>
  <c r="P32" i="7"/>
  <c r="I32" i="7"/>
  <c r="P31" i="7"/>
  <c r="I31" i="7"/>
  <c r="P30" i="7"/>
  <c r="I30" i="7"/>
  <c r="P29" i="7"/>
  <c r="I29" i="7"/>
  <c r="P28" i="7"/>
  <c r="I28" i="7"/>
  <c r="P27" i="7"/>
  <c r="I27" i="7"/>
  <c r="P26" i="7"/>
  <c r="I26" i="7"/>
  <c r="P25" i="7"/>
  <c r="I25" i="7"/>
  <c r="P24" i="7"/>
  <c r="I24" i="7"/>
  <c r="P23" i="7"/>
  <c r="I23" i="7"/>
  <c r="P22" i="7"/>
  <c r="I22" i="7"/>
  <c r="P21" i="7"/>
  <c r="I21" i="7"/>
  <c r="P20" i="7"/>
  <c r="I20" i="7"/>
  <c r="P19" i="7"/>
  <c r="I19" i="7"/>
  <c r="P18" i="7"/>
  <c r="I18" i="7"/>
  <c r="P17" i="7"/>
  <c r="I17" i="7"/>
  <c r="A17" i="7"/>
  <c r="B17" i="7" s="1"/>
  <c r="C17" i="7" s="1"/>
  <c r="P16" i="7"/>
  <c r="I16" i="7"/>
  <c r="A16" i="7"/>
  <c r="B16" i="7" s="1"/>
  <c r="C16" i="7" s="1"/>
  <c r="P15" i="7"/>
  <c r="O15" i="7"/>
  <c r="M15" i="7"/>
  <c r="I15" i="7"/>
  <c r="H15" i="7"/>
  <c r="F15" i="7"/>
  <c r="C15" i="7"/>
  <c r="B15" i="7"/>
  <c r="M11" i="7"/>
  <c r="L11" i="7"/>
  <c r="K11" i="7"/>
  <c r="J11" i="7"/>
  <c r="I11" i="7"/>
  <c r="H11" i="7"/>
  <c r="G11" i="7"/>
  <c r="F11" i="7"/>
  <c r="E11" i="7"/>
  <c r="P48" i="5"/>
  <c r="G48" i="5"/>
  <c r="J47" i="5"/>
  <c r="J46" i="5"/>
  <c r="N45" i="5"/>
  <c r="Q44" i="5"/>
  <c r="Q43" i="5"/>
  <c r="H43" i="5"/>
  <c r="M42" i="5"/>
  <c r="R41" i="5"/>
  <c r="J41" i="5"/>
  <c r="O40" i="5"/>
  <c r="G40" i="5"/>
  <c r="L39" i="5"/>
  <c r="Q38" i="5"/>
  <c r="I38" i="5"/>
  <c r="N37" i="5"/>
  <c r="S36" i="5"/>
  <c r="L36" i="5"/>
  <c r="S35" i="5"/>
  <c r="N35" i="5"/>
  <c r="I35" i="5"/>
  <c r="P34" i="5"/>
  <c r="K34" i="5"/>
  <c r="S33" i="5"/>
  <c r="M33" i="5"/>
  <c r="H33" i="5"/>
  <c r="P32" i="5"/>
  <c r="J32" i="5"/>
  <c r="R31" i="5"/>
  <c r="M31" i="5"/>
  <c r="G31" i="5"/>
  <c r="O30" i="5"/>
  <c r="J30" i="5"/>
  <c r="Q29" i="5"/>
  <c r="L29" i="5"/>
  <c r="G29" i="5"/>
  <c r="N28" i="5"/>
  <c r="I28" i="5"/>
  <c r="Q27" i="5"/>
  <c r="K27" i="5"/>
  <c r="S26" i="5"/>
  <c r="N26" i="5"/>
  <c r="H26" i="5"/>
  <c r="P25" i="5"/>
  <c r="K25" i="5"/>
  <c r="R24" i="5"/>
  <c r="M24" i="5"/>
  <c r="H24" i="5"/>
  <c r="O23" i="5"/>
  <c r="J23" i="5"/>
  <c r="R22" i="5"/>
  <c r="L22" i="5"/>
  <c r="G22" i="5"/>
  <c r="O21" i="5"/>
  <c r="I21" i="5"/>
  <c r="R20" i="5"/>
  <c r="N20" i="5"/>
  <c r="J20" i="5"/>
  <c r="S19" i="5"/>
  <c r="O19" i="5"/>
  <c r="K19" i="5"/>
  <c r="G19" i="5"/>
  <c r="P18" i="5"/>
  <c r="L18" i="5"/>
  <c r="H18" i="5"/>
  <c r="Q17" i="5"/>
  <c r="M17" i="5"/>
  <c r="I17" i="5"/>
  <c r="R16" i="5"/>
  <c r="N16" i="5"/>
  <c r="J16" i="5"/>
  <c r="S15" i="5"/>
  <c r="O15" i="5"/>
  <c r="K15" i="5"/>
  <c r="G15" i="5"/>
  <c r="P14" i="5"/>
  <c r="L14" i="5"/>
  <c r="H14" i="5"/>
  <c r="Q13" i="5"/>
  <c r="M13" i="5"/>
  <c r="I13" i="5"/>
  <c r="R12" i="5"/>
  <c r="N12" i="5"/>
  <c r="J12" i="5"/>
  <c r="S11" i="5"/>
  <c r="O11" i="5"/>
  <c r="K11" i="5"/>
  <c r="G11" i="5"/>
  <c r="P10" i="5"/>
  <c r="L10" i="5"/>
  <c r="H10" i="5"/>
  <c r="R9" i="5"/>
  <c r="N9" i="5"/>
  <c r="J9" i="5"/>
  <c r="S8" i="5"/>
  <c r="O8" i="5"/>
  <c r="K8" i="5"/>
  <c r="G8" i="5"/>
  <c r="P7" i="5"/>
  <c r="L7" i="5"/>
  <c r="H7" i="5"/>
  <c r="D7" i="5"/>
  <c r="R104" i="5" s="1"/>
  <c r="R6" i="5"/>
  <c r="N6" i="5"/>
  <c r="L6" i="5"/>
  <c r="J6" i="5"/>
  <c r="S5" i="5"/>
  <c r="Q5" i="5"/>
  <c r="O5" i="5"/>
  <c r="K5" i="5"/>
  <c r="I5" i="5"/>
  <c r="G5" i="5"/>
  <c r="S4" i="5"/>
  <c r="S3" i="5" s="1"/>
  <c r="R3" i="5"/>
  <c r="Q3" i="5"/>
  <c r="P3" i="5"/>
  <c r="O3" i="5"/>
  <c r="N3" i="5"/>
  <c r="M3" i="5"/>
  <c r="L3" i="5"/>
  <c r="K3" i="5"/>
  <c r="J3" i="5"/>
  <c r="I3" i="5"/>
  <c r="H3" i="5"/>
  <c r="G3" i="5"/>
  <c r="F3" i="5"/>
  <c r="J73" i="8"/>
  <c r="K73" i="8" s="1"/>
  <c r="G73" i="8"/>
  <c r="J72" i="8"/>
  <c r="G72" i="8"/>
  <c r="K71" i="8"/>
  <c r="J71" i="8"/>
  <c r="G71" i="8"/>
  <c r="K70" i="8"/>
  <c r="J70" i="8"/>
  <c r="G70" i="8"/>
  <c r="J69" i="8"/>
  <c r="G69" i="8"/>
  <c r="K68" i="8"/>
  <c r="J68" i="8"/>
  <c r="G68" i="8"/>
  <c r="J67" i="8"/>
  <c r="G67" i="8"/>
  <c r="J66" i="8"/>
  <c r="G66" i="8"/>
  <c r="J65" i="8"/>
  <c r="G65" i="8"/>
  <c r="J64" i="8"/>
  <c r="K64" i="8" s="1"/>
  <c r="G64" i="8"/>
  <c r="K63" i="8"/>
  <c r="J63" i="8"/>
  <c r="G63" i="8"/>
  <c r="K62" i="8"/>
  <c r="J62" i="8"/>
  <c r="G62" i="8"/>
  <c r="K61" i="8"/>
  <c r="J61" i="8"/>
  <c r="G61" i="8"/>
  <c r="J60" i="8"/>
  <c r="G60" i="8"/>
  <c r="J59" i="8"/>
  <c r="G59" i="8"/>
  <c r="J58" i="8"/>
  <c r="G58" i="8"/>
  <c r="K58" i="8" s="1"/>
  <c r="J57" i="8"/>
  <c r="G57" i="8"/>
  <c r="AE56" i="8"/>
  <c r="J56" i="8"/>
  <c r="K56" i="8" s="1"/>
  <c r="G56" i="8"/>
  <c r="K55" i="8"/>
  <c r="J55" i="8"/>
  <c r="G55" i="8"/>
  <c r="K54" i="8"/>
  <c r="J54" i="8"/>
  <c r="G54" i="8"/>
  <c r="K53" i="8"/>
  <c r="J53" i="8"/>
  <c r="G53" i="8"/>
  <c r="J52" i="8"/>
  <c r="G52" i="8"/>
  <c r="J51" i="8"/>
  <c r="G51" i="8"/>
  <c r="J50" i="8"/>
  <c r="G50" i="8"/>
  <c r="J49" i="8"/>
  <c r="G49" i="8"/>
  <c r="K48" i="8"/>
  <c r="J48" i="8"/>
  <c r="G48" i="8"/>
  <c r="K47" i="8"/>
  <c r="J47" i="8"/>
  <c r="G47" i="8"/>
  <c r="K46" i="8"/>
  <c r="J46" i="8"/>
  <c r="G46" i="8"/>
  <c r="K45" i="8"/>
  <c r="J45" i="8"/>
  <c r="G45" i="8"/>
  <c r="AF44" i="8"/>
  <c r="J44" i="8"/>
  <c r="G44" i="8"/>
  <c r="J43" i="8"/>
  <c r="G43" i="8"/>
  <c r="J42" i="8"/>
  <c r="G42" i="8"/>
  <c r="AE41" i="8"/>
  <c r="J41" i="8"/>
  <c r="G41" i="8"/>
  <c r="J40" i="8"/>
  <c r="G40" i="8"/>
  <c r="AE39" i="8"/>
  <c r="K39" i="8"/>
  <c r="J39" i="8"/>
  <c r="G39" i="8"/>
  <c r="J38" i="8"/>
  <c r="K38" i="8" s="1"/>
  <c r="G38" i="8"/>
  <c r="J37" i="8"/>
  <c r="G37" i="8"/>
  <c r="J36" i="8"/>
  <c r="G36" i="8"/>
  <c r="J35" i="8"/>
  <c r="K35" i="8" s="1"/>
  <c r="G35" i="8"/>
  <c r="AE34" i="8"/>
  <c r="K34" i="8"/>
  <c r="J34" i="8"/>
  <c r="H34" i="8"/>
  <c r="G34" i="8"/>
  <c r="K33" i="8"/>
  <c r="J33" i="8"/>
  <c r="G33" i="8"/>
  <c r="K32" i="8"/>
  <c r="J32" i="8"/>
  <c r="G32" i="8"/>
  <c r="AF31" i="8"/>
  <c r="J31" i="8"/>
  <c r="G31" i="8"/>
  <c r="J30" i="8"/>
  <c r="G30" i="8"/>
  <c r="K30" i="8" s="1"/>
  <c r="J29" i="8"/>
  <c r="G29" i="8"/>
  <c r="J28" i="8"/>
  <c r="G28" i="8"/>
  <c r="J27" i="8"/>
  <c r="K27" i="8" s="1"/>
  <c r="G27" i="8"/>
  <c r="AE26" i="8"/>
  <c r="K26" i="8"/>
  <c r="J26" i="8"/>
  <c r="H26" i="8"/>
  <c r="G26" i="8"/>
  <c r="AE25" i="8"/>
  <c r="K25" i="8"/>
  <c r="J25" i="8"/>
  <c r="G25" i="8"/>
  <c r="K24" i="8"/>
  <c r="J24" i="8"/>
  <c r="G24" i="8"/>
  <c r="AF23" i="8"/>
  <c r="J23" i="8"/>
  <c r="G23" i="8"/>
  <c r="AF22" i="8"/>
  <c r="J22" i="8"/>
  <c r="G22" i="8"/>
  <c r="K22" i="8" s="1"/>
  <c r="J21" i="8"/>
  <c r="G21" i="8"/>
  <c r="AE20" i="8"/>
  <c r="J20" i="8"/>
  <c r="G20" i="8"/>
  <c r="J19" i="8"/>
  <c r="K19" i="8" s="1"/>
  <c r="G19" i="8"/>
  <c r="AE18" i="8"/>
  <c r="K18" i="8"/>
  <c r="J18" i="8"/>
  <c r="H18" i="8"/>
  <c r="G18" i="8"/>
  <c r="AF17" i="8"/>
  <c r="AE17" i="8"/>
  <c r="AG17" i="8" s="1"/>
  <c r="K17" i="8"/>
  <c r="J17" i="8"/>
  <c r="G17" i="8"/>
  <c r="K16" i="8"/>
  <c r="J16" i="8"/>
  <c r="G16" i="8"/>
  <c r="AE15" i="8"/>
  <c r="J15" i="8"/>
  <c r="G15" i="8"/>
  <c r="K14" i="8"/>
  <c r="J14" i="8"/>
  <c r="G14" i="8"/>
  <c r="AE13" i="8"/>
  <c r="J13" i="8"/>
  <c r="G13" i="8"/>
  <c r="J12" i="8"/>
  <c r="K12" i="8" s="1"/>
  <c r="G12" i="8"/>
  <c r="AF11" i="8"/>
  <c r="J11" i="8"/>
  <c r="G11" i="8"/>
  <c r="D11" i="8"/>
  <c r="J10" i="8"/>
  <c r="K10" i="8" s="1"/>
  <c r="G10" i="8"/>
  <c r="AE9" i="8"/>
  <c r="K9" i="8"/>
  <c r="J9" i="8"/>
  <c r="H9" i="8"/>
  <c r="G9" i="8"/>
  <c r="AF8" i="8"/>
  <c r="J8" i="8"/>
  <c r="G8" i="8"/>
  <c r="K8" i="8" s="1"/>
  <c r="D8" i="8"/>
  <c r="AJ7" i="8"/>
  <c r="AI7" i="8"/>
  <c r="AH7" i="8"/>
  <c r="AF7" i="8"/>
  <c r="N7" i="8"/>
  <c r="M7" i="8"/>
  <c r="L7" i="8"/>
  <c r="D7" i="8"/>
  <c r="D9" i="8" s="1"/>
  <c r="AK6" i="8"/>
  <c r="AK5" i="8" s="1"/>
  <c r="O6" i="8"/>
  <c r="O7" i="8" s="1"/>
  <c r="AO5" i="8"/>
  <c r="AJ5" i="8"/>
  <c r="AI5" i="8"/>
  <c r="AH5" i="8"/>
  <c r="AE5" i="8"/>
  <c r="AF61" i="8" s="1"/>
  <c r="N5" i="8"/>
  <c r="M5" i="8"/>
  <c r="L5" i="8"/>
  <c r="G5" i="8"/>
  <c r="H71" i="8" s="1"/>
  <c r="AP4" i="8"/>
  <c r="AO3" i="8"/>
  <c r="AO2" i="8" s="1"/>
  <c r="AF3" i="8"/>
  <c r="AP2" i="8"/>
  <c r="AP1" i="8"/>
  <c r="AO1" i="8"/>
  <c r="AO4" i="8" s="1"/>
  <c r="E11" i="3"/>
  <c r="E12" i="3" s="1"/>
  <c r="E10" i="3"/>
  <c r="E16" i="3" s="1"/>
  <c r="E18" i="3" s="1"/>
  <c r="D10" i="3"/>
  <c r="E9" i="3"/>
  <c r="E13" i="3" s="1"/>
  <c r="E14" i="3" s="1"/>
  <c r="E15" i="3" s="1"/>
  <c r="D9" i="3"/>
  <c r="D6" i="3"/>
  <c r="AO999" i="8" l="1"/>
  <c r="AO977" i="8"/>
  <c r="AO988" i="8"/>
  <c r="AO914" i="8"/>
  <c r="AO850" i="8"/>
  <c r="AO965" i="8"/>
  <c r="AO903" i="8"/>
  <c r="AQ903" i="8" s="1"/>
  <c r="AO839" i="8"/>
  <c r="AO916" i="8"/>
  <c r="AO852" i="8"/>
  <c r="AO945" i="8"/>
  <c r="AO881" i="8"/>
  <c r="AO817" i="8"/>
  <c r="AO753" i="8"/>
  <c r="AO689" i="8"/>
  <c r="AO625" i="8"/>
  <c r="AO561" i="8"/>
  <c r="AO934" i="8"/>
  <c r="AO870" i="8"/>
  <c r="AO806" i="8"/>
  <c r="AO963" i="8"/>
  <c r="AO899" i="8"/>
  <c r="AO835" i="8"/>
  <c r="AO771" i="8"/>
  <c r="AO707" i="8"/>
  <c r="AO949" i="8"/>
  <c r="AO885" i="8"/>
  <c r="AO821" i="8"/>
  <c r="AO757" i="8"/>
  <c r="AO693" i="8"/>
  <c r="AO629" i="8"/>
  <c r="AO565" i="8"/>
  <c r="AO759" i="8"/>
  <c r="AO928" i="8"/>
  <c r="AO728" i="8"/>
  <c r="AO634" i="8"/>
  <c r="AO550" i="8"/>
  <c r="AO521" i="8"/>
  <c r="AO457" i="8"/>
  <c r="AO393" i="8"/>
  <c r="AO329" i="8"/>
  <c r="AO823" i="8"/>
  <c r="AO706" i="8"/>
  <c r="AO744" i="8"/>
  <c r="AO651" i="8"/>
  <c r="AO562" i="8"/>
  <c r="AO483" i="8"/>
  <c r="AQ483" i="8" s="1"/>
  <c r="AO419" i="8"/>
  <c r="AO355" i="8"/>
  <c r="AO1004" i="8"/>
  <c r="AO752" i="8"/>
  <c r="AO654" i="8"/>
  <c r="AO576" i="8"/>
  <c r="AO528" i="8"/>
  <c r="AO464" i="8"/>
  <c r="AO400" i="8"/>
  <c r="AO896" i="8"/>
  <c r="AO726" i="8"/>
  <c r="AO636" i="8"/>
  <c r="AO517" i="8"/>
  <c r="AO453" i="8"/>
  <c r="AO820" i="8"/>
  <c r="AO704" i="8"/>
  <c r="AO614" i="8"/>
  <c r="AO536" i="8"/>
  <c r="AO610" i="8"/>
  <c r="AO439" i="8"/>
  <c r="AO746" i="8"/>
  <c r="AO551" i="8"/>
  <c r="AO402" i="8"/>
  <c r="AO311" i="8"/>
  <c r="AQ311" i="8" s="1"/>
  <c r="AO238" i="8"/>
  <c r="AO174" i="8"/>
  <c r="AO110" i="8"/>
  <c r="AO663" i="8"/>
  <c r="AO463" i="8"/>
  <c r="AO642" i="8"/>
  <c r="AO468" i="8"/>
  <c r="AO350" i="8"/>
  <c r="AO280" i="8"/>
  <c r="AO216" i="8"/>
  <c r="AO152" i="8"/>
  <c r="AO548" i="8"/>
  <c r="AO388" i="8"/>
  <c r="AO306" i="8"/>
  <c r="AO237" i="8"/>
  <c r="AO173" i="8"/>
  <c r="AO109" i="8"/>
  <c r="AO66" i="8"/>
  <c r="AO344" i="8"/>
  <c r="AO243" i="8"/>
  <c r="AO130" i="8"/>
  <c r="AO444" i="8"/>
  <c r="AO255" i="8"/>
  <c r="AO153" i="8"/>
  <c r="AQ153" i="8" s="1"/>
  <c r="AO62" i="8"/>
  <c r="AO428" i="8"/>
  <c r="AO225" i="8"/>
  <c r="AO122" i="8"/>
  <c r="AQ122" i="8" s="1"/>
  <c r="AO482" i="8"/>
  <c r="AO271" i="8"/>
  <c r="AO169" i="8"/>
  <c r="AO79" i="8"/>
  <c r="AO399" i="8"/>
  <c r="AO279" i="8"/>
  <c r="AO177" i="8"/>
  <c r="AO100" i="8"/>
  <c r="AO648" i="8"/>
  <c r="AO301" i="8"/>
  <c r="AO210" i="8"/>
  <c r="AO121" i="8"/>
  <c r="AQ121" i="8" s="1"/>
  <c r="AO434" i="8"/>
  <c r="AO291" i="8"/>
  <c r="AO180" i="8"/>
  <c r="AO99" i="8"/>
  <c r="AO359" i="8"/>
  <c r="AO18" i="8"/>
  <c r="AO6" i="8"/>
  <c r="AO1005" i="8" s="1"/>
  <c r="AO23" i="8"/>
  <c r="AQ23" i="8" s="1"/>
  <c r="AO418" i="8"/>
  <c r="AO20" i="8"/>
  <c r="AO13" i="8"/>
  <c r="AO60" i="8"/>
  <c r="AO51" i="8"/>
  <c r="AO188" i="8"/>
  <c r="AO65" i="8"/>
  <c r="AO8" i="8"/>
  <c r="AO383" i="8"/>
  <c r="AO19" i="8"/>
  <c r="AO10" i="8"/>
  <c r="AO40" i="8"/>
  <c r="AO32" i="8"/>
  <c r="AO16" i="8"/>
  <c r="AO14" i="8"/>
  <c r="AO29" i="8"/>
  <c r="N34" i="8"/>
  <c r="AG39" i="8"/>
  <c r="O9" i="8"/>
  <c r="N29" i="8"/>
  <c r="I71" i="8"/>
  <c r="N71" i="8" s="1"/>
  <c r="M71" i="8"/>
  <c r="D11" i="3"/>
  <c r="AN2" i="8"/>
  <c r="AP5" i="8"/>
  <c r="AK7" i="8"/>
  <c r="I9" i="8"/>
  <c r="N9" i="8" s="1"/>
  <c r="AF9" i="8"/>
  <c r="D12" i="8"/>
  <c r="K13" i="8"/>
  <c r="K15" i="8"/>
  <c r="I18" i="8"/>
  <c r="L18" i="8" s="1"/>
  <c r="AF18" i="8"/>
  <c r="AG18" i="8" s="1"/>
  <c r="K20" i="8"/>
  <c r="H21" i="8"/>
  <c r="N21" i="8" s="1"/>
  <c r="AE21" i="8"/>
  <c r="I26" i="8"/>
  <c r="O26" i="8" s="1"/>
  <c r="AF26" i="8"/>
  <c r="K28" i="8"/>
  <c r="H29" i="8"/>
  <c r="AE29" i="8"/>
  <c r="I34" i="8"/>
  <c r="O34" i="8" s="1"/>
  <c r="AF34" i="8"/>
  <c r="K36" i="8"/>
  <c r="H37" i="8"/>
  <c r="AE37" i="8"/>
  <c r="K40" i="8"/>
  <c r="AG41" i="8"/>
  <c r="H46" i="8"/>
  <c r="K49" i="8"/>
  <c r="AF51" i="8"/>
  <c r="H55" i="8"/>
  <c r="AG56" i="8"/>
  <c r="AF59" i="8"/>
  <c r="H48" i="8"/>
  <c r="K65" i="8"/>
  <c r="O5" i="8"/>
  <c r="F6" i="8"/>
  <c r="AG9" i="8"/>
  <c r="K11" i="8"/>
  <c r="H14" i="8"/>
  <c r="AE14" i="8"/>
  <c r="H16" i="8"/>
  <c r="AE16" i="8"/>
  <c r="I21" i="8"/>
  <c r="O21" i="8" s="1"/>
  <c r="AF21" i="8"/>
  <c r="K23" i="8"/>
  <c r="H24" i="8"/>
  <c r="AE24" i="8"/>
  <c r="AG26" i="8"/>
  <c r="I29" i="8"/>
  <c r="AF29" i="8"/>
  <c r="K31" i="8"/>
  <c r="H32" i="8"/>
  <c r="AE32" i="8"/>
  <c r="AG34" i="8"/>
  <c r="AF37" i="8"/>
  <c r="AE38" i="8"/>
  <c r="K41" i="8"/>
  <c r="K44" i="8"/>
  <c r="AE47" i="8"/>
  <c r="H49" i="8"/>
  <c r="AE54" i="8"/>
  <c r="AE57" i="8"/>
  <c r="H64" i="8"/>
  <c r="K69" i="8"/>
  <c r="I69" i="8"/>
  <c r="M69" i="8" s="1"/>
  <c r="AP34" i="8"/>
  <c r="K43" i="8"/>
  <c r="D16" i="3"/>
  <c r="D18" i="3" s="1"/>
  <c r="AE59" i="8"/>
  <c r="AF56" i="8"/>
  <c r="AE51" i="8"/>
  <c r="AF48" i="8"/>
  <c r="AE43" i="8"/>
  <c r="AF40" i="8"/>
  <c r="AE64" i="8"/>
  <c r="AE61" i="8"/>
  <c r="AF58" i="8"/>
  <c r="AE53" i="8"/>
  <c r="AF50" i="8"/>
  <c r="AE45" i="8"/>
  <c r="AF42" i="8"/>
  <c r="AF63" i="8"/>
  <c r="AE58" i="8"/>
  <c r="AF55" i="8"/>
  <c r="AE50" i="8"/>
  <c r="AF47" i="8"/>
  <c r="AE42" i="8"/>
  <c r="AF39" i="8"/>
  <c r="AE63" i="8"/>
  <c r="AF60" i="8"/>
  <c r="AE60" i="8"/>
  <c r="AF57" i="8"/>
  <c r="AE52" i="8"/>
  <c r="AF49" i="8"/>
  <c r="AE44" i="8"/>
  <c r="AF41" i="8"/>
  <c r="H10" i="8"/>
  <c r="AE10" i="8"/>
  <c r="H12" i="8"/>
  <c r="AE12" i="8"/>
  <c r="AP12" i="8"/>
  <c r="AF14" i="8"/>
  <c r="AF16" i="8"/>
  <c r="H19" i="8"/>
  <c r="AE19" i="8"/>
  <c r="AF24" i="8"/>
  <c r="H27" i="8"/>
  <c r="AE27" i="8"/>
  <c r="AF32" i="8"/>
  <c r="H35" i="8"/>
  <c r="AE35" i="8"/>
  <c r="AF38" i="8"/>
  <c r="H39" i="8"/>
  <c r="H41" i="8"/>
  <c r="AF45" i="8"/>
  <c r="K50" i="8"/>
  <c r="AF54" i="8"/>
  <c r="I56" i="8"/>
  <c r="O56" i="8" s="1"/>
  <c r="H69" i="8"/>
  <c r="AP503" i="8"/>
  <c r="AE3" i="8"/>
  <c r="AD6" i="8"/>
  <c r="H8" i="8"/>
  <c r="AE8" i="8"/>
  <c r="L9" i="8"/>
  <c r="AF10" i="8"/>
  <c r="AF12" i="8"/>
  <c r="D15" i="8"/>
  <c r="AF19" i="8"/>
  <c r="K21" i="8"/>
  <c r="H22" i="8"/>
  <c r="AE22" i="8"/>
  <c r="L26" i="8"/>
  <c r="AF27" i="8"/>
  <c r="K29" i="8"/>
  <c r="H30" i="8"/>
  <c r="AE30" i="8"/>
  <c r="L34" i="8"/>
  <c r="AF35" i="8"/>
  <c r="K37" i="8"/>
  <c r="H38" i="8"/>
  <c r="AE40" i="8"/>
  <c r="AE48" i="8"/>
  <c r="K51" i="8"/>
  <c r="AF52" i="8"/>
  <c r="H56" i="8"/>
  <c r="AP56" i="8"/>
  <c r="AE62" i="8"/>
  <c r="M9" i="8"/>
  <c r="H17" i="8"/>
  <c r="M18" i="8"/>
  <c r="L21" i="8"/>
  <c r="H25" i="8"/>
  <c r="AP25" i="8"/>
  <c r="AF30" i="8"/>
  <c r="H33" i="8"/>
  <c r="AE33" i="8"/>
  <c r="M34" i="8"/>
  <c r="AP39" i="8"/>
  <c r="AF43" i="8"/>
  <c r="H47" i="8"/>
  <c r="H54" i="8"/>
  <c r="K57" i="8"/>
  <c r="I57" i="8"/>
  <c r="K59" i="8"/>
  <c r="K60" i="8"/>
  <c r="AF62" i="8"/>
  <c r="AF64" i="8"/>
  <c r="K66" i="8"/>
  <c r="AP72" i="8"/>
  <c r="D14" i="8"/>
  <c r="AP994" i="8"/>
  <c r="AP1004" i="8"/>
  <c r="AP998" i="8"/>
  <c r="AP979" i="8"/>
  <c r="AP951" i="8"/>
  <c r="AP903" i="8"/>
  <c r="AP863" i="8"/>
  <c r="AP968" i="8"/>
  <c r="AP916" i="8"/>
  <c r="AP876" i="8"/>
  <c r="AP836" i="8"/>
  <c r="AP937" i="8"/>
  <c r="AP897" i="8"/>
  <c r="AP857" i="8"/>
  <c r="AP958" i="8"/>
  <c r="AP918" i="8"/>
  <c r="AP878" i="8"/>
  <c r="AP830" i="8"/>
  <c r="AP790" i="8"/>
  <c r="AP750" i="8"/>
  <c r="AP702" i="8"/>
  <c r="AP662" i="8"/>
  <c r="AP622" i="8"/>
  <c r="AP574" i="8"/>
  <c r="AP534" i="8"/>
  <c r="AP939" i="8"/>
  <c r="AP891" i="8"/>
  <c r="AP851" i="8"/>
  <c r="AP811" i="8"/>
  <c r="AP763" i="8"/>
  <c r="AP952" i="8"/>
  <c r="AP912" i="8"/>
  <c r="AP864" i="8"/>
  <c r="AP824" i="8"/>
  <c r="AP784" i="8"/>
  <c r="AP736" i="8"/>
  <c r="AP696" i="8"/>
  <c r="AP969" i="8"/>
  <c r="AP922" i="8"/>
  <c r="AP882" i="8"/>
  <c r="AP842" i="8"/>
  <c r="AP794" i="8"/>
  <c r="AP754" i="8"/>
  <c r="AP714" i="8"/>
  <c r="AP666" i="8"/>
  <c r="AP626" i="8"/>
  <c r="AP586" i="8"/>
  <c r="AP825" i="8"/>
  <c r="AP741" i="8"/>
  <c r="AP677" i="8"/>
  <c r="AP785" i="8"/>
  <c r="AP719" i="8"/>
  <c r="AP655" i="8"/>
  <c r="AP591" i="8"/>
  <c r="AP553" i="8"/>
  <c r="AP494" i="8"/>
  <c r="AP446" i="8"/>
  <c r="AP406" i="8"/>
  <c r="AP366" i="8"/>
  <c r="AP318" i="8"/>
  <c r="AP805" i="8"/>
  <c r="AP740" i="8"/>
  <c r="AP966" i="8"/>
  <c r="AP799" i="8"/>
  <c r="AP731" i="8"/>
  <c r="AP647" i="8"/>
  <c r="AP601" i="8"/>
  <c r="AP552" i="8"/>
  <c r="AP528" i="8"/>
  <c r="AP488" i="8"/>
  <c r="AP448" i="8"/>
  <c r="AP400" i="8"/>
  <c r="AP360" i="8"/>
  <c r="AP320" i="8"/>
  <c r="AP821" i="8"/>
  <c r="AP743" i="8"/>
  <c r="AP679" i="8"/>
  <c r="AP629" i="8"/>
  <c r="AP572" i="8"/>
  <c r="AP501" i="8"/>
  <c r="AP453" i="8"/>
  <c r="AP413" i="8"/>
  <c r="AP373" i="8"/>
  <c r="AP853" i="8"/>
  <c r="AP761" i="8"/>
  <c r="AP700" i="8"/>
  <c r="AP639" i="8"/>
  <c r="AP593" i="8"/>
  <c r="AP536" i="8"/>
  <c r="AP498" i="8"/>
  <c r="AP458" i="8"/>
  <c r="AP418" i="8"/>
  <c r="AP765" i="8"/>
  <c r="AP695" i="8"/>
  <c r="AP635" i="8"/>
  <c r="AP571" i="8"/>
  <c r="AP548" i="8"/>
  <c r="AP759" i="8"/>
  <c r="AP508" i="8"/>
  <c r="AP428" i="8"/>
  <c r="AP869" i="8"/>
  <c r="AP535" i="8"/>
  <c r="AP447" i="8"/>
  <c r="AP372" i="8"/>
  <c r="AP314" i="8"/>
  <c r="AP275" i="8"/>
  <c r="AP235" i="8"/>
  <c r="AP187" i="8"/>
  <c r="AP147" i="8"/>
  <c r="AP123" i="8"/>
  <c r="AP107" i="8"/>
  <c r="AP83" i="8"/>
  <c r="AP624" i="8"/>
  <c r="AP567" i="8"/>
  <c r="AP468" i="8"/>
  <c r="AP420" i="8"/>
  <c r="AP393" i="8"/>
  <c r="AP380" i="8"/>
  <c r="AP652" i="8"/>
  <c r="AP585" i="8"/>
  <c r="AP505" i="8"/>
  <c r="AP489" i="8"/>
  <c r="AP457" i="8"/>
  <c r="AP401" i="8"/>
  <c r="AP375" i="8"/>
  <c r="AP338" i="8"/>
  <c r="AP331" i="8"/>
  <c r="AP306" i="8"/>
  <c r="AP293" i="8"/>
  <c r="AP269" i="8"/>
  <c r="AP245" i="8"/>
  <c r="AP237" i="8"/>
  <c r="AP229" i="8"/>
  <c r="AP205" i="8"/>
  <c r="AP181" i="8"/>
  <c r="AP165" i="8"/>
  <c r="AP157" i="8"/>
  <c r="AP933" i="8"/>
  <c r="AP651" i="8"/>
  <c r="AP613" i="8"/>
  <c r="AP499" i="8"/>
  <c r="AP483" i="8"/>
  <c r="AP451" i="8"/>
  <c r="AP419" i="8"/>
  <c r="AP383" i="8"/>
  <c r="AP345" i="8"/>
  <c r="AP341" i="8"/>
  <c r="AP327" i="8"/>
  <c r="AP290" i="8"/>
  <c r="AP282" i="8"/>
  <c r="AP266" i="8"/>
  <c r="AP250" i="8"/>
  <c r="AP242" i="8"/>
  <c r="AP226" i="8"/>
  <c r="AP202" i="8"/>
  <c r="AP194" i="8"/>
  <c r="AP186" i="8"/>
  <c r="AP162" i="8"/>
  <c r="AP154" i="8"/>
  <c r="AP138" i="8"/>
  <c r="AP122" i="8"/>
  <c r="AP114" i="8"/>
  <c r="AP98" i="8"/>
  <c r="AP74" i="8"/>
  <c r="AP729" i="8"/>
  <c r="AP612" i="8"/>
  <c r="AP475" i="8"/>
  <c r="AP417" i="8"/>
  <c r="AP351" i="8"/>
  <c r="AP294" i="8"/>
  <c r="AP281" i="8"/>
  <c r="AP264" i="8"/>
  <c r="AP217" i="8"/>
  <c r="AP204" i="8"/>
  <c r="AP200" i="8"/>
  <c r="AP153" i="8"/>
  <c r="AP137" i="8"/>
  <c r="AP112" i="8"/>
  <c r="AP87" i="8"/>
  <c r="AP80" i="8"/>
  <c r="AP637" i="8"/>
  <c r="AP471" i="8"/>
  <c r="AP459" i="8"/>
  <c r="AP403" i="8"/>
  <c r="AP321" i="8"/>
  <c r="AP315" i="8"/>
  <c r="AP276" i="8"/>
  <c r="AP263" i="8"/>
  <c r="AP238" i="8"/>
  <c r="AP212" i="8"/>
  <c r="AP174" i="8"/>
  <c r="AP161" i="8"/>
  <c r="AP148" i="8"/>
  <c r="AP133" i="8"/>
  <c r="AP126" i="8"/>
  <c r="AP101" i="8"/>
  <c r="AP76" i="8"/>
  <c r="AP65" i="8"/>
  <c r="AP51" i="8"/>
  <c r="AP656" i="8"/>
  <c r="AP581" i="8"/>
  <c r="AP515" i="8"/>
  <c r="AP443" i="8"/>
  <c r="AP402" i="8"/>
  <c r="AP378" i="8"/>
  <c r="AP356" i="8"/>
  <c r="AP343" i="8"/>
  <c r="AP337" i="8"/>
  <c r="AP284" i="8"/>
  <c r="AP280" i="8"/>
  <c r="AP271" i="8"/>
  <c r="AP233" i="8"/>
  <c r="AP220" i="8"/>
  <c r="AP216" i="8"/>
  <c r="AP182" i="8"/>
  <c r="AP169" i="8"/>
  <c r="AP156" i="8"/>
  <c r="AP143" i="8"/>
  <c r="AP136" i="8"/>
  <c r="AP129" i="8"/>
  <c r="AP104" i="8"/>
  <c r="AP97" i="8"/>
  <c r="AP79" i="8"/>
  <c r="AP531" i="8"/>
  <c r="AP497" i="8"/>
  <c r="AP439" i="8"/>
  <c r="AP369" i="8"/>
  <c r="AP348" i="8"/>
  <c r="AP330" i="8"/>
  <c r="AP319" i="8"/>
  <c r="AP308" i="8"/>
  <c r="AP297" i="8"/>
  <c r="AP288" i="8"/>
  <c r="AP279" i="8"/>
  <c r="AP254" i="8"/>
  <c r="AP228" i="8"/>
  <c r="AP224" i="8"/>
  <c r="AP215" i="8"/>
  <c r="AP177" i="8"/>
  <c r="AP164" i="8"/>
  <c r="AP160" i="8"/>
  <c r="AP132" i="8"/>
  <c r="AP125" i="8"/>
  <c r="AP118" i="8"/>
  <c r="AP93" i="8"/>
  <c r="AP86" i="8"/>
  <c r="AP71" i="8"/>
  <c r="AP53" i="8"/>
  <c r="AP45" i="8"/>
  <c r="AP649" i="8"/>
  <c r="AP599" i="8"/>
  <c r="AP529" i="8"/>
  <c r="AP481" i="8"/>
  <c r="AP411" i="8"/>
  <c r="AP387" i="8"/>
  <c r="AP377" i="8"/>
  <c r="AP354" i="8"/>
  <c r="AP301" i="8"/>
  <c r="AP296" i="8"/>
  <c r="AP262" i="8"/>
  <c r="AP249" i="8"/>
  <c r="AP236" i="8"/>
  <c r="AP223" i="8"/>
  <c r="AP198" i="8"/>
  <c r="AP185" i="8"/>
  <c r="AP168" i="8"/>
  <c r="AP159" i="8"/>
  <c r="AP135" i="8"/>
  <c r="AP121" i="8"/>
  <c r="AP103" i="8"/>
  <c r="AP96" i="8"/>
  <c r="AP67" i="8"/>
  <c r="AP64" i="8"/>
  <c r="AP58" i="8"/>
  <c r="AP42" i="8"/>
  <c r="AP807" i="8"/>
  <c r="AP547" i="8"/>
  <c r="AP367" i="8"/>
  <c r="AP353" i="8"/>
  <c r="AP347" i="8"/>
  <c r="AP323" i="8"/>
  <c r="AP295" i="8"/>
  <c r="AP270" i="8"/>
  <c r="AP244" i="8"/>
  <c r="AP240" i="8"/>
  <c r="AP231" i="8"/>
  <c r="AP193" i="8"/>
  <c r="AP180" i="8"/>
  <c r="AP176" i="8"/>
  <c r="AP142" i="8"/>
  <c r="AP124" i="8"/>
  <c r="AP117" i="8"/>
  <c r="AP92" i="8"/>
  <c r="AP85" i="8"/>
  <c r="AP78" i="8"/>
  <c r="AP63" i="8"/>
  <c r="AP669" i="8"/>
  <c r="AP619" i="8"/>
  <c r="AP507" i="8"/>
  <c r="AP449" i="8"/>
  <c r="AP407" i="8"/>
  <c r="AP329" i="8"/>
  <c r="AP317" i="8"/>
  <c r="AP278" i="8"/>
  <c r="AP252" i="8"/>
  <c r="AP248" i="8"/>
  <c r="AP239" i="8"/>
  <c r="AP201" i="8"/>
  <c r="AP188" i="8"/>
  <c r="AP184" i="8"/>
  <c r="AP150" i="8"/>
  <c r="AP127" i="8"/>
  <c r="AP120" i="8"/>
  <c r="AP95" i="8"/>
  <c r="AP88" i="8"/>
  <c r="AP81" i="8"/>
  <c r="AP52" i="8"/>
  <c r="AP44" i="8"/>
  <c r="AP13" i="8"/>
  <c r="H15" i="8"/>
  <c r="AP15" i="8"/>
  <c r="AP20" i="8"/>
  <c r="M21" i="8"/>
  <c r="AF25" i="8"/>
  <c r="H28" i="8"/>
  <c r="AE28" i="8"/>
  <c r="AP28" i="8"/>
  <c r="M29" i="8"/>
  <c r="AF33" i="8"/>
  <c r="H36" i="8"/>
  <c r="AE36" i="8"/>
  <c r="K42" i="8"/>
  <c r="AE46" i="8"/>
  <c r="AE49" i="8"/>
  <c r="K52" i="8"/>
  <c r="M52" i="8" s="1"/>
  <c r="AE55" i="8"/>
  <c r="H57" i="8"/>
  <c r="I59" i="8"/>
  <c r="AP77" i="8"/>
  <c r="AP305" i="8"/>
  <c r="AP433" i="8"/>
  <c r="H72" i="8"/>
  <c r="H70" i="8"/>
  <c r="H68" i="8"/>
  <c r="I68" i="8" s="1"/>
  <c r="H66" i="8"/>
  <c r="H65" i="8"/>
  <c r="H59" i="8"/>
  <c r="H51" i="8"/>
  <c r="H43" i="8"/>
  <c r="H61" i="8"/>
  <c r="H53" i="8"/>
  <c r="H45" i="8"/>
  <c r="H67" i="8"/>
  <c r="H58" i="8"/>
  <c r="H50" i="8"/>
  <c r="H42" i="8"/>
  <c r="I42" i="8" s="1"/>
  <c r="N42" i="8" s="1"/>
  <c r="H63" i="8"/>
  <c r="H60" i="8"/>
  <c r="I60" i="8" s="1"/>
  <c r="H52" i="8"/>
  <c r="H44" i="8"/>
  <c r="H13" i="8"/>
  <c r="H20" i="8"/>
  <c r="AP6" i="8"/>
  <c r="AP247" i="8" s="1"/>
  <c r="H11" i="8"/>
  <c r="AE11" i="8"/>
  <c r="AP11" i="8"/>
  <c r="AF13" i="8"/>
  <c r="AF15" i="8"/>
  <c r="AF20" i="8"/>
  <c r="H23" i="8"/>
  <c r="AE23" i="8"/>
  <c r="AP23" i="8"/>
  <c r="AF28" i="8"/>
  <c r="H31" i="8"/>
  <c r="AE31" i="8"/>
  <c r="AP31" i="8"/>
  <c r="AF36" i="8"/>
  <c r="H40" i="8"/>
  <c r="AF46" i="8"/>
  <c r="I48" i="8"/>
  <c r="L48" i="8" s="1"/>
  <c r="I52" i="8"/>
  <c r="AF53" i="8"/>
  <c r="H62" i="8"/>
  <c r="AP62" i="8"/>
  <c r="AP69" i="8"/>
  <c r="H73" i="8"/>
  <c r="AP109" i="8"/>
  <c r="AP273" i="8"/>
  <c r="AP311" i="8"/>
  <c r="O39" i="8"/>
  <c r="L56" i="8"/>
  <c r="L64" i="8"/>
  <c r="O70" i="8"/>
  <c r="I39" i="8"/>
  <c r="L39" i="8" s="1"/>
  <c r="I47" i="8"/>
  <c r="L47" i="8" s="1"/>
  <c r="N48" i="8"/>
  <c r="I55" i="8"/>
  <c r="O55" i="8" s="1"/>
  <c r="I70" i="8"/>
  <c r="O48" i="8"/>
  <c r="O64" i="8"/>
  <c r="I67" i="8"/>
  <c r="O71" i="8"/>
  <c r="I64" i="8"/>
  <c r="K67" i="8"/>
  <c r="K72" i="8"/>
  <c r="L71" i="8"/>
  <c r="L5" i="5"/>
  <c r="G6" i="5"/>
  <c r="O6" i="5"/>
  <c r="I7" i="5"/>
  <c r="Q7" i="5"/>
  <c r="L8" i="5"/>
  <c r="G9" i="5"/>
  <c r="O9" i="5"/>
  <c r="I10" i="5"/>
  <c r="Q10" i="5"/>
  <c r="L11" i="5"/>
  <c r="G12" i="5"/>
  <c r="O12" i="5"/>
  <c r="J13" i="5"/>
  <c r="R13" i="5"/>
  <c r="M14" i="5"/>
  <c r="H15" i="5"/>
  <c r="P15" i="5"/>
  <c r="K16" i="5"/>
  <c r="S16" i="5"/>
  <c r="N17" i="5"/>
  <c r="I18" i="5"/>
  <c r="Q18" i="5"/>
  <c r="L19" i="5"/>
  <c r="G20" i="5"/>
  <c r="O20" i="5"/>
  <c r="J21" i="5"/>
  <c r="I22" i="5"/>
  <c r="S22" i="5"/>
  <c r="P23" i="5"/>
  <c r="O24" i="5"/>
  <c r="L25" i="5"/>
  <c r="I26" i="5"/>
  <c r="H27" i="5"/>
  <c r="R27" i="5"/>
  <c r="O28" i="5"/>
  <c r="N29" i="5"/>
  <c r="K30" i="5"/>
  <c r="H31" i="5"/>
  <c r="G32" i="5"/>
  <c r="Q32" i="5"/>
  <c r="N33" i="5"/>
  <c r="M34" i="5"/>
  <c r="J35" i="5"/>
  <c r="G36" i="5"/>
  <c r="G37" i="5"/>
  <c r="J38" i="5"/>
  <c r="M39" i="5"/>
  <c r="P40" i="5"/>
  <c r="S41" i="5"/>
  <c r="I43" i="5"/>
  <c r="S44" i="5"/>
  <c r="O46" i="5"/>
  <c r="H48" i="5"/>
  <c r="R49" i="5"/>
  <c r="N51" i="5"/>
  <c r="G53" i="5"/>
  <c r="Q54" i="5"/>
  <c r="O56" i="5"/>
  <c r="N58" i="5"/>
  <c r="S60" i="5"/>
  <c r="J63" i="5"/>
  <c r="I65" i="5"/>
  <c r="N67" i="5"/>
  <c r="R69" i="5"/>
  <c r="I72" i="5"/>
  <c r="H75" i="5"/>
  <c r="P77" i="5"/>
  <c r="H80" i="5"/>
  <c r="S82" i="5"/>
  <c r="O85" i="5"/>
  <c r="G88" i="5"/>
  <c r="Q90" i="5"/>
  <c r="N93" i="5"/>
  <c r="R95" i="5"/>
  <c r="M99" i="5"/>
  <c r="I103" i="5"/>
  <c r="M5" i="5"/>
  <c r="H6" i="5"/>
  <c r="P6" i="5"/>
  <c r="J7" i="5"/>
  <c r="R7" i="5"/>
  <c r="M8" i="5"/>
  <c r="H9" i="5"/>
  <c r="P9" i="5"/>
  <c r="J10" i="5"/>
  <c r="R10" i="5"/>
  <c r="M11" i="5"/>
  <c r="H12" i="5"/>
  <c r="P12" i="5"/>
  <c r="K13" i="5"/>
  <c r="S13" i="5"/>
  <c r="N14" i="5"/>
  <c r="I15" i="5"/>
  <c r="Q15" i="5"/>
  <c r="L16" i="5"/>
  <c r="G17" i="5"/>
  <c r="O17" i="5"/>
  <c r="J18" i="5"/>
  <c r="R18" i="5"/>
  <c r="M19" i="5"/>
  <c r="H20" i="5"/>
  <c r="P20" i="5"/>
  <c r="L21" i="5"/>
  <c r="J22" i="5"/>
  <c r="G23" i="5"/>
  <c r="R23" i="5"/>
  <c r="P24" i="5"/>
  <c r="M25" i="5"/>
  <c r="K26" i="5"/>
  <c r="I27" i="5"/>
  <c r="S27" i="5"/>
  <c r="Q28" i="5"/>
  <c r="O29" i="5"/>
  <c r="L30" i="5"/>
  <c r="J31" i="5"/>
  <c r="H32" i="5"/>
  <c r="R32" i="5"/>
  <c r="P33" i="5"/>
  <c r="N34" i="5"/>
  <c r="K35" i="5"/>
  <c r="I36" i="5"/>
  <c r="I37" i="5"/>
  <c r="L38" i="5"/>
  <c r="O39" i="5"/>
  <c r="R40" i="5"/>
  <c r="H42" i="5"/>
  <c r="N43" i="5"/>
  <c r="G45" i="5"/>
  <c r="Q46" i="5"/>
  <c r="M48" i="5"/>
  <c r="S49" i="5"/>
  <c r="P51" i="5"/>
  <c r="L53" i="5"/>
  <c r="R54" i="5"/>
  <c r="Q56" i="5"/>
  <c r="H59" i="5"/>
  <c r="G61" i="5"/>
  <c r="L63" i="5"/>
  <c r="P65" i="5"/>
  <c r="O67" i="5"/>
  <c r="I70" i="5"/>
  <c r="Q72" i="5"/>
  <c r="I75" i="5"/>
  <c r="G78" i="5"/>
  <c r="P80" i="5"/>
  <c r="H83" i="5"/>
  <c r="R85" i="5"/>
  <c r="O88" i="5"/>
  <c r="S90" i="5"/>
  <c r="P93" i="5"/>
  <c r="N96" i="5"/>
  <c r="O99" i="5"/>
  <c r="L103" i="5"/>
  <c r="N5" i="5"/>
  <c r="I6" i="5"/>
  <c r="Q6" i="5"/>
  <c r="K7" i="5"/>
  <c r="S7" i="5"/>
  <c r="N8" i="5"/>
  <c r="I9" i="5"/>
  <c r="Q9" i="5"/>
  <c r="K10" i="5"/>
  <c r="S10" i="5"/>
  <c r="N11" i="5"/>
  <c r="I12" i="5"/>
  <c r="Q12" i="5"/>
  <c r="L13" i="5"/>
  <c r="G14" i="5"/>
  <c r="O14" i="5"/>
  <c r="J15" i="5"/>
  <c r="R15" i="5"/>
  <c r="M16" i="5"/>
  <c r="H17" i="5"/>
  <c r="P17" i="5"/>
  <c r="K18" i="5"/>
  <c r="S18" i="5"/>
  <c r="N19" i="5"/>
  <c r="I20" i="5"/>
  <c r="Q20" i="5"/>
  <c r="N21" i="5"/>
  <c r="K22" i="5"/>
  <c r="H23" i="5"/>
  <c r="G24" i="5"/>
  <c r="Q24" i="5"/>
  <c r="N25" i="5"/>
  <c r="M26" i="5"/>
  <c r="J27" i="5"/>
  <c r="G28" i="5"/>
  <c r="S28" i="5"/>
  <c r="P29" i="5"/>
  <c r="M30" i="5"/>
  <c r="L31" i="5"/>
  <c r="I32" i="5"/>
  <c r="S32" i="5"/>
  <c r="R33" i="5"/>
  <c r="O34" i="5"/>
  <c r="L35" i="5"/>
  <c r="K36" i="5"/>
  <c r="L37" i="5"/>
  <c r="O38" i="5"/>
  <c r="R39" i="5"/>
  <c r="H41" i="5"/>
  <c r="K42" i="5"/>
  <c r="P43" i="5"/>
  <c r="L45" i="5"/>
  <c r="R46" i="5"/>
  <c r="O48" i="5"/>
  <c r="K50" i="5"/>
  <c r="Q51" i="5"/>
  <c r="N53" i="5"/>
  <c r="J55" i="5"/>
  <c r="S56" i="5"/>
  <c r="J59" i="5"/>
  <c r="N61" i="5"/>
  <c r="M63" i="5"/>
  <c r="R65" i="5"/>
  <c r="I68" i="5"/>
  <c r="J70" i="5"/>
  <c r="H73" i="5"/>
  <c r="Q75" i="5"/>
  <c r="I78" i="5"/>
  <c r="S80" i="5"/>
  <c r="P83" i="5"/>
  <c r="G86" i="5"/>
  <c r="Q88" i="5"/>
  <c r="N91" i="5"/>
  <c r="R93" i="5"/>
  <c r="S96" i="5"/>
  <c r="N100" i="5"/>
  <c r="O103" i="5"/>
  <c r="M50" i="5"/>
  <c r="I52" i="5"/>
  <c r="O53" i="5"/>
  <c r="L55" i="5"/>
  <c r="L57" i="5"/>
  <c r="L59" i="5"/>
  <c r="P61" i="5"/>
  <c r="G64" i="5"/>
  <c r="S65" i="5"/>
  <c r="K68" i="5"/>
  <c r="R70" i="5"/>
  <c r="J73" i="5"/>
  <c r="G76" i="5"/>
  <c r="Q78" i="5"/>
  <c r="H81" i="5"/>
  <c r="R83" i="5"/>
  <c r="O86" i="5"/>
  <c r="S88" i="5"/>
  <c r="Q91" i="5"/>
  <c r="M94" i="5"/>
  <c r="G97" i="5"/>
  <c r="R100" i="5"/>
  <c r="L104" i="5"/>
  <c r="H5" i="5"/>
  <c r="P5" i="5"/>
  <c r="K6" i="5"/>
  <c r="S6" i="5"/>
  <c r="M7" i="5"/>
  <c r="H8" i="5"/>
  <c r="P8" i="5"/>
  <c r="K9" i="5"/>
  <c r="S9" i="5"/>
  <c r="M10" i="5"/>
  <c r="H11" i="5"/>
  <c r="P11" i="5"/>
  <c r="K12" i="5"/>
  <c r="S12" i="5"/>
  <c r="N13" i="5"/>
  <c r="I14" i="5"/>
  <c r="Q14" i="5"/>
  <c r="L15" i="5"/>
  <c r="G16" i="5"/>
  <c r="O16" i="5"/>
  <c r="J17" i="5"/>
  <c r="R17" i="5"/>
  <c r="M18" i="5"/>
  <c r="H19" i="5"/>
  <c r="P19" i="5"/>
  <c r="K20" i="5"/>
  <c r="S20" i="5"/>
  <c r="P21" i="5"/>
  <c r="M22" i="5"/>
  <c r="L23" i="5"/>
  <c r="I24" i="5"/>
  <c r="S24" i="5"/>
  <c r="R25" i="5"/>
  <c r="O26" i="5"/>
  <c r="L27" i="5"/>
  <c r="K28" i="5"/>
  <c r="H29" i="5"/>
  <c r="R29" i="5"/>
  <c r="Q30" i="5"/>
  <c r="N31" i="5"/>
  <c r="K32" i="5"/>
  <c r="J33" i="5"/>
  <c r="G34" i="5"/>
  <c r="Q34" i="5"/>
  <c r="P35" i="5"/>
  <c r="N36" i="5"/>
  <c r="O37" i="5"/>
  <c r="R38" i="5"/>
  <c r="H40" i="5"/>
  <c r="K41" i="5"/>
  <c r="N42" i="5"/>
  <c r="I44" i="5"/>
  <c r="O45" i="5"/>
  <c r="L47" i="5"/>
  <c r="H49" i="5"/>
  <c r="N50" i="5"/>
  <c r="K52" i="5"/>
  <c r="G54" i="5"/>
  <c r="M55" i="5"/>
  <c r="P57" i="5"/>
  <c r="R59" i="5"/>
  <c r="R61" i="5"/>
  <c r="I64" i="5"/>
  <c r="M66" i="5"/>
  <c r="L68" i="5"/>
  <c r="H71" i="5"/>
  <c r="R73" i="5"/>
  <c r="I76" i="5"/>
  <c r="S78" i="5"/>
  <c r="P81" i="5"/>
  <c r="G84" i="5"/>
  <c r="R86" i="5"/>
  <c r="N89" i="5"/>
  <c r="R91" i="5"/>
  <c r="Q94" i="5"/>
  <c r="Q97" i="5"/>
  <c r="S100" i="5"/>
  <c r="O105" i="5"/>
  <c r="L105" i="5"/>
  <c r="Q104" i="5"/>
  <c r="I104" i="5"/>
  <c r="N103" i="5"/>
  <c r="S102" i="5"/>
  <c r="K102" i="5"/>
  <c r="P101" i="5"/>
  <c r="H101" i="5"/>
  <c r="M100" i="5"/>
  <c r="R99" i="5"/>
  <c r="J99" i="5"/>
  <c r="O98" i="5"/>
  <c r="G98" i="5"/>
  <c r="L97" i="5"/>
  <c r="Q96" i="5"/>
  <c r="I96" i="5"/>
  <c r="S105" i="5"/>
  <c r="K105" i="5"/>
  <c r="P104" i="5"/>
  <c r="H104" i="5"/>
  <c r="M103" i="5"/>
  <c r="R102" i="5"/>
  <c r="J102" i="5"/>
  <c r="O101" i="5"/>
  <c r="G101" i="5"/>
  <c r="L100" i="5"/>
  <c r="Q99" i="5"/>
  <c r="I99" i="5"/>
  <c r="N98" i="5"/>
  <c r="S97" i="5"/>
  <c r="K97" i="5"/>
  <c r="P96" i="5"/>
  <c r="Q105" i="5"/>
  <c r="S104" i="5"/>
  <c r="G104" i="5"/>
  <c r="J103" i="5"/>
  <c r="M102" i="5"/>
  <c r="N101" i="5"/>
  <c r="Q100" i="5"/>
  <c r="G100" i="5"/>
  <c r="H99" i="5"/>
  <c r="K98" i="5"/>
  <c r="N97" i="5"/>
  <c r="O96" i="5"/>
  <c r="S95" i="5"/>
  <c r="K95" i="5"/>
  <c r="P94" i="5"/>
  <c r="H94" i="5"/>
  <c r="M93" i="5"/>
  <c r="R92" i="5"/>
  <c r="J92" i="5"/>
  <c r="O91" i="5"/>
  <c r="G91" i="5"/>
  <c r="L90" i="5"/>
  <c r="Q89" i="5"/>
  <c r="I89" i="5"/>
  <c r="N88" i="5"/>
  <c r="S87" i="5"/>
  <c r="K87" i="5"/>
  <c r="P86" i="5"/>
  <c r="H86" i="5"/>
  <c r="M85" i="5"/>
  <c r="R84" i="5"/>
  <c r="J84" i="5"/>
  <c r="O83" i="5"/>
  <c r="G83" i="5"/>
  <c r="L82" i="5"/>
  <c r="Q81" i="5"/>
  <c r="I81" i="5"/>
  <c r="N80" i="5"/>
  <c r="S79" i="5"/>
  <c r="K79" i="5"/>
  <c r="P78" i="5"/>
  <c r="H78" i="5"/>
  <c r="M77" i="5"/>
  <c r="R76" i="5"/>
  <c r="J76" i="5"/>
  <c r="O75" i="5"/>
  <c r="G75" i="5"/>
  <c r="L74" i="5"/>
  <c r="Q73" i="5"/>
  <c r="I73" i="5"/>
  <c r="N72" i="5"/>
  <c r="S71" i="5"/>
  <c r="K71" i="5"/>
  <c r="P70" i="5"/>
  <c r="H70" i="5"/>
  <c r="M69" i="5"/>
  <c r="N105" i="5"/>
  <c r="O104" i="5"/>
  <c r="R103" i="5"/>
  <c r="H103" i="5"/>
  <c r="I102" i="5"/>
  <c r="L101" i="5"/>
  <c r="O100" i="5"/>
  <c r="P99" i="5"/>
  <c r="S98" i="5"/>
  <c r="I98" i="5"/>
  <c r="J97" i="5"/>
  <c r="M96" i="5"/>
  <c r="Q95" i="5"/>
  <c r="I95" i="5"/>
  <c r="N94" i="5"/>
  <c r="S93" i="5"/>
  <c r="K93" i="5"/>
  <c r="P92" i="5"/>
  <c r="H92" i="5"/>
  <c r="M91" i="5"/>
  <c r="R90" i="5"/>
  <c r="J90" i="5"/>
  <c r="O89" i="5"/>
  <c r="G89" i="5"/>
  <c r="L88" i="5"/>
  <c r="Q87" i="5"/>
  <c r="I87" i="5"/>
  <c r="N86" i="5"/>
  <c r="S85" i="5"/>
  <c r="K85" i="5"/>
  <c r="P84" i="5"/>
  <c r="H84" i="5"/>
  <c r="M83" i="5"/>
  <c r="R82" i="5"/>
  <c r="J82" i="5"/>
  <c r="O81" i="5"/>
  <c r="G81" i="5"/>
  <c r="L80" i="5"/>
  <c r="Q79" i="5"/>
  <c r="I79" i="5"/>
  <c r="N78" i="5"/>
  <c r="S77" i="5"/>
  <c r="K77" i="5"/>
  <c r="P76" i="5"/>
  <c r="H76" i="5"/>
  <c r="M75" i="5"/>
  <c r="R74" i="5"/>
  <c r="J74" i="5"/>
  <c r="O73" i="5"/>
  <c r="G73" i="5"/>
  <c r="L72" i="5"/>
  <c r="Q71" i="5"/>
  <c r="I71" i="5"/>
  <c r="N70" i="5"/>
  <c r="S69" i="5"/>
  <c r="K69" i="5"/>
  <c r="P68" i="5"/>
  <c r="H68" i="5"/>
  <c r="M67" i="5"/>
  <c r="R66" i="5"/>
  <c r="J66" i="5"/>
  <c r="O65" i="5"/>
  <c r="G65" i="5"/>
  <c r="L64" i="5"/>
  <c r="Q63" i="5"/>
  <c r="I63" i="5"/>
  <c r="N62" i="5"/>
  <c r="S61" i="5"/>
  <c r="K61" i="5"/>
  <c r="P60" i="5"/>
  <c r="H60" i="5"/>
  <c r="M59" i="5"/>
  <c r="R58" i="5"/>
  <c r="J58" i="5"/>
  <c r="O57" i="5"/>
  <c r="G57" i="5"/>
  <c r="L56" i="5"/>
  <c r="J105" i="5"/>
  <c r="M104" i="5"/>
  <c r="P103" i="5"/>
  <c r="Q102" i="5"/>
  <c r="G102" i="5"/>
  <c r="J101" i="5"/>
  <c r="K100" i="5"/>
  <c r="N99" i="5"/>
  <c r="Q98" i="5"/>
  <c r="R97" i="5"/>
  <c r="H97" i="5"/>
  <c r="K96" i="5"/>
  <c r="O95" i="5"/>
  <c r="G95" i="5"/>
  <c r="L94" i="5"/>
  <c r="Q93" i="5"/>
  <c r="I93" i="5"/>
  <c r="N92" i="5"/>
  <c r="S91" i="5"/>
  <c r="K91" i="5"/>
  <c r="P90" i="5"/>
  <c r="H90" i="5"/>
  <c r="M89" i="5"/>
  <c r="R88" i="5"/>
  <c r="J88" i="5"/>
  <c r="O87" i="5"/>
  <c r="G87" i="5"/>
  <c r="L86" i="5"/>
  <c r="Q85" i="5"/>
  <c r="I85" i="5"/>
  <c r="N84" i="5"/>
  <c r="S83" i="5"/>
  <c r="K83" i="5"/>
  <c r="P82" i="5"/>
  <c r="H82" i="5"/>
  <c r="M81" i="5"/>
  <c r="R80" i="5"/>
  <c r="J80" i="5"/>
  <c r="O79" i="5"/>
  <c r="G79" i="5"/>
  <c r="L78" i="5"/>
  <c r="Q77" i="5"/>
  <c r="I77" i="5"/>
  <c r="N76" i="5"/>
  <c r="S75" i="5"/>
  <c r="K75" i="5"/>
  <c r="P74" i="5"/>
  <c r="H74" i="5"/>
  <c r="M73" i="5"/>
  <c r="R72" i="5"/>
  <c r="J72" i="5"/>
  <c r="O71" i="5"/>
  <c r="G71" i="5"/>
  <c r="L70" i="5"/>
  <c r="Q69" i="5"/>
  <c r="I69" i="5"/>
  <c r="N68" i="5"/>
  <c r="S67" i="5"/>
  <c r="K67" i="5"/>
  <c r="P66" i="5"/>
  <c r="H66" i="5"/>
  <c r="M65" i="5"/>
  <c r="R64" i="5"/>
  <c r="J64" i="5"/>
  <c r="O63" i="5"/>
  <c r="G63" i="5"/>
  <c r="L62" i="5"/>
  <c r="Q61" i="5"/>
  <c r="I61" i="5"/>
  <c r="N60" i="5"/>
  <c r="S59" i="5"/>
  <c r="K59" i="5"/>
  <c r="P58" i="5"/>
  <c r="H58" i="5"/>
  <c r="M57" i="5"/>
  <c r="R56" i="5"/>
  <c r="J56" i="5"/>
  <c r="N104" i="5"/>
  <c r="K103" i="5"/>
  <c r="S101" i="5"/>
  <c r="P100" i="5"/>
  <c r="L99" i="5"/>
  <c r="H98" i="5"/>
  <c r="R96" i="5"/>
  <c r="N95" i="5"/>
  <c r="O94" i="5"/>
  <c r="O93" i="5"/>
  <c r="O92" i="5"/>
  <c r="P91" i="5"/>
  <c r="O90" i="5"/>
  <c r="P89" i="5"/>
  <c r="P88" i="5"/>
  <c r="P87" i="5"/>
  <c r="Q86" i="5"/>
  <c r="P85" i="5"/>
  <c r="Q84" i="5"/>
  <c r="Q83" i="5"/>
  <c r="Q82" i="5"/>
  <c r="R81" i="5"/>
  <c r="Q80" i="5"/>
  <c r="R79" i="5"/>
  <c r="R78" i="5"/>
  <c r="R77" i="5"/>
  <c r="S76" i="5"/>
  <c r="R75" i="5"/>
  <c r="S74" i="5"/>
  <c r="S73" i="5"/>
  <c r="S72" i="5"/>
  <c r="G72" i="5"/>
  <c r="S70" i="5"/>
  <c r="G70" i="5"/>
  <c r="G69" i="5"/>
  <c r="J68" i="5"/>
  <c r="L67" i="5"/>
  <c r="N66" i="5"/>
  <c r="Q65" i="5"/>
  <c r="S64" i="5"/>
  <c r="H64" i="5"/>
  <c r="K63" i="5"/>
  <c r="M62" i="5"/>
  <c r="O61" i="5"/>
  <c r="R60" i="5"/>
  <c r="G60" i="5"/>
  <c r="I59" i="5"/>
  <c r="L58" i="5"/>
  <c r="N57" i="5"/>
  <c r="P56" i="5"/>
  <c r="S55" i="5"/>
  <c r="K55" i="5"/>
  <c r="P54" i="5"/>
  <c r="H54" i="5"/>
  <c r="M53" i="5"/>
  <c r="R52" i="5"/>
  <c r="J52" i="5"/>
  <c r="O51" i="5"/>
  <c r="G51" i="5"/>
  <c r="L50" i="5"/>
  <c r="Q49" i="5"/>
  <c r="I49" i="5"/>
  <c r="N48" i="5"/>
  <c r="S47" i="5"/>
  <c r="K47" i="5"/>
  <c r="P46" i="5"/>
  <c r="H46" i="5"/>
  <c r="M45" i="5"/>
  <c r="R44" i="5"/>
  <c r="J44" i="5"/>
  <c r="O43" i="5"/>
  <c r="G43" i="5"/>
  <c r="L42" i="5"/>
  <c r="Q41" i="5"/>
  <c r="I41" i="5"/>
  <c r="N40" i="5"/>
  <c r="S39" i="5"/>
  <c r="K39" i="5"/>
  <c r="P38" i="5"/>
  <c r="H38" i="5"/>
  <c r="M37" i="5"/>
  <c r="R36" i="5"/>
  <c r="J36" i="5"/>
  <c r="O35" i="5"/>
  <c r="G35" i="5"/>
  <c r="L34" i="5"/>
  <c r="Q33" i="5"/>
  <c r="I33" i="5"/>
  <c r="N32" i="5"/>
  <c r="S31" i="5"/>
  <c r="K31" i="5"/>
  <c r="P30" i="5"/>
  <c r="H30" i="5"/>
  <c r="M29" i="5"/>
  <c r="R28" i="5"/>
  <c r="J28" i="5"/>
  <c r="O27" i="5"/>
  <c r="G27" i="5"/>
  <c r="L26" i="5"/>
  <c r="Q25" i="5"/>
  <c r="I25" i="5"/>
  <c r="N24" i="5"/>
  <c r="S23" i="5"/>
  <c r="K23" i="5"/>
  <c r="P22" i="5"/>
  <c r="H22" i="5"/>
  <c r="M21" i="5"/>
  <c r="P105" i="5"/>
  <c r="K104" i="5"/>
  <c r="G103" i="5"/>
  <c r="Q101" i="5"/>
  <c r="J100" i="5"/>
  <c r="G99" i="5"/>
  <c r="P97" i="5"/>
  <c r="L96" i="5"/>
  <c r="L95" i="5"/>
  <c r="K94" i="5"/>
  <c r="L93" i="5"/>
  <c r="L92" i="5"/>
  <c r="L91" i="5"/>
  <c r="M90" i="5"/>
  <c r="L89" i="5"/>
  <c r="M88" i="5"/>
  <c r="M87" i="5"/>
  <c r="M86" i="5"/>
  <c r="N85" i="5"/>
  <c r="M84" i="5"/>
  <c r="N83" i="5"/>
  <c r="N82" i="5"/>
  <c r="N81" i="5"/>
  <c r="O80" i="5"/>
  <c r="N79" i="5"/>
  <c r="O78" i="5"/>
  <c r="O77" i="5"/>
  <c r="O76" i="5"/>
  <c r="P75" i="5"/>
  <c r="O74" i="5"/>
  <c r="P73" i="5"/>
  <c r="P72" i="5"/>
  <c r="P71" i="5"/>
  <c r="Q70" i="5"/>
  <c r="P69" i="5"/>
  <c r="R68" i="5"/>
  <c r="G68" i="5"/>
  <c r="I67" i="5"/>
  <c r="L66" i="5"/>
  <c r="N65" i="5"/>
  <c r="P64" i="5"/>
  <c r="S63" i="5"/>
  <c r="H63" i="5"/>
  <c r="J62" i="5"/>
  <c r="M61" i="5"/>
  <c r="O60" i="5"/>
  <c r="Q59" i="5"/>
  <c r="G59" i="5"/>
  <c r="I58" i="5"/>
  <c r="K57" i="5"/>
  <c r="N56" i="5"/>
  <c r="Q55" i="5"/>
  <c r="I55" i="5"/>
  <c r="N54" i="5"/>
  <c r="S53" i="5"/>
  <c r="K53" i="5"/>
  <c r="P52" i="5"/>
  <c r="H52" i="5"/>
  <c r="M51" i="5"/>
  <c r="R50" i="5"/>
  <c r="J50" i="5"/>
  <c r="O49" i="5"/>
  <c r="G49" i="5"/>
  <c r="L48" i="5"/>
  <c r="Q47" i="5"/>
  <c r="I47" i="5"/>
  <c r="N46" i="5"/>
  <c r="S45" i="5"/>
  <c r="K45" i="5"/>
  <c r="P44" i="5"/>
  <c r="H44" i="5"/>
  <c r="M43" i="5"/>
  <c r="R42" i="5"/>
  <c r="J42" i="5"/>
  <c r="O41" i="5"/>
  <c r="G41" i="5"/>
  <c r="L40" i="5"/>
  <c r="Q39" i="5"/>
  <c r="I39" i="5"/>
  <c r="N38" i="5"/>
  <c r="S37" i="5"/>
  <c r="K37" i="5"/>
  <c r="P36" i="5"/>
  <c r="H36" i="5"/>
  <c r="M35" i="5"/>
  <c r="R34" i="5"/>
  <c r="J34" i="5"/>
  <c r="O33" i="5"/>
  <c r="G33" i="5"/>
  <c r="L32" i="5"/>
  <c r="Q31" i="5"/>
  <c r="I31" i="5"/>
  <c r="N30" i="5"/>
  <c r="S29" i="5"/>
  <c r="K29" i="5"/>
  <c r="P28" i="5"/>
  <c r="H28" i="5"/>
  <c r="M27" i="5"/>
  <c r="R26" i="5"/>
  <c r="J26" i="5"/>
  <c r="O25" i="5"/>
  <c r="G25" i="5"/>
  <c r="L24" i="5"/>
  <c r="Q23" i="5"/>
  <c r="I23" i="5"/>
  <c r="N22" i="5"/>
  <c r="S21" i="5"/>
  <c r="K21" i="5"/>
  <c r="M105" i="5"/>
  <c r="J104" i="5"/>
  <c r="P102" i="5"/>
  <c r="M101" i="5"/>
  <c r="I100" i="5"/>
  <c r="R98" i="5"/>
  <c r="O97" i="5"/>
  <c r="J96" i="5"/>
  <c r="J95" i="5"/>
  <c r="J94" i="5"/>
  <c r="J93" i="5"/>
  <c r="K92" i="5"/>
  <c r="J91" i="5"/>
  <c r="K90" i="5"/>
  <c r="K89" i="5"/>
  <c r="K88" i="5"/>
  <c r="L87" i="5"/>
  <c r="K86" i="5"/>
  <c r="L85" i="5"/>
  <c r="L84" i="5"/>
  <c r="L83" i="5"/>
  <c r="M82" i="5"/>
  <c r="L81" i="5"/>
  <c r="M80" i="5"/>
  <c r="M79" i="5"/>
  <c r="M78" i="5"/>
  <c r="N77" i="5"/>
  <c r="M76" i="5"/>
  <c r="N75" i="5"/>
  <c r="N74" i="5"/>
  <c r="N73" i="5"/>
  <c r="O72" i="5"/>
  <c r="N71" i="5"/>
  <c r="O70" i="5"/>
  <c r="O69" i="5"/>
  <c r="Q68" i="5"/>
  <c r="R67" i="5"/>
  <c r="H67" i="5"/>
  <c r="K66" i="5"/>
  <c r="L65" i="5"/>
  <c r="O64" i="5"/>
  <c r="R63" i="5"/>
  <c r="S62" i="5"/>
  <c r="I62" i="5"/>
  <c r="L61" i="5"/>
  <c r="M60" i="5"/>
  <c r="P59" i="5"/>
  <c r="S58" i="5"/>
  <c r="G58" i="5"/>
  <c r="J57" i="5"/>
  <c r="M56" i="5"/>
  <c r="P55" i="5"/>
  <c r="H55" i="5"/>
  <c r="M54" i="5"/>
  <c r="R53" i="5"/>
  <c r="J53" i="5"/>
  <c r="O52" i="5"/>
  <c r="G52" i="5"/>
  <c r="L51" i="5"/>
  <c r="Q50" i="5"/>
  <c r="I50" i="5"/>
  <c r="N49" i="5"/>
  <c r="S48" i="5"/>
  <c r="K48" i="5"/>
  <c r="P47" i="5"/>
  <c r="H47" i="5"/>
  <c r="M46" i="5"/>
  <c r="R45" i="5"/>
  <c r="J45" i="5"/>
  <c r="O44" i="5"/>
  <c r="G44" i="5"/>
  <c r="L43" i="5"/>
  <c r="Q42" i="5"/>
  <c r="I42" i="5"/>
  <c r="N41" i="5"/>
  <c r="S40" i="5"/>
  <c r="K40" i="5"/>
  <c r="P39" i="5"/>
  <c r="H39" i="5"/>
  <c r="M38" i="5"/>
  <c r="R37" i="5"/>
  <c r="J37" i="5"/>
  <c r="I105" i="5"/>
  <c r="S103" i="5"/>
  <c r="O102" i="5"/>
  <c r="K101" i="5"/>
  <c r="H100" i="5"/>
  <c r="P98" i="5"/>
  <c r="M97" i="5"/>
  <c r="H96" i="5"/>
  <c r="H95" i="5"/>
  <c r="I94" i="5"/>
  <c r="H93" i="5"/>
  <c r="I92" i="5"/>
  <c r="I91" i="5"/>
  <c r="I90" i="5"/>
  <c r="J89" i="5"/>
  <c r="I88" i="5"/>
  <c r="J87" i="5"/>
  <c r="J86" i="5"/>
  <c r="J85" i="5"/>
  <c r="K84" i="5"/>
  <c r="J83" i="5"/>
  <c r="K82" i="5"/>
  <c r="K81" i="5"/>
  <c r="K80" i="5"/>
  <c r="L79" i="5"/>
  <c r="K78" i="5"/>
  <c r="L77" i="5"/>
  <c r="L76" i="5"/>
  <c r="L75" i="5"/>
  <c r="M74" i="5"/>
  <c r="L73" i="5"/>
  <c r="M72" i="5"/>
  <c r="M71" i="5"/>
  <c r="M70" i="5"/>
  <c r="N69" i="5"/>
  <c r="O68" i="5"/>
  <c r="Q67" i="5"/>
  <c r="G67" i="5"/>
  <c r="I66" i="5"/>
  <c r="K65" i="5"/>
  <c r="N64" i="5"/>
  <c r="P63" i="5"/>
  <c r="R62" i="5"/>
  <c r="H62" i="5"/>
  <c r="J61" i="5"/>
  <c r="L60" i="5"/>
  <c r="O59" i="5"/>
  <c r="Q58" i="5"/>
  <c r="S57" i="5"/>
  <c r="I57" i="5"/>
  <c r="K56" i="5"/>
  <c r="O55" i="5"/>
  <c r="G55" i="5"/>
  <c r="L54" i="5"/>
  <c r="Q53" i="5"/>
  <c r="I53" i="5"/>
  <c r="N52" i="5"/>
  <c r="S51" i="5"/>
  <c r="K51" i="5"/>
  <c r="P50" i="5"/>
  <c r="H50" i="5"/>
  <c r="M49" i="5"/>
  <c r="R48" i="5"/>
  <c r="J48" i="5"/>
  <c r="O47" i="5"/>
  <c r="G47" i="5"/>
  <c r="L46" i="5"/>
  <c r="Q45" i="5"/>
  <c r="I45" i="5"/>
  <c r="N44" i="5"/>
  <c r="S43" i="5"/>
  <c r="K43" i="5"/>
  <c r="H105" i="5"/>
  <c r="Q103" i="5"/>
  <c r="N102" i="5"/>
  <c r="I101" i="5"/>
  <c r="S99" i="5"/>
  <c r="M98" i="5"/>
  <c r="I97" i="5"/>
  <c r="G96" i="5"/>
  <c r="S94" i="5"/>
  <c r="G94" i="5"/>
  <c r="G93" i="5"/>
  <c r="G92" i="5"/>
  <c r="H91" i="5"/>
  <c r="G90" i="5"/>
  <c r="H89" i="5"/>
  <c r="H88" i="5"/>
  <c r="H87" i="5"/>
  <c r="I86" i="5"/>
  <c r="H85" i="5"/>
  <c r="I84" i="5"/>
  <c r="I83" i="5"/>
  <c r="I82" i="5"/>
  <c r="J81" i="5"/>
  <c r="I80" i="5"/>
  <c r="J79" i="5"/>
  <c r="J78" i="5"/>
  <c r="J77" i="5"/>
  <c r="K76" i="5"/>
  <c r="J75" i="5"/>
  <c r="K74" i="5"/>
  <c r="K73" i="5"/>
  <c r="K72" i="5"/>
  <c r="L71" i="5"/>
  <c r="K70" i="5"/>
  <c r="L69" i="5"/>
  <c r="M68" i="5"/>
  <c r="P67" i="5"/>
  <c r="S66" i="5"/>
  <c r="G66" i="5"/>
  <c r="J65" i="5"/>
  <c r="M64" i="5"/>
  <c r="N63" i="5"/>
  <c r="Q62" i="5"/>
  <c r="G62" i="5"/>
  <c r="H61" i="5"/>
  <c r="K60" i="5"/>
  <c r="N59" i="5"/>
  <c r="O58" i="5"/>
  <c r="R57" i="5"/>
  <c r="H57" i="5"/>
  <c r="I56" i="5"/>
  <c r="N55" i="5"/>
  <c r="S54" i="5"/>
  <c r="K54" i="5"/>
  <c r="P53" i="5"/>
  <c r="H53" i="5"/>
  <c r="M52" i="5"/>
  <c r="R51" i="5"/>
  <c r="J51" i="5"/>
  <c r="O50" i="5"/>
  <c r="G50" i="5"/>
  <c r="L49" i="5"/>
  <c r="Q48" i="5"/>
  <c r="I48" i="5"/>
  <c r="N47" i="5"/>
  <c r="S46" i="5"/>
  <c r="K46" i="5"/>
  <c r="P45" i="5"/>
  <c r="H45" i="5"/>
  <c r="M44" i="5"/>
  <c r="R43" i="5"/>
  <c r="J43" i="5"/>
  <c r="O42" i="5"/>
  <c r="G42" i="5"/>
  <c r="L41" i="5"/>
  <c r="Q40" i="5"/>
  <c r="I40" i="5"/>
  <c r="N39" i="5"/>
  <c r="S38" i="5"/>
  <c r="K38" i="5"/>
  <c r="P37" i="5"/>
  <c r="H37" i="5"/>
  <c r="M36" i="5"/>
  <c r="N7" i="5"/>
  <c r="I8" i="5"/>
  <c r="Q8" i="5"/>
  <c r="L9" i="5"/>
  <c r="D10" i="5"/>
  <c r="N10" i="5"/>
  <c r="I11" i="5"/>
  <c r="Q11" i="5"/>
  <c r="L12" i="5"/>
  <c r="G13" i="5"/>
  <c r="O13" i="5"/>
  <c r="J14" i="5"/>
  <c r="R14" i="5"/>
  <c r="M15" i="5"/>
  <c r="H16" i="5"/>
  <c r="P16" i="5"/>
  <c r="K17" i="5"/>
  <c r="S17" i="5"/>
  <c r="N18" i="5"/>
  <c r="I19" i="5"/>
  <c r="Q19" i="5"/>
  <c r="L20" i="5"/>
  <c r="G21" i="5"/>
  <c r="Q21" i="5"/>
  <c r="O22" i="5"/>
  <c r="M23" i="5"/>
  <c r="J24" i="5"/>
  <c r="H25" i="5"/>
  <c r="S25" i="5"/>
  <c r="P26" i="5"/>
  <c r="N27" i="5"/>
  <c r="L28" i="5"/>
  <c r="I29" i="5"/>
  <c r="G30" i="5"/>
  <c r="R30" i="5"/>
  <c r="O31" i="5"/>
  <c r="M32" i="5"/>
  <c r="K33" i="5"/>
  <c r="H34" i="5"/>
  <c r="S34" i="5"/>
  <c r="Q35" i="5"/>
  <c r="O36" i="5"/>
  <c r="Q37" i="5"/>
  <c r="G39" i="5"/>
  <c r="J40" i="5"/>
  <c r="M41" i="5"/>
  <c r="P42" i="5"/>
  <c r="K44" i="5"/>
  <c r="G46" i="5"/>
  <c r="M47" i="5"/>
  <c r="J49" i="5"/>
  <c r="S50" i="5"/>
  <c r="L52" i="5"/>
  <c r="I54" i="5"/>
  <c r="R55" i="5"/>
  <c r="Q57" i="5"/>
  <c r="I60" i="5"/>
  <c r="K62" i="5"/>
  <c r="K64" i="5"/>
  <c r="O66" i="5"/>
  <c r="S68" i="5"/>
  <c r="J71" i="5"/>
  <c r="G74" i="5"/>
  <c r="Q76" i="5"/>
  <c r="H79" i="5"/>
  <c r="S81" i="5"/>
  <c r="O84" i="5"/>
  <c r="S86" i="5"/>
  <c r="R89" i="5"/>
  <c r="M92" i="5"/>
  <c r="R94" i="5"/>
  <c r="J98" i="5"/>
  <c r="R101" i="5"/>
  <c r="G105" i="5"/>
  <c r="J5" i="5"/>
  <c r="R5" i="5"/>
  <c r="M6" i="5"/>
  <c r="G7" i="5"/>
  <c r="O7" i="5"/>
  <c r="J8" i="5"/>
  <c r="R8" i="5"/>
  <c r="M9" i="5"/>
  <c r="G10" i="5"/>
  <c r="O10" i="5"/>
  <c r="J11" i="5"/>
  <c r="R11" i="5"/>
  <c r="M12" i="5"/>
  <c r="H13" i="5"/>
  <c r="P13" i="5"/>
  <c r="K14" i="5"/>
  <c r="S14" i="5"/>
  <c r="N15" i="5"/>
  <c r="I16" i="5"/>
  <c r="Q16" i="5"/>
  <c r="L17" i="5"/>
  <c r="G18" i="5"/>
  <c r="O18" i="5"/>
  <c r="J19" i="5"/>
  <c r="R19" i="5"/>
  <c r="M20" i="5"/>
  <c r="H21" i="5"/>
  <c r="R21" i="5"/>
  <c r="Q22" i="5"/>
  <c r="N23" i="5"/>
  <c r="K24" i="5"/>
  <c r="J25" i="5"/>
  <c r="G26" i="5"/>
  <c r="Q26" i="5"/>
  <c r="P27" i="5"/>
  <c r="M28" i="5"/>
  <c r="J29" i="5"/>
  <c r="I30" i="5"/>
  <c r="S30" i="5"/>
  <c r="P31" i="5"/>
  <c r="O32" i="5"/>
  <c r="L33" i="5"/>
  <c r="I34" i="5"/>
  <c r="H35" i="5"/>
  <c r="R35" i="5"/>
  <c r="Q36" i="5"/>
  <c r="G38" i="5"/>
  <c r="J39" i="5"/>
  <c r="M40" i="5"/>
  <c r="P41" i="5"/>
  <c r="S42" i="5"/>
  <c r="L44" i="5"/>
  <c r="I46" i="5"/>
  <c r="R47" i="5"/>
  <c r="K49" i="5"/>
  <c r="H51" i="5"/>
  <c r="Q52" i="5"/>
  <c r="J54" i="5"/>
  <c r="G56" i="5"/>
  <c r="K58" i="5"/>
  <c r="J60" i="5"/>
  <c r="O62" i="5"/>
  <c r="Q64" i="5"/>
  <c r="Q66" i="5"/>
  <c r="H69" i="5"/>
  <c r="R71" i="5"/>
  <c r="I74" i="5"/>
  <c r="G77" i="5"/>
  <c r="P79" i="5"/>
  <c r="G82" i="5"/>
  <c r="S84" i="5"/>
  <c r="N87" i="5"/>
  <c r="S89" i="5"/>
  <c r="Q92" i="5"/>
  <c r="M95" i="5"/>
  <c r="L98" i="5"/>
  <c r="H102" i="5"/>
  <c r="R105" i="5"/>
  <c r="P49" i="5"/>
  <c r="I51" i="5"/>
  <c r="S52" i="5"/>
  <c r="O54" i="5"/>
  <c r="H56" i="5"/>
  <c r="M58" i="5"/>
  <c r="Q60" i="5"/>
  <c r="P62" i="5"/>
  <c r="H65" i="5"/>
  <c r="J67" i="5"/>
  <c r="J69" i="5"/>
  <c r="H72" i="5"/>
  <c r="Q74" i="5"/>
  <c r="H77" i="5"/>
  <c r="G80" i="5"/>
  <c r="O82" i="5"/>
  <c r="G85" i="5"/>
  <c r="R87" i="5"/>
  <c r="N90" i="5"/>
  <c r="S92" i="5"/>
  <c r="P95" i="5"/>
  <c r="K99" i="5"/>
  <c r="L102" i="5"/>
  <c r="E15" i="7"/>
  <c r="G15" i="7" s="1"/>
  <c r="J15" i="7" s="1"/>
  <c r="L15" i="7"/>
  <c r="N15" i="7" s="1"/>
  <c r="Q15" i="7" s="1"/>
  <c r="F16" i="7"/>
  <c r="H16" i="7" s="1"/>
  <c r="M16" i="7"/>
  <c r="O16" i="7" s="1"/>
  <c r="L16" i="7"/>
  <c r="N16" i="7" s="1"/>
  <c r="Q16" i="7" s="1"/>
  <c r="E17" i="7"/>
  <c r="G17" i="7" s="1"/>
  <c r="M17" i="7"/>
  <c r="O17" i="7" s="1"/>
  <c r="L17" i="7"/>
  <c r="N17" i="7" s="1"/>
  <c r="Q17" i="7" s="1"/>
  <c r="A18" i="7"/>
  <c r="E16" i="7"/>
  <c r="G16" i="7" s="1"/>
  <c r="F17" i="7"/>
  <c r="H17" i="7" s="1"/>
  <c r="O68" i="8" l="1"/>
  <c r="N68" i="8"/>
  <c r="O33" i="8"/>
  <c r="J16" i="7"/>
  <c r="N56" i="8"/>
  <c r="O47" i="8"/>
  <c r="AG23" i="8"/>
  <c r="AK23" i="8" s="1"/>
  <c r="O59" i="8"/>
  <c r="M59" i="8"/>
  <c r="L59" i="8"/>
  <c r="AP134" i="8"/>
  <c r="AP47" i="8"/>
  <c r="AP36" i="8"/>
  <c r="AG25" i="8"/>
  <c r="AK25" i="8" s="1"/>
  <c r="AP60" i="8"/>
  <c r="AP175" i="8"/>
  <c r="AP265" i="8"/>
  <c r="AP592" i="8"/>
  <c r="AP110" i="8"/>
  <c r="AP206" i="8"/>
  <c r="AP335" i="8"/>
  <c r="AP50" i="8"/>
  <c r="AP128" i="8"/>
  <c r="AP232" i="8"/>
  <c r="AP361" i="8"/>
  <c r="AP627" i="8"/>
  <c r="AP100" i="8"/>
  <c r="AP190" i="8"/>
  <c r="AP292" i="8"/>
  <c r="AP427" i="8"/>
  <c r="AP111" i="8"/>
  <c r="AP207" i="8"/>
  <c r="AP303" i="8"/>
  <c r="AP455" i="8"/>
  <c r="AP94" i="8"/>
  <c r="AP208" i="8"/>
  <c r="AP391" i="8"/>
  <c r="AP105" i="8"/>
  <c r="AP255" i="8"/>
  <c r="AP521" i="8"/>
  <c r="AQ521" i="8" s="1"/>
  <c r="AP130" i="8"/>
  <c r="AP218" i="8"/>
  <c r="AP313" i="8"/>
  <c r="AP435" i="8"/>
  <c r="AP733" i="8"/>
  <c r="AP221" i="8"/>
  <c r="AP299" i="8"/>
  <c r="AP441" i="8"/>
  <c r="AP775" i="8"/>
  <c r="AP587" i="8"/>
  <c r="AP139" i="8"/>
  <c r="AP227" i="8"/>
  <c r="AP307" i="8"/>
  <c r="AP431" i="8"/>
  <c r="AP791" i="8"/>
  <c r="AP492" i="8"/>
  <c r="AP545" i="8"/>
  <c r="AP628" i="8"/>
  <c r="AP755" i="8"/>
  <c r="AP450" i="8"/>
  <c r="AP533" i="8"/>
  <c r="AP632" i="8"/>
  <c r="AP751" i="8"/>
  <c r="AP365" i="8"/>
  <c r="AP445" i="8"/>
  <c r="AP565" i="8"/>
  <c r="AP675" i="8"/>
  <c r="AP804" i="8"/>
  <c r="AP352" i="8"/>
  <c r="AP440" i="8"/>
  <c r="AP520" i="8"/>
  <c r="AP583" i="8"/>
  <c r="AP701" i="8"/>
  <c r="AP901" i="8"/>
  <c r="AP789" i="8"/>
  <c r="AP358" i="8"/>
  <c r="AP438" i="8"/>
  <c r="AP526" i="8"/>
  <c r="AP648" i="8"/>
  <c r="AP769" i="8"/>
  <c r="AP737" i="8"/>
  <c r="AP578" i="8"/>
  <c r="AP658" i="8"/>
  <c r="AP746" i="8"/>
  <c r="AP834" i="8"/>
  <c r="AP914" i="8"/>
  <c r="AP688" i="8"/>
  <c r="AP776" i="8"/>
  <c r="AP856" i="8"/>
  <c r="AP944" i="8"/>
  <c r="AP803" i="8"/>
  <c r="AP883" i="8"/>
  <c r="AP984" i="8"/>
  <c r="AP614" i="8"/>
  <c r="AQ614" i="8" s="1"/>
  <c r="AP694" i="8"/>
  <c r="AP782" i="8"/>
  <c r="AP870" i="8"/>
  <c r="AP950" i="8"/>
  <c r="AP889" i="8"/>
  <c r="AP1000" i="8"/>
  <c r="AP908" i="8"/>
  <c r="AP839" i="8"/>
  <c r="AP943" i="8"/>
  <c r="AP990" i="8"/>
  <c r="AP999" i="8"/>
  <c r="AP57" i="8"/>
  <c r="AP41" i="8"/>
  <c r="I30" i="8"/>
  <c r="L30" i="8" s="1"/>
  <c r="O30" i="8"/>
  <c r="AG10" i="8"/>
  <c r="AG60" i="8"/>
  <c r="AG58" i="8"/>
  <c r="AH58" i="8" s="1"/>
  <c r="AG64" i="8"/>
  <c r="L55" i="8"/>
  <c r="AG47" i="8"/>
  <c r="AK47" i="8" s="1"/>
  <c r="AP16" i="8"/>
  <c r="M30" i="8"/>
  <c r="AQ62" i="8"/>
  <c r="AQ109" i="8"/>
  <c r="AQ280" i="8"/>
  <c r="AQ238" i="8"/>
  <c r="AQ400" i="8"/>
  <c r="AQ419" i="8"/>
  <c r="AQ393" i="8"/>
  <c r="AQ565" i="8"/>
  <c r="AQ839" i="8"/>
  <c r="N23" i="8"/>
  <c r="I23" i="8"/>
  <c r="O23" i="8"/>
  <c r="L23" i="8"/>
  <c r="I20" i="8"/>
  <c r="M20" i="8"/>
  <c r="L20" i="8"/>
  <c r="L58" i="8"/>
  <c r="I65" i="8"/>
  <c r="L65" i="8" s="1"/>
  <c r="N20" i="8"/>
  <c r="AG8" i="8"/>
  <c r="L10" i="8"/>
  <c r="I10" i="8"/>
  <c r="M10" i="8" s="1"/>
  <c r="AK34" i="8"/>
  <c r="AG29" i="8"/>
  <c r="AQ29" i="8"/>
  <c r="AQ79" i="8"/>
  <c r="AQ457" i="8"/>
  <c r="AQ629" i="8"/>
  <c r="L60" i="8"/>
  <c r="AG20" i="8"/>
  <c r="I13" i="8"/>
  <c r="L13" i="8" s="1"/>
  <c r="N67" i="8"/>
  <c r="M67" i="8"/>
  <c r="N66" i="8"/>
  <c r="M57" i="8"/>
  <c r="O57" i="8"/>
  <c r="L57" i="8"/>
  <c r="L36" i="8"/>
  <c r="I36" i="8"/>
  <c r="N36" i="8" s="1"/>
  <c r="AP75" i="8"/>
  <c r="AP163" i="8"/>
  <c r="AP243" i="8"/>
  <c r="AP339" i="8"/>
  <c r="AP479" i="8"/>
  <c r="AP386" i="8"/>
  <c r="AP538" i="8"/>
  <c r="AP554" i="8"/>
  <c r="AP653" i="8"/>
  <c r="AP797" i="8"/>
  <c r="AP474" i="8"/>
  <c r="AP539" i="8"/>
  <c r="AP664" i="8"/>
  <c r="AP793" i="8"/>
  <c r="AP381" i="8"/>
  <c r="AP469" i="8"/>
  <c r="AP597" i="8"/>
  <c r="AP692" i="8"/>
  <c r="AP877" i="8"/>
  <c r="AP376" i="8"/>
  <c r="AP456" i="8"/>
  <c r="AP540" i="8"/>
  <c r="AP615" i="8"/>
  <c r="AP735" i="8"/>
  <c r="AP689" i="8"/>
  <c r="AQ689" i="8" s="1"/>
  <c r="AP925" i="8"/>
  <c r="AP374" i="8"/>
  <c r="AP462" i="8"/>
  <c r="AP559" i="8"/>
  <c r="AP673" i="8"/>
  <c r="AP817" i="8"/>
  <c r="AP780" i="8"/>
  <c r="AP594" i="8"/>
  <c r="AP682" i="8"/>
  <c r="AP770" i="8"/>
  <c r="AP850" i="8"/>
  <c r="AP938" i="8"/>
  <c r="AP712" i="8"/>
  <c r="AP792" i="8"/>
  <c r="AP880" i="8"/>
  <c r="AP970" i="8"/>
  <c r="AP819" i="8"/>
  <c r="AP907" i="8"/>
  <c r="AP550" i="8"/>
  <c r="AQ550" i="8" s="1"/>
  <c r="AP630" i="8"/>
  <c r="AP718" i="8"/>
  <c r="AP806" i="8"/>
  <c r="AP886" i="8"/>
  <c r="AP985" i="8"/>
  <c r="AP913" i="8"/>
  <c r="AP844" i="8"/>
  <c r="AP932" i="8"/>
  <c r="AP871" i="8"/>
  <c r="AP965" i="8"/>
  <c r="AQ965" i="8" s="1"/>
  <c r="AP1006" i="8"/>
  <c r="I25" i="8"/>
  <c r="N25" i="8" s="1"/>
  <c r="M36" i="8"/>
  <c r="L27" i="8"/>
  <c r="O27" i="8"/>
  <c r="I27" i="8"/>
  <c r="M27" i="8" s="1"/>
  <c r="N27" i="8"/>
  <c r="AG63" i="8"/>
  <c r="AK43" i="8"/>
  <c r="AG43" i="8"/>
  <c r="O67" i="8"/>
  <c r="AG32" i="8"/>
  <c r="M16" i="8"/>
  <c r="I16" i="8"/>
  <c r="L16" i="8" s="1"/>
  <c r="AP37" i="8"/>
  <c r="AQ169" i="8"/>
  <c r="AQ255" i="8"/>
  <c r="AQ237" i="8"/>
  <c r="AQ468" i="8"/>
  <c r="AQ402" i="8"/>
  <c r="AQ820" i="8"/>
  <c r="AQ528" i="8"/>
  <c r="M62" i="8"/>
  <c r="I62" i="8"/>
  <c r="O62" i="8" s="1"/>
  <c r="AG36" i="8"/>
  <c r="AK36" i="8" s="1"/>
  <c r="I58" i="8"/>
  <c r="O58" i="8" s="1"/>
  <c r="AG15" i="8"/>
  <c r="N44" i="8"/>
  <c r="I44" i="8"/>
  <c r="L44" i="8" s="1"/>
  <c r="M44" i="8"/>
  <c r="I45" i="8"/>
  <c r="M45" i="8" s="1"/>
  <c r="L68" i="8"/>
  <c r="AG55" i="8"/>
  <c r="AP171" i="8"/>
  <c r="AP251" i="8"/>
  <c r="AP346" i="8"/>
  <c r="AP495" i="8"/>
  <c r="AP395" i="8"/>
  <c r="AP563" i="8"/>
  <c r="AP557" i="8"/>
  <c r="AP660" i="8"/>
  <c r="AP813" i="8"/>
  <c r="AP482" i="8"/>
  <c r="AP561" i="8"/>
  <c r="AQ561" i="8" s="1"/>
  <c r="AP671" i="8"/>
  <c r="AP809" i="8"/>
  <c r="AP389" i="8"/>
  <c r="AP477" i="8"/>
  <c r="AP604" i="8"/>
  <c r="AP705" i="8"/>
  <c r="AP941" i="8"/>
  <c r="AP384" i="8"/>
  <c r="AP464" i="8"/>
  <c r="AQ464" i="8" s="1"/>
  <c r="AP543" i="8"/>
  <c r="AP633" i="8"/>
  <c r="AP748" i="8"/>
  <c r="AP693" i="8"/>
  <c r="AQ693" i="8" s="1"/>
  <c r="AP302" i="8"/>
  <c r="AP382" i="8"/>
  <c r="AP470" i="8"/>
  <c r="AP577" i="8"/>
  <c r="AP681" i="8"/>
  <c r="AP885" i="8"/>
  <c r="AP796" i="8"/>
  <c r="AP602" i="8"/>
  <c r="AP690" i="8"/>
  <c r="AP778" i="8"/>
  <c r="AP858" i="8"/>
  <c r="AP946" i="8"/>
  <c r="AP720" i="8"/>
  <c r="AP800" i="8"/>
  <c r="AP888" i="8"/>
  <c r="AP978" i="8"/>
  <c r="AP827" i="8"/>
  <c r="AP915" i="8"/>
  <c r="AP558" i="8"/>
  <c r="AP638" i="8"/>
  <c r="AP726" i="8"/>
  <c r="AP814" i="8"/>
  <c r="AP894" i="8"/>
  <c r="AP992" i="8"/>
  <c r="AP921" i="8"/>
  <c r="AP852" i="8"/>
  <c r="AP940" i="8"/>
  <c r="AP879" i="8"/>
  <c r="AP963" i="8"/>
  <c r="AQ963" i="8" s="1"/>
  <c r="AP964" i="8"/>
  <c r="AP196" i="8"/>
  <c r="N57" i="8"/>
  <c r="AP192" i="8"/>
  <c r="I50" i="8"/>
  <c r="O50" i="8" s="1"/>
  <c r="M64" i="8"/>
  <c r="N64" i="8"/>
  <c r="AQ188" i="8"/>
  <c r="AQ301" i="8"/>
  <c r="AQ271" i="8"/>
  <c r="AQ444" i="8"/>
  <c r="AQ306" i="8"/>
  <c r="AQ551" i="8"/>
  <c r="AQ453" i="8"/>
  <c r="AQ651" i="8"/>
  <c r="AQ817" i="8"/>
  <c r="AQ850" i="8"/>
  <c r="AG46" i="8"/>
  <c r="AK46" i="8"/>
  <c r="J17" i="7"/>
  <c r="N58" i="8"/>
  <c r="AG31" i="8"/>
  <c r="AG13" i="8"/>
  <c r="L52" i="8"/>
  <c r="N52" i="8"/>
  <c r="O52" i="8"/>
  <c r="M53" i="8"/>
  <c r="L53" i="8"/>
  <c r="I53" i="8"/>
  <c r="N53" i="8" s="1"/>
  <c r="O53" i="8"/>
  <c r="N70" i="8"/>
  <c r="M70" i="8"/>
  <c r="M68" i="8"/>
  <c r="AP54" i="8"/>
  <c r="M15" i="8"/>
  <c r="I15" i="8"/>
  <c r="L15" i="8"/>
  <c r="N15" i="8"/>
  <c r="AP113" i="8"/>
  <c r="AP214" i="8"/>
  <c r="AP340" i="8"/>
  <c r="AP70" i="8"/>
  <c r="AP167" i="8"/>
  <c r="AP257" i="8"/>
  <c r="AP465" i="8"/>
  <c r="AP89" i="8"/>
  <c r="AP172" i="8"/>
  <c r="AP287" i="8"/>
  <c r="AP423" i="8"/>
  <c r="AP61" i="8"/>
  <c r="AP151" i="8"/>
  <c r="AP241" i="8"/>
  <c r="AP325" i="8"/>
  <c r="AP580" i="8"/>
  <c r="AP152" i="8"/>
  <c r="AP246" i="8"/>
  <c r="AP363" i="8"/>
  <c r="AP43" i="8"/>
  <c r="AP144" i="8"/>
  <c r="AP272" i="8"/>
  <c r="AP560" i="8"/>
  <c r="AP191" i="8"/>
  <c r="AP298" i="8"/>
  <c r="AP90" i="8"/>
  <c r="AP178" i="8"/>
  <c r="AP258" i="8"/>
  <c r="AP379" i="8"/>
  <c r="AP532" i="8"/>
  <c r="AP173" i="8"/>
  <c r="AQ173" i="8" s="1"/>
  <c r="AP261" i="8"/>
  <c r="AP371" i="8"/>
  <c r="AP541" i="8"/>
  <c r="AP452" i="8"/>
  <c r="AP99" i="8"/>
  <c r="AP179" i="8"/>
  <c r="AP267" i="8"/>
  <c r="AP359" i="8"/>
  <c r="AP513" i="8"/>
  <c r="AP412" i="8"/>
  <c r="AP620" i="8"/>
  <c r="AP564" i="8"/>
  <c r="AP691" i="8"/>
  <c r="AP957" i="8"/>
  <c r="AP490" i="8"/>
  <c r="AP575" i="8"/>
  <c r="AP687" i="8"/>
  <c r="AP820" i="8"/>
  <c r="AP405" i="8"/>
  <c r="AP493" i="8"/>
  <c r="AP611" i="8"/>
  <c r="AP739" i="8"/>
  <c r="AP312" i="8"/>
  <c r="AP392" i="8"/>
  <c r="AP480" i="8"/>
  <c r="AP549" i="8"/>
  <c r="AP640" i="8"/>
  <c r="AP783" i="8"/>
  <c r="AP727" i="8"/>
  <c r="AP310" i="8"/>
  <c r="AP398" i="8"/>
  <c r="AP486" i="8"/>
  <c r="AP584" i="8"/>
  <c r="AP715" i="8"/>
  <c r="AP973" i="8"/>
  <c r="AP812" i="8"/>
  <c r="AP618" i="8"/>
  <c r="AP706" i="8"/>
  <c r="AP786" i="8"/>
  <c r="AP874" i="8"/>
  <c r="AP962" i="8"/>
  <c r="AP728" i="8"/>
  <c r="AP816" i="8"/>
  <c r="AP904" i="8"/>
  <c r="AP1005" i="8"/>
  <c r="AQ1005" i="8" s="1"/>
  <c r="AP843" i="8"/>
  <c r="AP931" i="8"/>
  <c r="AP566" i="8"/>
  <c r="AP654" i="8"/>
  <c r="AP742" i="8"/>
  <c r="AP822" i="8"/>
  <c r="AP910" i="8"/>
  <c r="AP849" i="8"/>
  <c r="AP929" i="8"/>
  <c r="AP868" i="8"/>
  <c r="AP956" i="8"/>
  <c r="AP887" i="8"/>
  <c r="AP971" i="8"/>
  <c r="AP980" i="8"/>
  <c r="AP102" i="8"/>
  <c r="AP33" i="8"/>
  <c r="O20" i="8"/>
  <c r="AG3" i="8"/>
  <c r="AH3" i="8" s="1"/>
  <c r="AK3" i="8"/>
  <c r="AK20" i="8" s="1"/>
  <c r="I35" i="8"/>
  <c r="N35" i="8" s="1"/>
  <c r="AP38" i="8"/>
  <c r="M14" i="8"/>
  <c r="L14" i="8"/>
  <c r="I14" i="8"/>
  <c r="N14" i="8"/>
  <c r="O14" i="8"/>
  <c r="M65" i="8"/>
  <c r="O37" i="8"/>
  <c r="I37" i="8"/>
  <c r="M37" i="8" s="1"/>
  <c r="L37" i="8"/>
  <c r="AP9" i="8"/>
  <c r="AP18" i="8"/>
  <c r="AQ18" i="8" s="1"/>
  <c r="AP29" i="8"/>
  <c r="AP322" i="8"/>
  <c r="AP32" i="8"/>
  <c r="AP46" i="8"/>
  <c r="AP48" i="8"/>
  <c r="AP394" i="8"/>
  <c r="AP84" i="8"/>
  <c r="AP141" i="8"/>
  <c r="AP40" i="8"/>
  <c r="AP66" i="8"/>
  <c r="AP49" i="8"/>
  <c r="AP286" i="8"/>
  <c r="AP10" i="8"/>
  <c r="AP996" i="8"/>
  <c r="AP982" i="8"/>
  <c r="AP981" i="8"/>
  <c r="AP919" i="8"/>
  <c r="AP855" i="8"/>
  <c r="AP948" i="8"/>
  <c r="AP884" i="8"/>
  <c r="AP993" i="8"/>
  <c r="AP905" i="8"/>
  <c r="AP841" i="8"/>
  <c r="AP926" i="8"/>
  <c r="AP862" i="8"/>
  <c r="AP798" i="8"/>
  <c r="AP734" i="8"/>
  <c r="AP670" i="8"/>
  <c r="AP606" i="8"/>
  <c r="AP542" i="8"/>
  <c r="AP923" i="8"/>
  <c r="AP859" i="8"/>
  <c r="AP795" i="8"/>
  <c r="AP960" i="8"/>
  <c r="AP896" i="8"/>
  <c r="AP832" i="8"/>
  <c r="AP768" i="8"/>
  <c r="AP704" i="8"/>
  <c r="AQ704" i="8" s="1"/>
  <c r="AP954" i="8"/>
  <c r="AP890" i="8"/>
  <c r="AP826" i="8"/>
  <c r="AP762" i="8"/>
  <c r="AP698" i="8"/>
  <c r="AP634" i="8"/>
  <c r="AP570" i="8"/>
  <c r="AP764" i="8"/>
  <c r="AP949" i="8"/>
  <c r="AP732" i="8"/>
  <c r="AP641" i="8"/>
  <c r="AP556" i="8"/>
  <c r="AP478" i="8"/>
  <c r="AP414" i="8"/>
  <c r="AP350" i="8"/>
  <c r="AQ350" i="8" s="1"/>
  <c r="AP861" i="8"/>
  <c r="AP723" i="8"/>
  <c r="AP815" i="8"/>
  <c r="AP697" i="8"/>
  <c r="AP608" i="8"/>
  <c r="AP546" i="8"/>
  <c r="AP496" i="8"/>
  <c r="AP432" i="8"/>
  <c r="AP368" i="8"/>
  <c r="AP304" i="8"/>
  <c r="AP756" i="8"/>
  <c r="AP668" i="8"/>
  <c r="AP579" i="8"/>
  <c r="AP485" i="8"/>
  <c r="AP421" i="8"/>
  <c r="AP357" i="8"/>
  <c r="AP777" i="8"/>
  <c r="AP683" i="8"/>
  <c r="AP600" i="8"/>
  <c r="AP530" i="8"/>
  <c r="AP466" i="8"/>
  <c r="AP893" i="8"/>
  <c r="AP708" i="8"/>
  <c r="AP621" i="8"/>
  <c r="AP551" i="8"/>
  <c r="AP573" i="8"/>
  <c r="AP444" i="8"/>
  <c r="AP833" i="8"/>
  <c r="AP463" i="8"/>
  <c r="AQ463" i="8" s="1"/>
  <c r="AP355" i="8"/>
  <c r="AP283" i="8"/>
  <c r="AP219" i="8"/>
  <c r="AP155" i="8"/>
  <c r="AP91" i="8"/>
  <c r="AP484" i="8"/>
  <c r="AP703" i="8"/>
  <c r="AP473" i="8"/>
  <c r="AP362" i="8"/>
  <c r="AP277" i="8"/>
  <c r="AP213" i="8"/>
  <c r="AP149" i="8"/>
  <c r="AP524" i="8"/>
  <c r="AP396" i="8"/>
  <c r="AP309" i="8"/>
  <c r="AP234" i="8"/>
  <c r="AP170" i="8"/>
  <c r="AP106" i="8"/>
  <c r="AP487" i="8"/>
  <c r="AP268" i="8"/>
  <c r="AP166" i="8"/>
  <c r="AP659" i="8"/>
  <c r="AP364" i="8"/>
  <c r="AP225" i="8"/>
  <c r="AQ225" i="8" s="1"/>
  <c r="AP140" i="8"/>
  <c r="AP59" i="8"/>
  <c r="AP209" i="8"/>
  <c r="AP68" i="8"/>
  <c r="AP14" i="8"/>
  <c r="AQ14" i="8" s="1"/>
  <c r="AP491" i="8"/>
  <c r="AP27" i="8"/>
  <c r="AP35" i="8"/>
  <c r="AP158" i="8"/>
  <c r="AP17" i="8"/>
  <c r="AP1002" i="8"/>
  <c r="AP988" i="8"/>
  <c r="AP974" i="8"/>
  <c r="AP976" i="8"/>
  <c r="AP911" i="8"/>
  <c r="AP847" i="8"/>
  <c r="AP544" i="8"/>
  <c r="AP316" i="8"/>
  <c r="AP116" i="8"/>
  <c r="AP24" i="8"/>
  <c r="AP26" i="8"/>
  <c r="AP617" i="8"/>
  <c r="AP21" i="8"/>
  <c r="AP145" i="8"/>
  <c r="AP55" i="8"/>
  <c r="AP256" i="8"/>
  <c r="AP8" i="8"/>
  <c r="AQ8" i="8" s="1"/>
  <c r="AP22" i="8"/>
  <c r="AP260" i="8"/>
  <c r="AP986" i="8"/>
  <c r="AP972" i="8"/>
  <c r="AP995" i="8"/>
  <c r="AP959" i="8"/>
  <c r="AP895" i="8"/>
  <c r="AP831" i="8"/>
  <c r="AP924" i="8"/>
  <c r="AP860" i="8"/>
  <c r="AP945" i="8"/>
  <c r="AP881" i="8"/>
  <c r="AQ881" i="8" s="1"/>
  <c r="AP975" i="8"/>
  <c r="AP902" i="8"/>
  <c r="AP838" i="8"/>
  <c r="AP774" i="8"/>
  <c r="AP710" i="8"/>
  <c r="AP646" i="8"/>
  <c r="AP582" i="8"/>
  <c r="AP967" i="8"/>
  <c r="AP899" i="8"/>
  <c r="AQ899" i="8" s="1"/>
  <c r="AP835" i="8"/>
  <c r="AQ835" i="8" s="1"/>
  <c r="AP771" i="8"/>
  <c r="AQ771" i="8" s="1"/>
  <c r="AP936" i="8"/>
  <c r="AP872" i="8"/>
  <c r="AP808" i="8"/>
  <c r="AP744" i="8"/>
  <c r="AP680" i="8"/>
  <c r="AP930" i="8"/>
  <c r="AP866" i="8"/>
  <c r="AP802" i="8"/>
  <c r="AP738" i="8"/>
  <c r="AP674" i="8"/>
  <c r="AP610" i="8"/>
  <c r="AQ610" i="8" s="1"/>
  <c r="AP845" i="8"/>
  <c r="AP724" i="8"/>
  <c r="AP801" i="8"/>
  <c r="AP685" i="8"/>
  <c r="AP609" i="8"/>
  <c r="AP518" i="8"/>
  <c r="AP454" i="8"/>
  <c r="AP390" i="8"/>
  <c r="AP326" i="8"/>
  <c r="AP773" i="8"/>
  <c r="AP676" i="8"/>
  <c r="AP767" i="8"/>
  <c r="AP665" i="8"/>
  <c r="AP576" i="8"/>
  <c r="AQ576" i="8" s="1"/>
  <c r="AP537" i="8"/>
  <c r="AP472" i="8"/>
  <c r="AP408" i="8"/>
  <c r="AP344" i="8"/>
  <c r="AP828" i="8"/>
  <c r="AP709" i="8"/>
  <c r="AP636" i="8"/>
  <c r="AP525" i="8"/>
  <c r="AP461" i="8"/>
  <c r="AP397" i="8"/>
  <c r="AP917" i="8"/>
  <c r="AP747" i="8"/>
  <c r="AP657" i="8"/>
  <c r="AP568" i="8"/>
  <c r="AP506" i="8"/>
  <c r="AP442" i="8"/>
  <c r="AP781" i="8"/>
  <c r="AP667" i="8"/>
  <c r="AP589" i="8"/>
  <c r="AP527" i="8"/>
  <c r="AP523" i="8"/>
  <c r="AP399" i="8"/>
  <c r="AQ399" i="8" s="1"/>
  <c r="AP588" i="8"/>
  <c r="AP415" i="8"/>
  <c r="AP332" i="8"/>
  <c r="AP259" i="8"/>
  <c r="AP195" i="8"/>
  <c r="AP131" i="8"/>
  <c r="AP644" i="8"/>
  <c r="AP436" i="8"/>
  <c r="AP595" i="8"/>
  <c r="AP425" i="8"/>
  <c r="AP324" i="8"/>
  <c r="AP253" i="8"/>
  <c r="AP189" i="8"/>
  <c r="AP699" i="8"/>
  <c r="AP467" i="8"/>
  <c r="AP370" i="8"/>
  <c r="AP274" i="8"/>
  <c r="AP210" i="8"/>
  <c r="AQ210" i="8" s="1"/>
  <c r="AP146" i="8"/>
  <c r="AP82" i="8"/>
  <c r="AP404" i="8"/>
  <c r="AP230" i="8"/>
  <c r="AP119" i="8"/>
  <c r="AP516" i="8"/>
  <c r="AP289" i="8"/>
  <c r="AP199" i="8"/>
  <c r="AP108" i="8"/>
  <c r="AP716" i="8"/>
  <c r="AQ32" i="8"/>
  <c r="AQ359" i="8"/>
  <c r="AQ648" i="8"/>
  <c r="AQ482" i="8"/>
  <c r="AQ130" i="8"/>
  <c r="AQ388" i="8"/>
  <c r="AQ746" i="8"/>
  <c r="AQ654" i="8"/>
  <c r="AQ744" i="8"/>
  <c r="AQ634" i="8"/>
  <c r="AQ821" i="8"/>
  <c r="AQ806" i="8"/>
  <c r="AQ914" i="8"/>
  <c r="I73" i="8"/>
  <c r="O73" i="8" s="1"/>
  <c r="N73" i="8"/>
  <c r="I31" i="8"/>
  <c r="M31" i="8" s="1"/>
  <c r="O31" i="8"/>
  <c r="N60" i="8"/>
  <c r="O60" i="8"/>
  <c r="M60" i="8"/>
  <c r="N61" i="8"/>
  <c r="M61" i="8"/>
  <c r="I61" i="8"/>
  <c r="O61" i="8" s="1"/>
  <c r="L61" i="8"/>
  <c r="N72" i="8"/>
  <c r="L72" i="8"/>
  <c r="I72" i="8"/>
  <c r="M72" i="8" s="1"/>
  <c r="O72" i="8"/>
  <c r="AG33" i="8"/>
  <c r="AH33" i="8" s="1"/>
  <c r="AK33" i="8"/>
  <c r="M23" i="8"/>
  <c r="N18" i="8"/>
  <c r="O18" i="8"/>
  <c r="AQ60" i="8"/>
  <c r="AQ99" i="8"/>
  <c r="AQ100" i="8"/>
  <c r="AQ243" i="8"/>
  <c r="AQ548" i="8"/>
  <c r="AQ439" i="8"/>
  <c r="AQ636" i="8"/>
  <c r="AQ706" i="8"/>
  <c r="AQ728" i="8"/>
  <c r="AQ885" i="8"/>
  <c r="AQ870" i="8"/>
  <c r="AQ945" i="8"/>
  <c r="AQ988" i="8"/>
  <c r="B18" i="7"/>
  <c r="C18" i="7" s="1"/>
  <c r="A19" i="7"/>
  <c r="AK11" i="8"/>
  <c r="AG11" i="8"/>
  <c r="N63" i="8"/>
  <c r="M63" i="8"/>
  <c r="I43" i="8"/>
  <c r="O43" i="8" s="1"/>
  <c r="N43" i="8"/>
  <c r="L43" i="8"/>
  <c r="M43" i="8"/>
  <c r="I40" i="8"/>
  <c r="N40" i="8" s="1"/>
  <c r="AG28" i="8"/>
  <c r="AK28" i="8" s="1"/>
  <c r="AP409" i="8"/>
  <c r="AP631" i="8"/>
  <c r="AP197" i="8"/>
  <c r="AP285" i="8"/>
  <c r="AP388" i="8"/>
  <c r="AP605" i="8"/>
  <c r="AP500" i="8"/>
  <c r="AP115" i="8"/>
  <c r="AP203" i="8"/>
  <c r="AP291" i="8"/>
  <c r="AP385" i="8"/>
  <c r="AP645" i="8"/>
  <c r="AP460" i="8"/>
  <c r="AP511" i="8"/>
  <c r="AP596" i="8"/>
  <c r="AP721" i="8"/>
  <c r="AP426" i="8"/>
  <c r="AP514" i="8"/>
  <c r="AP607" i="8"/>
  <c r="AP713" i="8"/>
  <c r="AP997" i="8"/>
  <c r="AP429" i="8"/>
  <c r="AP509" i="8"/>
  <c r="AP643" i="8"/>
  <c r="AP772" i="8"/>
  <c r="AP328" i="8"/>
  <c r="AP416" i="8"/>
  <c r="AP504" i="8"/>
  <c r="AP555" i="8"/>
  <c r="AP672" i="8"/>
  <c r="AP829" i="8"/>
  <c r="AP753" i="8"/>
  <c r="AQ753" i="8" s="1"/>
  <c r="AP334" i="8"/>
  <c r="AP422" i="8"/>
  <c r="AP502" i="8"/>
  <c r="AP616" i="8"/>
  <c r="AP745" i="8"/>
  <c r="AP707" i="8"/>
  <c r="AP909" i="8"/>
  <c r="AP642" i="8"/>
  <c r="AQ642" i="8" s="1"/>
  <c r="AP722" i="8"/>
  <c r="AP810" i="8"/>
  <c r="AP898" i="8"/>
  <c r="AP977" i="8"/>
  <c r="AP752" i="8"/>
  <c r="AQ752" i="8" s="1"/>
  <c r="AP840" i="8"/>
  <c r="AP920" i="8"/>
  <c r="AP779" i="8"/>
  <c r="AP867" i="8"/>
  <c r="AP947" i="8"/>
  <c r="AP590" i="8"/>
  <c r="AP678" i="8"/>
  <c r="AP758" i="8"/>
  <c r="AP846" i="8"/>
  <c r="AP934" i="8"/>
  <c r="AP865" i="8"/>
  <c r="AP953" i="8"/>
  <c r="AP892" i="8"/>
  <c r="AP1001" i="8"/>
  <c r="AP927" i="8"/>
  <c r="AP987" i="8"/>
  <c r="AP983" i="8"/>
  <c r="I66" i="8"/>
  <c r="L66" i="8" s="1"/>
  <c r="O45" i="8"/>
  <c r="I33" i="8"/>
  <c r="L33" i="8" s="1"/>
  <c r="N33" i="8"/>
  <c r="M33" i="8"/>
  <c r="M56" i="8"/>
  <c r="AK40" i="8"/>
  <c r="AG40" i="8"/>
  <c r="AH40" i="8" s="1"/>
  <c r="AP30" i="8"/>
  <c r="AG22" i="8"/>
  <c r="AH22" i="8" s="1"/>
  <c r="AK22" i="8"/>
  <c r="AP333" i="8"/>
  <c r="O41" i="8"/>
  <c r="M41" i="8"/>
  <c r="I41" i="8"/>
  <c r="N41" i="8" s="1"/>
  <c r="AP19" i="8"/>
  <c r="AP183" i="8"/>
  <c r="O29" i="8"/>
  <c r="L29" i="8"/>
  <c r="D12" i="3"/>
  <c r="D13" i="3" s="1"/>
  <c r="D14" i="3" s="1"/>
  <c r="D15" i="3" s="1"/>
  <c r="AQ180" i="8"/>
  <c r="AQ177" i="8"/>
  <c r="AQ344" i="8"/>
  <c r="AQ152" i="8"/>
  <c r="AQ110" i="8"/>
  <c r="AQ726" i="8"/>
  <c r="AQ1004" i="8"/>
  <c r="AQ823" i="8"/>
  <c r="AQ949" i="8"/>
  <c r="AQ934" i="8"/>
  <c r="AQ852" i="8"/>
  <c r="AQ977" i="8"/>
  <c r="I63" i="8"/>
  <c r="L63" i="8" s="1"/>
  <c r="L67" i="8"/>
  <c r="M66" i="8"/>
  <c r="I11" i="8"/>
  <c r="O11" i="8" s="1"/>
  <c r="O42" i="8"/>
  <c r="L42" i="8"/>
  <c r="M42" i="8"/>
  <c r="L51" i="8"/>
  <c r="I51" i="8"/>
  <c r="M51" i="8" s="1"/>
  <c r="O51" i="8"/>
  <c r="N51" i="8"/>
  <c r="AK49" i="8"/>
  <c r="AG49" i="8"/>
  <c r="AH49" i="8" s="1"/>
  <c r="I28" i="8"/>
  <c r="O28" i="8" s="1"/>
  <c r="N28" i="8"/>
  <c r="AP211" i="8"/>
  <c r="AP300" i="8"/>
  <c r="AP410" i="8"/>
  <c r="AP663" i="8"/>
  <c r="AQ663" i="8" s="1"/>
  <c r="AP476" i="8"/>
  <c r="AP519" i="8"/>
  <c r="AP603" i="8"/>
  <c r="AP725" i="8"/>
  <c r="AP434" i="8"/>
  <c r="AQ434" i="8" s="1"/>
  <c r="AP522" i="8"/>
  <c r="AP625" i="8"/>
  <c r="AQ625" i="8" s="1"/>
  <c r="AP717" i="8"/>
  <c r="AP349" i="8"/>
  <c r="AP437" i="8"/>
  <c r="AP517" i="8"/>
  <c r="AQ517" i="8" s="1"/>
  <c r="AP661" i="8"/>
  <c r="AP788" i="8"/>
  <c r="AP336" i="8"/>
  <c r="AP424" i="8"/>
  <c r="AP512" i="8"/>
  <c r="AP569" i="8"/>
  <c r="AP684" i="8"/>
  <c r="AP837" i="8"/>
  <c r="AP757" i="8"/>
  <c r="AQ757" i="8" s="1"/>
  <c r="AP342" i="8"/>
  <c r="AP430" i="8"/>
  <c r="AP510" i="8"/>
  <c r="AP623" i="8"/>
  <c r="AP749" i="8"/>
  <c r="AP711" i="8"/>
  <c r="AP562" i="8"/>
  <c r="AQ562" i="8" s="1"/>
  <c r="AP650" i="8"/>
  <c r="AP730" i="8"/>
  <c r="AP818" i="8"/>
  <c r="AP906" i="8"/>
  <c r="AP989" i="8"/>
  <c r="AP760" i="8"/>
  <c r="AP848" i="8"/>
  <c r="AP928" i="8"/>
  <c r="AQ928" i="8" s="1"/>
  <c r="AP787" i="8"/>
  <c r="AP875" i="8"/>
  <c r="AP955" i="8"/>
  <c r="AP598" i="8"/>
  <c r="AP686" i="8"/>
  <c r="AP766" i="8"/>
  <c r="AP854" i="8"/>
  <c r="AP942" i="8"/>
  <c r="AP873" i="8"/>
  <c r="AP961" i="8"/>
  <c r="AP900" i="8"/>
  <c r="AP823" i="8"/>
  <c r="AP935" i="8"/>
  <c r="AP1003" i="8"/>
  <c r="AP991" i="8"/>
  <c r="N59" i="8"/>
  <c r="O15" i="8"/>
  <c r="AP222" i="8"/>
  <c r="L31" i="8"/>
  <c r="AG19" i="8"/>
  <c r="AH19" i="8" s="1"/>
  <c r="AG61" i="8"/>
  <c r="AK61" i="8" s="1"/>
  <c r="AP73" i="8"/>
  <c r="O49" i="8"/>
  <c r="L49" i="8"/>
  <c r="I49" i="8"/>
  <c r="N49" i="8" s="1"/>
  <c r="L28" i="8"/>
  <c r="L70" i="8"/>
  <c r="AQ19" i="8"/>
  <c r="AQ20" i="8"/>
  <c r="AQ291" i="8"/>
  <c r="AQ279" i="8"/>
  <c r="AQ428" i="8"/>
  <c r="AQ66" i="8"/>
  <c r="AQ216" i="8"/>
  <c r="AQ174" i="8"/>
  <c r="AQ536" i="8"/>
  <c r="AQ896" i="8"/>
  <c r="AQ355" i="8"/>
  <c r="AQ329" i="8"/>
  <c r="AQ759" i="8"/>
  <c r="AQ707" i="8"/>
  <c r="AQ916" i="8"/>
  <c r="AQ999" i="8"/>
  <c r="I38" i="8"/>
  <c r="L38" i="8" s="1"/>
  <c r="AG30" i="8"/>
  <c r="AK30" i="8"/>
  <c r="AG12" i="8"/>
  <c r="AG45" i="8"/>
  <c r="AK45" i="8"/>
  <c r="AK38" i="8"/>
  <c r="AG38" i="8"/>
  <c r="M32" i="8"/>
  <c r="I32" i="8"/>
  <c r="O32" i="8" s="1"/>
  <c r="N32" i="8"/>
  <c r="N55" i="8"/>
  <c r="M55" i="8"/>
  <c r="I46" i="8"/>
  <c r="N46" i="8" s="1"/>
  <c r="AK18" i="8"/>
  <c r="N26" i="8"/>
  <c r="AO37" i="8"/>
  <c r="AO49" i="8"/>
  <c r="AQ49" i="8" s="1"/>
  <c r="AO27" i="8"/>
  <c r="AQ27" i="8" s="1"/>
  <c r="AO22" i="8"/>
  <c r="AQ22" i="8" s="1"/>
  <c r="AO290" i="8"/>
  <c r="AQ290" i="8" s="1"/>
  <c r="AO76" i="8"/>
  <c r="AQ76" i="8" s="1"/>
  <c r="AO28" i="8"/>
  <c r="AQ28" i="8" s="1"/>
  <c r="AO31" i="8"/>
  <c r="AQ31" i="8" s="1"/>
  <c r="AO26" i="8"/>
  <c r="AO591" i="8"/>
  <c r="AQ591" i="8" s="1"/>
  <c r="AO106" i="8"/>
  <c r="AQ106" i="8" s="1"/>
  <c r="AO193" i="8"/>
  <c r="AQ193" i="8" s="1"/>
  <c r="AO295" i="8"/>
  <c r="AQ295" i="8" s="1"/>
  <c r="AO492" i="8"/>
  <c r="AQ492" i="8" s="1"/>
  <c r="AO128" i="8"/>
  <c r="AQ128" i="8" s="1"/>
  <c r="AO219" i="8"/>
  <c r="AQ219" i="8" s="1"/>
  <c r="AO312" i="8"/>
  <c r="AQ312" i="8" s="1"/>
  <c r="AO682" i="8"/>
  <c r="AQ682" i="8" s="1"/>
  <c r="AO107" i="8"/>
  <c r="AQ107" i="8" s="1"/>
  <c r="AO202" i="8"/>
  <c r="AQ202" i="8" s="1"/>
  <c r="AO292" i="8"/>
  <c r="AQ292" i="8" s="1"/>
  <c r="AO454" i="8"/>
  <c r="AQ454" i="8" s="1"/>
  <c r="AO97" i="8"/>
  <c r="AQ97" i="8" s="1"/>
  <c r="AO194" i="8"/>
  <c r="AQ194" i="8" s="1"/>
  <c r="AO284" i="8"/>
  <c r="AQ284" i="8" s="1"/>
  <c r="AO628" i="8"/>
  <c r="AQ628" i="8" s="1"/>
  <c r="AO140" i="8"/>
  <c r="AQ140" i="8" s="1"/>
  <c r="AO250" i="8"/>
  <c r="AQ250" i="8" s="1"/>
  <c r="AO486" i="8"/>
  <c r="AQ486" i="8" s="1"/>
  <c r="AO73" i="8"/>
  <c r="AQ73" i="8" s="1"/>
  <c r="AO178" i="8"/>
  <c r="AQ178" i="8" s="1"/>
  <c r="AO268" i="8"/>
  <c r="AQ268" i="8" s="1"/>
  <c r="AO502" i="8"/>
  <c r="AQ502" i="8" s="1"/>
  <c r="AO145" i="8"/>
  <c r="AQ145" i="8" s="1"/>
  <c r="AO247" i="8"/>
  <c r="AQ247" i="8" s="1"/>
  <c r="AO357" i="8"/>
  <c r="AQ357" i="8" s="1"/>
  <c r="AO68" i="8"/>
  <c r="AQ68" i="8" s="1"/>
  <c r="AO117" i="8"/>
  <c r="AQ117" i="8" s="1"/>
  <c r="AO181" i="8"/>
  <c r="AQ181" i="8" s="1"/>
  <c r="AO245" i="8"/>
  <c r="AQ245" i="8" s="1"/>
  <c r="AO320" i="8"/>
  <c r="AQ320" i="8" s="1"/>
  <c r="AO414" i="8"/>
  <c r="AQ414" i="8" s="1"/>
  <c r="AO566" i="8"/>
  <c r="AQ566" i="8" s="1"/>
  <c r="AO160" i="8"/>
  <c r="AQ160" i="8" s="1"/>
  <c r="AO224" i="8"/>
  <c r="AQ224" i="8" s="1"/>
  <c r="AO288" i="8"/>
  <c r="AQ288" i="8" s="1"/>
  <c r="AO354" i="8"/>
  <c r="AQ354" i="8" s="1"/>
  <c r="AO484" i="8"/>
  <c r="AQ484" i="8" s="1"/>
  <c r="AO662" i="8"/>
  <c r="AQ662" i="8" s="1"/>
  <c r="AO479" i="8"/>
  <c r="AQ479" i="8" s="1"/>
  <c r="AO674" i="8"/>
  <c r="AQ674" i="8" s="1"/>
  <c r="AO118" i="8"/>
  <c r="AQ118" i="8" s="1"/>
  <c r="AO182" i="8"/>
  <c r="AQ182" i="8" s="1"/>
  <c r="AO246" i="8"/>
  <c r="AQ246" i="8" s="1"/>
  <c r="AO318" i="8"/>
  <c r="AQ318" i="8" s="1"/>
  <c r="AO426" i="8"/>
  <c r="AQ426" i="8" s="1"/>
  <c r="AO560" i="8"/>
  <c r="AQ560" i="8" s="1"/>
  <c r="AO786" i="8"/>
  <c r="AQ786" i="8" s="1"/>
  <c r="AO455" i="8"/>
  <c r="AQ455" i="8" s="1"/>
  <c r="AO630" i="8"/>
  <c r="AQ630" i="8" s="1"/>
  <c r="AO539" i="8"/>
  <c r="AQ539" i="8" s="1"/>
  <c r="AO632" i="8"/>
  <c r="AQ632" i="8" s="1"/>
  <c r="AO734" i="8"/>
  <c r="AQ734" i="8" s="1"/>
  <c r="AO872" i="8"/>
  <c r="AQ872" i="8" s="1"/>
  <c r="AO461" i="8"/>
  <c r="AQ461" i="8" s="1"/>
  <c r="AO525" i="8"/>
  <c r="AQ525" i="8" s="1"/>
  <c r="AO643" i="8"/>
  <c r="AO730" i="8"/>
  <c r="AQ730" i="8" s="1"/>
  <c r="AO960" i="8"/>
  <c r="AQ960" i="8" s="1"/>
  <c r="AO408" i="8"/>
  <c r="AQ408" i="8" s="1"/>
  <c r="AO472" i="8"/>
  <c r="AO540" i="8"/>
  <c r="AQ540" i="8" s="1"/>
  <c r="AO583" i="8"/>
  <c r="AO672" i="8"/>
  <c r="AO767" i="8"/>
  <c r="AQ767" i="8" s="1"/>
  <c r="AO299" i="8"/>
  <c r="AQ299" i="8" s="1"/>
  <c r="AO363" i="8"/>
  <c r="AQ363" i="8" s="1"/>
  <c r="AO427" i="8"/>
  <c r="AQ427" i="8" s="1"/>
  <c r="AO491" i="8"/>
  <c r="AQ491" i="8" s="1"/>
  <c r="AO580" i="8"/>
  <c r="AQ580" i="8" s="1"/>
  <c r="AO658" i="8"/>
  <c r="AQ658" i="8" s="1"/>
  <c r="AO762" i="8"/>
  <c r="AQ762" i="8" s="1"/>
  <c r="AO719" i="8"/>
  <c r="AQ719" i="8" s="1"/>
  <c r="AO840" i="8"/>
  <c r="AQ840" i="8" s="1"/>
  <c r="AO337" i="8"/>
  <c r="AQ337" i="8" s="1"/>
  <c r="AO401" i="8"/>
  <c r="AQ401" i="8" s="1"/>
  <c r="AO465" i="8"/>
  <c r="AQ465" i="8" s="1"/>
  <c r="AO529" i="8"/>
  <c r="AQ529" i="8" s="1"/>
  <c r="AO563" i="8"/>
  <c r="AQ563" i="8" s="1"/>
  <c r="AO652" i="8"/>
  <c r="AQ652" i="8" s="1"/>
  <c r="AO764" i="8"/>
  <c r="AQ764" i="8" s="1"/>
  <c r="AO686" i="8"/>
  <c r="AQ686" i="8" s="1"/>
  <c r="AO775" i="8"/>
  <c r="AQ775" i="8" s="1"/>
  <c r="AO573" i="8"/>
  <c r="AQ573" i="8" s="1"/>
  <c r="AO637" i="8"/>
  <c r="AQ637" i="8" s="1"/>
  <c r="AO701" i="8"/>
  <c r="AQ701" i="8" s="1"/>
  <c r="AO765" i="8"/>
  <c r="AQ765" i="8" s="1"/>
  <c r="AO829" i="8"/>
  <c r="AQ829" i="8" s="1"/>
  <c r="AO893" i="8"/>
  <c r="AQ893" i="8" s="1"/>
  <c r="AO957" i="8"/>
  <c r="AO715" i="8"/>
  <c r="AQ715" i="8" s="1"/>
  <c r="AO779" i="8"/>
  <c r="AQ779" i="8" s="1"/>
  <c r="AO843" i="8"/>
  <c r="AO907" i="8"/>
  <c r="AQ907" i="8" s="1"/>
  <c r="AO984" i="8"/>
  <c r="AQ984" i="8" s="1"/>
  <c r="AO814" i="8"/>
  <c r="AQ814" i="8" s="1"/>
  <c r="AO878" i="8"/>
  <c r="AQ878" i="8" s="1"/>
  <c r="AO942" i="8"/>
  <c r="AQ942" i="8" s="1"/>
  <c r="AO569" i="8"/>
  <c r="AO633" i="8"/>
  <c r="AQ633" i="8" s="1"/>
  <c r="AO697" i="8"/>
  <c r="AQ697" i="8" s="1"/>
  <c r="AO761" i="8"/>
  <c r="AQ761" i="8" s="1"/>
  <c r="AO825" i="8"/>
  <c r="AQ825" i="8" s="1"/>
  <c r="AO889" i="8"/>
  <c r="AQ889" i="8" s="1"/>
  <c r="AO953" i="8"/>
  <c r="AQ953" i="8" s="1"/>
  <c r="AO860" i="8"/>
  <c r="AO924" i="8"/>
  <c r="AQ924" i="8" s="1"/>
  <c r="AO847" i="8"/>
  <c r="AQ847" i="8" s="1"/>
  <c r="AO911" i="8"/>
  <c r="AQ911" i="8" s="1"/>
  <c r="AO972" i="8"/>
  <c r="AQ972" i="8" s="1"/>
  <c r="AO858" i="8"/>
  <c r="AO922" i="8"/>
  <c r="AQ922" i="8" s="1"/>
  <c r="AO995" i="8"/>
  <c r="AQ995" i="8" s="1"/>
  <c r="AO985" i="8"/>
  <c r="AO986" i="8"/>
  <c r="AQ986" i="8" s="1"/>
  <c r="L12" i="8"/>
  <c r="AG44" i="8"/>
  <c r="AK44" i="8"/>
  <c r="AK42" i="8"/>
  <c r="AG42" i="8"/>
  <c r="AG51" i="8"/>
  <c r="AK51" i="8" s="1"/>
  <c r="AG54" i="8"/>
  <c r="AK21" i="8"/>
  <c r="AG21" i="8"/>
  <c r="AH21" i="8" s="1"/>
  <c r="I19" i="8"/>
  <c r="N19" i="8" s="1"/>
  <c r="AO113" i="8"/>
  <c r="AQ113" i="8" s="1"/>
  <c r="AO88" i="8"/>
  <c r="AQ88" i="8" s="1"/>
  <c r="AO35" i="8"/>
  <c r="AQ35" i="8" s="1"/>
  <c r="AO30" i="8"/>
  <c r="AQ30" i="8" s="1"/>
  <c r="AO17" i="8"/>
  <c r="AQ17" i="8" s="1"/>
  <c r="AO127" i="8"/>
  <c r="AQ127" i="8" s="1"/>
  <c r="AO36" i="8"/>
  <c r="AQ36" i="8" s="1"/>
  <c r="AO69" i="8"/>
  <c r="AQ69" i="8" s="1"/>
  <c r="AO34" i="8"/>
  <c r="AQ34" i="8" s="1"/>
  <c r="AO39" i="8"/>
  <c r="AQ39" i="8" s="1"/>
  <c r="AO124" i="8"/>
  <c r="AQ124" i="8" s="1"/>
  <c r="AO218" i="8"/>
  <c r="AQ218" i="8" s="1"/>
  <c r="AO334" i="8"/>
  <c r="AQ334" i="8" s="1"/>
  <c r="AO524" i="8"/>
  <c r="AO135" i="8"/>
  <c r="AQ135" i="8" s="1"/>
  <c r="AO223" i="8"/>
  <c r="AQ223" i="8" s="1"/>
  <c r="AO386" i="8"/>
  <c r="AQ386" i="8" s="1"/>
  <c r="AO45" i="8"/>
  <c r="AQ45" i="8" s="1"/>
  <c r="AO114" i="8"/>
  <c r="AQ114" i="8" s="1"/>
  <c r="AO211" i="8"/>
  <c r="AQ211" i="8" s="1"/>
  <c r="AO308" i="8"/>
  <c r="AQ308" i="8" s="1"/>
  <c r="AO466" i="8"/>
  <c r="AQ466" i="8" s="1"/>
  <c r="AO104" i="8"/>
  <c r="AQ104" i="8" s="1"/>
  <c r="AO203" i="8"/>
  <c r="AQ203" i="8" s="1"/>
  <c r="AO302" i="8"/>
  <c r="AQ302" i="8" s="1"/>
  <c r="AO656" i="8"/>
  <c r="AQ656" i="8" s="1"/>
  <c r="AO148" i="8"/>
  <c r="AQ148" i="8" s="1"/>
  <c r="AO259" i="8"/>
  <c r="AO498" i="8"/>
  <c r="AQ498" i="8" s="1"/>
  <c r="AO80" i="8"/>
  <c r="AQ80" i="8" s="1"/>
  <c r="AO187" i="8"/>
  <c r="AQ187" i="8" s="1"/>
  <c r="AO281" i="8"/>
  <c r="AQ281" i="8" s="1"/>
  <c r="AO584" i="8"/>
  <c r="AQ584" i="8" s="1"/>
  <c r="AO170" i="8"/>
  <c r="AQ170" i="8" s="1"/>
  <c r="AO260" i="8"/>
  <c r="AO372" i="8"/>
  <c r="AQ372" i="8" s="1"/>
  <c r="AO70" i="8"/>
  <c r="AQ70" i="8" s="1"/>
  <c r="AO125" i="8"/>
  <c r="AQ125" i="8" s="1"/>
  <c r="AO189" i="8"/>
  <c r="AQ189" i="8" s="1"/>
  <c r="AO253" i="8"/>
  <c r="AO324" i="8"/>
  <c r="AQ324" i="8" s="1"/>
  <c r="AO430" i="8"/>
  <c r="AQ430" i="8" s="1"/>
  <c r="AO603" i="8"/>
  <c r="AQ603" i="8" s="1"/>
  <c r="AO168" i="8"/>
  <c r="AQ168" i="8" s="1"/>
  <c r="AO232" i="8"/>
  <c r="AQ232" i="8" s="1"/>
  <c r="AO296" i="8"/>
  <c r="AQ296" i="8" s="1"/>
  <c r="AO367" i="8"/>
  <c r="AQ367" i="8" s="1"/>
  <c r="AO500" i="8"/>
  <c r="AQ500" i="8" s="1"/>
  <c r="AO397" i="8"/>
  <c r="AO495" i="8"/>
  <c r="AQ495" i="8" s="1"/>
  <c r="AO708" i="8"/>
  <c r="AQ708" i="8" s="1"/>
  <c r="AO126" i="8"/>
  <c r="AQ126" i="8" s="1"/>
  <c r="AO190" i="8"/>
  <c r="AQ190" i="8" s="1"/>
  <c r="AO254" i="8"/>
  <c r="AQ254" i="8" s="1"/>
  <c r="AO325" i="8"/>
  <c r="AQ325" i="8" s="1"/>
  <c r="AO442" i="8"/>
  <c r="AQ442" i="8" s="1"/>
  <c r="AO578" i="8"/>
  <c r="AQ578" i="8" s="1"/>
  <c r="AO848" i="8"/>
  <c r="AO471" i="8"/>
  <c r="AQ471" i="8" s="1"/>
  <c r="AO667" i="8"/>
  <c r="AO542" i="8"/>
  <c r="AQ542" i="8" s="1"/>
  <c r="AO639" i="8"/>
  <c r="AQ639" i="8" s="1"/>
  <c r="AO738" i="8"/>
  <c r="AQ738" i="8" s="1"/>
  <c r="AO936" i="8"/>
  <c r="AQ936" i="8" s="1"/>
  <c r="AO469" i="8"/>
  <c r="AQ469" i="8" s="1"/>
  <c r="AO572" i="8"/>
  <c r="AQ572" i="8" s="1"/>
  <c r="AO650" i="8"/>
  <c r="AO743" i="8"/>
  <c r="AQ743" i="8" s="1"/>
  <c r="AO352" i="8"/>
  <c r="AQ352" i="8" s="1"/>
  <c r="AO416" i="8"/>
  <c r="AQ416" i="8" s="1"/>
  <c r="AO480" i="8"/>
  <c r="AQ480" i="8" s="1"/>
  <c r="AO543" i="8"/>
  <c r="AQ543" i="8" s="1"/>
  <c r="AO590" i="8"/>
  <c r="AQ590" i="8" s="1"/>
  <c r="AO684" i="8"/>
  <c r="AQ684" i="8" s="1"/>
  <c r="AO783" i="8"/>
  <c r="AQ783" i="8" s="1"/>
  <c r="AO307" i="8"/>
  <c r="AQ307" i="8" s="1"/>
  <c r="AO371" i="8"/>
  <c r="AQ371" i="8" s="1"/>
  <c r="AO435" i="8"/>
  <c r="AQ435" i="8" s="1"/>
  <c r="AO499" i="8"/>
  <c r="AQ499" i="8" s="1"/>
  <c r="AO587" i="8"/>
  <c r="AQ587" i="8" s="1"/>
  <c r="AO676" i="8"/>
  <c r="AQ676" i="8" s="1"/>
  <c r="AO778" i="8"/>
  <c r="AQ778" i="8" s="1"/>
  <c r="AO732" i="8"/>
  <c r="AQ732" i="8" s="1"/>
  <c r="AO904" i="8"/>
  <c r="AQ904" i="8" s="1"/>
  <c r="AO345" i="8"/>
  <c r="AQ345" i="8" s="1"/>
  <c r="AO409" i="8"/>
  <c r="AQ409" i="8" s="1"/>
  <c r="AO473" i="8"/>
  <c r="AQ473" i="8" s="1"/>
  <c r="AO532" i="8"/>
  <c r="AQ532" i="8" s="1"/>
  <c r="AO570" i="8"/>
  <c r="AQ570" i="8" s="1"/>
  <c r="AO659" i="8"/>
  <c r="AQ659" i="8" s="1"/>
  <c r="AO780" i="8"/>
  <c r="AQ780" i="8" s="1"/>
  <c r="AO690" i="8"/>
  <c r="AQ690" i="8" s="1"/>
  <c r="AO791" i="8"/>
  <c r="AQ791" i="8" s="1"/>
  <c r="AO581" i="8"/>
  <c r="AQ581" i="8" s="1"/>
  <c r="AO645" i="8"/>
  <c r="AQ645" i="8" s="1"/>
  <c r="AO709" i="8"/>
  <c r="AQ709" i="8" s="1"/>
  <c r="AO773" i="8"/>
  <c r="AQ773" i="8" s="1"/>
  <c r="AO837" i="8"/>
  <c r="AQ837" i="8" s="1"/>
  <c r="AO901" i="8"/>
  <c r="AQ901" i="8" s="1"/>
  <c r="AO973" i="8"/>
  <c r="AQ973" i="8" s="1"/>
  <c r="AO723" i="8"/>
  <c r="AQ723" i="8" s="1"/>
  <c r="AO787" i="8"/>
  <c r="AO851" i="8"/>
  <c r="AQ851" i="8" s="1"/>
  <c r="AO915" i="8"/>
  <c r="AQ915" i="8" s="1"/>
  <c r="AO758" i="8"/>
  <c r="AQ758" i="8" s="1"/>
  <c r="AO822" i="8"/>
  <c r="AQ822" i="8" s="1"/>
  <c r="AO886" i="8"/>
  <c r="AQ886" i="8" s="1"/>
  <c r="AO950" i="8"/>
  <c r="AQ950" i="8" s="1"/>
  <c r="AO577" i="8"/>
  <c r="AQ577" i="8" s="1"/>
  <c r="AO641" i="8"/>
  <c r="AQ641" i="8" s="1"/>
  <c r="AO705" i="8"/>
  <c r="AQ705" i="8" s="1"/>
  <c r="AO769" i="8"/>
  <c r="AO833" i="8"/>
  <c r="AQ833" i="8" s="1"/>
  <c r="AO897" i="8"/>
  <c r="AQ897" i="8" s="1"/>
  <c r="AO961" i="8"/>
  <c r="AQ961" i="8" s="1"/>
  <c r="AO868" i="8"/>
  <c r="AQ868" i="8" s="1"/>
  <c r="AO932" i="8"/>
  <c r="AQ932" i="8" s="1"/>
  <c r="AO855" i="8"/>
  <c r="AQ855" i="8" s="1"/>
  <c r="AO919" i="8"/>
  <c r="AQ919" i="8" s="1"/>
  <c r="AO976" i="8"/>
  <c r="AQ976" i="8" s="1"/>
  <c r="AO866" i="8"/>
  <c r="AQ866" i="8" s="1"/>
  <c r="AO930" i="8"/>
  <c r="AQ930" i="8" s="1"/>
  <c r="AO966" i="8"/>
  <c r="AQ966" i="8" s="1"/>
  <c r="AO993" i="8"/>
  <c r="AQ993" i="8" s="1"/>
  <c r="AO994" i="8"/>
  <c r="AQ994" i="8" s="1"/>
  <c r="I54" i="8"/>
  <c r="O54" i="8" s="1"/>
  <c r="I22" i="8"/>
  <c r="L22" i="8"/>
  <c r="I8" i="8"/>
  <c r="O8" i="8" s="1"/>
  <c r="L8" i="8"/>
  <c r="N69" i="8"/>
  <c r="AG53" i="8"/>
  <c r="AK53" i="8" s="1"/>
  <c r="O69" i="8"/>
  <c r="AG24" i="8"/>
  <c r="AO175" i="8"/>
  <c r="AO476" i="8"/>
  <c r="AQ476" i="8" s="1"/>
  <c r="AO120" i="8"/>
  <c r="AQ120" i="8" s="1"/>
  <c r="AO44" i="8"/>
  <c r="AQ44" i="8" s="1"/>
  <c r="AO25" i="8"/>
  <c r="AQ25" i="8" s="1"/>
  <c r="AO226" i="8"/>
  <c r="AQ226" i="8" s="1"/>
  <c r="AO162" i="8"/>
  <c r="AQ162" i="8" s="1"/>
  <c r="AO201" i="8"/>
  <c r="AQ201" i="8" s="1"/>
  <c r="AO42" i="8"/>
  <c r="AQ42" i="8" s="1"/>
  <c r="AO47" i="8"/>
  <c r="AQ47" i="8" s="1"/>
  <c r="AO131" i="8"/>
  <c r="AQ131" i="8" s="1"/>
  <c r="AO227" i="8"/>
  <c r="AQ227" i="8" s="1"/>
  <c r="AO346" i="8"/>
  <c r="AO58" i="8"/>
  <c r="AQ58" i="8" s="1"/>
  <c r="AO146" i="8"/>
  <c r="AQ146" i="8" s="1"/>
  <c r="AO236" i="8"/>
  <c r="AQ236" i="8" s="1"/>
  <c r="AO438" i="8"/>
  <c r="AQ438" i="8" s="1"/>
  <c r="AO53" i="8"/>
  <c r="AQ53" i="8" s="1"/>
  <c r="AO132" i="8"/>
  <c r="AQ132" i="8" s="1"/>
  <c r="AO215" i="8"/>
  <c r="AQ215" i="8" s="1"/>
  <c r="AO319" i="8"/>
  <c r="AQ319" i="8" s="1"/>
  <c r="AO510" i="8"/>
  <c r="AQ510" i="8" s="1"/>
  <c r="AO111" i="8"/>
  <c r="AQ111" i="8" s="1"/>
  <c r="AO207" i="8"/>
  <c r="AO314" i="8"/>
  <c r="AQ314" i="8" s="1"/>
  <c r="AO695" i="8"/>
  <c r="AQ695" i="8" s="1"/>
  <c r="AO161" i="8"/>
  <c r="AQ161" i="8" s="1"/>
  <c r="AO263" i="8"/>
  <c r="AQ263" i="8" s="1"/>
  <c r="AO556" i="8"/>
  <c r="AQ556" i="8" s="1"/>
  <c r="AO87" i="8"/>
  <c r="AQ87" i="8" s="1"/>
  <c r="AO191" i="8"/>
  <c r="AQ191" i="8" s="1"/>
  <c r="AO298" i="8"/>
  <c r="AQ298" i="8" s="1"/>
  <c r="AO84" i="8"/>
  <c r="AO179" i="8"/>
  <c r="AO273" i="8"/>
  <c r="AQ273" i="8" s="1"/>
  <c r="AO382" i="8"/>
  <c r="AQ382" i="8" s="1"/>
  <c r="AO72" i="8"/>
  <c r="AQ72" i="8" s="1"/>
  <c r="AO133" i="8"/>
  <c r="AQ133" i="8" s="1"/>
  <c r="AO197" i="8"/>
  <c r="AQ197" i="8" s="1"/>
  <c r="AO261" i="8"/>
  <c r="AQ261" i="8" s="1"/>
  <c r="AO338" i="8"/>
  <c r="AQ338" i="8" s="1"/>
  <c r="AO446" i="8"/>
  <c r="AQ446" i="8" s="1"/>
  <c r="AO623" i="8"/>
  <c r="AQ623" i="8" s="1"/>
  <c r="AO176" i="8"/>
  <c r="AQ176" i="8" s="1"/>
  <c r="AO240" i="8"/>
  <c r="AQ240" i="8" s="1"/>
  <c r="AO303" i="8"/>
  <c r="AQ303" i="8" s="1"/>
  <c r="AO380" i="8"/>
  <c r="AQ380" i="8" s="1"/>
  <c r="AO511" i="8"/>
  <c r="AQ511" i="8" s="1"/>
  <c r="AO406" i="8"/>
  <c r="AQ406" i="8" s="1"/>
  <c r="AO519" i="8"/>
  <c r="AQ519" i="8" s="1"/>
  <c r="AO742" i="8"/>
  <c r="AQ742" i="8" s="1"/>
  <c r="AO134" i="8"/>
  <c r="AQ134" i="8" s="1"/>
  <c r="AO198" i="8"/>
  <c r="AQ198" i="8" s="1"/>
  <c r="AO262" i="8"/>
  <c r="AQ262" i="8" s="1"/>
  <c r="AO343" i="8"/>
  <c r="AQ343" i="8" s="1"/>
  <c r="AO458" i="8"/>
  <c r="AQ458" i="8" s="1"/>
  <c r="AO598" i="8"/>
  <c r="AQ598" i="8" s="1"/>
  <c r="AO374" i="8"/>
  <c r="AQ374" i="8" s="1"/>
  <c r="AO487" i="8"/>
  <c r="AQ487" i="8" s="1"/>
  <c r="AO802" i="8"/>
  <c r="AQ802" i="8" s="1"/>
  <c r="AO568" i="8"/>
  <c r="AQ568" i="8" s="1"/>
  <c r="AO646" i="8"/>
  <c r="AO751" i="8"/>
  <c r="AQ751" i="8" s="1"/>
  <c r="AO413" i="8"/>
  <c r="AQ413" i="8" s="1"/>
  <c r="AO477" i="8"/>
  <c r="AQ477" i="8" s="1"/>
  <c r="AO579" i="8"/>
  <c r="AQ579" i="8" s="1"/>
  <c r="AO668" i="8"/>
  <c r="AQ668" i="8" s="1"/>
  <c r="AO756" i="8"/>
  <c r="AQ756" i="8" s="1"/>
  <c r="AO360" i="8"/>
  <c r="AQ360" i="8" s="1"/>
  <c r="AO424" i="8"/>
  <c r="AQ424" i="8" s="1"/>
  <c r="AO488" i="8"/>
  <c r="AQ488" i="8" s="1"/>
  <c r="AO546" i="8"/>
  <c r="AQ546" i="8" s="1"/>
  <c r="AO608" i="8"/>
  <c r="AQ608" i="8" s="1"/>
  <c r="AO688" i="8"/>
  <c r="AQ688" i="8" s="1"/>
  <c r="AO799" i="8"/>
  <c r="AQ799" i="8" s="1"/>
  <c r="AO315" i="8"/>
  <c r="AQ315" i="8" s="1"/>
  <c r="AO379" i="8"/>
  <c r="AO443" i="8"/>
  <c r="AQ443" i="8" s="1"/>
  <c r="AO507" i="8"/>
  <c r="AQ507" i="8" s="1"/>
  <c r="AO594" i="8"/>
  <c r="AO680" i="8"/>
  <c r="AQ680" i="8" s="1"/>
  <c r="AO794" i="8"/>
  <c r="AQ794" i="8" s="1"/>
  <c r="AO736" i="8"/>
  <c r="AQ736" i="8" s="1"/>
  <c r="AO970" i="8"/>
  <c r="AQ970" i="8" s="1"/>
  <c r="AO353" i="8"/>
  <c r="AQ353" i="8" s="1"/>
  <c r="AO417" i="8"/>
  <c r="AQ417" i="8" s="1"/>
  <c r="AO481" i="8"/>
  <c r="AQ481" i="8" s="1"/>
  <c r="AO535" i="8"/>
  <c r="AQ535" i="8" s="1"/>
  <c r="AO588" i="8"/>
  <c r="AQ588" i="8" s="1"/>
  <c r="AO666" i="8"/>
  <c r="AQ666" i="8" s="1"/>
  <c r="AO796" i="8"/>
  <c r="AQ796" i="8" s="1"/>
  <c r="AO703" i="8"/>
  <c r="AQ703" i="8" s="1"/>
  <c r="AO807" i="8"/>
  <c r="AQ807" i="8" s="1"/>
  <c r="AO589" i="8"/>
  <c r="AQ589" i="8" s="1"/>
  <c r="AO653" i="8"/>
  <c r="AO717" i="8"/>
  <c r="AQ717" i="8" s="1"/>
  <c r="AO781" i="8"/>
  <c r="AQ781" i="8" s="1"/>
  <c r="AO845" i="8"/>
  <c r="AQ845" i="8" s="1"/>
  <c r="AO909" i="8"/>
  <c r="AQ909" i="8" s="1"/>
  <c r="AO996" i="8"/>
  <c r="AQ996" i="8" s="1"/>
  <c r="AO731" i="8"/>
  <c r="AQ731" i="8" s="1"/>
  <c r="AO795" i="8"/>
  <c r="AQ795" i="8" s="1"/>
  <c r="AO859" i="8"/>
  <c r="AQ859" i="8" s="1"/>
  <c r="AO923" i="8"/>
  <c r="AO766" i="8"/>
  <c r="AQ766" i="8" s="1"/>
  <c r="AO830" i="8"/>
  <c r="AQ830" i="8" s="1"/>
  <c r="AO894" i="8"/>
  <c r="AQ894" i="8" s="1"/>
  <c r="AO958" i="8"/>
  <c r="AQ958" i="8" s="1"/>
  <c r="AO585" i="8"/>
  <c r="AQ585" i="8" s="1"/>
  <c r="AO649" i="8"/>
  <c r="AQ649" i="8" s="1"/>
  <c r="AO713" i="8"/>
  <c r="AQ713" i="8" s="1"/>
  <c r="AO777" i="8"/>
  <c r="AQ777" i="8" s="1"/>
  <c r="AO841" i="8"/>
  <c r="AO905" i="8"/>
  <c r="AQ905" i="8" s="1"/>
  <c r="AO964" i="8"/>
  <c r="AQ964" i="8" s="1"/>
  <c r="AO876" i="8"/>
  <c r="AQ876" i="8" s="1"/>
  <c r="AO940" i="8"/>
  <c r="AO863" i="8"/>
  <c r="AQ863" i="8" s="1"/>
  <c r="AO927" i="8"/>
  <c r="AQ927" i="8" s="1"/>
  <c r="AO987" i="8"/>
  <c r="AQ987" i="8" s="1"/>
  <c r="AO874" i="8"/>
  <c r="AQ874" i="8" s="1"/>
  <c r="AO938" i="8"/>
  <c r="AQ938" i="8" s="1"/>
  <c r="AO974" i="8"/>
  <c r="AO1001" i="8"/>
  <c r="AQ1001" i="8" s="1"/>
  <c r="AO1002" i="8"/>
  <c r="AQ1002" i="8" s="1"/>
  <c r="D16" i="8"/>
  <c r="N47" i="8"/>
  <c r="M47" i="8"/>
  <c r="M26" i="8"/>
  <c r="I17" i="8"/>
  <c r="N17" i="8" s="1"/>
  <c r="M17" i="8"/>
  <c r="AG62" i="8"/>
  <c r="AK62" i="8"/>
  <c r="AK48" i="8"/>
  <c r="AG48" i="8"/>
  <c r="AH48" i="8" s="1"/>
  <c r="AG35" i="8"/>
  <c r="AG27" i="8"/>
  <c r="AG52" i="8"/>
  <c r="AK52" i="8" s="1"/>
  <c r="AG50" i="8"/>
  <c r="AH50" i="8" s="1"/>
  <c r="AK59" i="8"/>
  <c r="AG59" i="8"/>
  <c r="L69" i="8"/>
  <c r="I24" i="8"/>
  <c r="O24" i="8" s="1"/>
  <c r="AG14" i="8"/>
  <c r="N8" i="8"/>
  <c r="M48" i="8"/>
  <c r="M8" i="8"/>
  <c r="AO365" i="8"/>
  <c r="AO21" i="8"/>
  <c r="AQ21" i="8" s="1"/>
  <c r="AO252" i="8"/>
  <c r="AQ252" i="8" s="1"/>
  <c r="AO50" i="8"/>
  <c r="AQ50" i="8" s="1"/>
  <c r="AO33" i="8"/>
  <c r="AQ33" i="8" s="1"/>
  <c r="AO340" i="8"/>
  <c r="AQ340" i="8" s="1"/>
  <c r="AO265" i="8"/>
  <c r="AQ265" i="8" s="1"/>
  <c r="AO235" i="8"/>
  <c r="AQ235" i="8" s="1"/>
  <c r="AO52" i="8"/>
  <c r="AQ52" i="8" s="1"/>
  <c r="AO55" i="8"/>
  <c r="AQ55" i="8" s="1"/>
  <c r="AO138" i="8"/>
  <c r="AQ138" i="8" s="1"/>
  <c r="AO231" i="8"/>
  <c r="AQ231" i="8" s="1"/>
  <c r="AO366" i="8"/>
  <c r="AQ366" i="8" s="1"/>
  <c r="AO67" i="8"/>
  <c r="AQ67" i="8" s="1"/>
  <c r="AO155" i="8"/>
  <c r="AQ155" i="8" s="1"/>
  <c r="AO249" i="8"/>
  <c r="AQ249" i="8" s="1"/>
  <c r="AO450" i="8"/>
  <c r="AQ450" i="8" s="1"/>
  <c r="AO61" i="8"/>
  <c r="AQ61" i="8" s="1"/>
  <c r="AO139" i="8"/>
  <c r="AQ139" i="8" s="1"/>
  <c r="AO228" i="8"/>
  <c r="AQ228" i="8" s="1"/>
  <c r="AO330" i="8"/>
  <c r="AQ330" i="8" s="1"/>
  <c r="AO574" i="8"/>
  <c r="AQ574" i="8" s="1"/>
  <c r="AO129" i="8"/>
  <c r="AQ129" i="8" s="1"/>
  <c r="AO220" i="8"/>
  <c r="AQ220" i="8" s="1"/>
  <c r="AO356" i="8"/>
  <c r="AQ356" i="8" s="1"/>
  <c r="AO83" i="8"/>
  <c r="AQ83" i="8" s="1"/>
  <c r="AO186" i="8"/>
  <c r="AQ186" i="8" s="1"/>
  <c r="AO276" i="8"/>
  <c r="AQ276" i="8" s="1"/>
  <c r="AO631" i="8"/>
  <c r="AQ631" i="8" s="1"/>
  <c r="AO105" i="8"/>
  <c r="AQ105" i="8" s="1"/>
  <c r="AO204" i="8"/>
  <c r="AQ204" i="8" s="1"/>
  <c r="AO304" i="8"/>
  <c r="AO91" i="8"/>
  <c r="AO183" i="8"/>
  <c r="AQ183" i="8" s="1"/>
  <c r="AO316" i="8"/>
  <c r="AQ316" i="8" s="1"/>
  <c r="AO394" i="8"/>
  <c r="AQ394" i="8" s="1"/>
  <c r="AO77" i="8"/>
  <c r="AQ77" i="8" s="1"/>
  <c r="AO141" i="8"/>
  <c r="AQ141" i="8" s="1"/>
  <c r="AO205" i="8"/>
  <c r="AQ205" i="8" s="1"/>
  <c r="AO269" i="8"/>
  <c r="AQ269" i="8" s="1"/>
  <c r="AO349" i="8"/>
  <c r="AQ349" i="8" s="1"/>
  <c r="AO462" i="8"/>
  <c r="AQ462" i="8" s="1"/>
  <c r="AO660" i="8"/>
  <c r="AQ660" i="8" s="1"/>
  <c r="AO184" i="8"/>
  <c r="AQ184" i="8" s="1"/>
  <c r="AO248" i="8"/>
  <c r="AQ248" i="8" s="1"/>
  <c r="AO310" i="8"/>
  <c r="AO405" i="8"/>
  <c r="AQ405" i="8" s="1"/>
  <c r="AO526" i="8"/>
  <c r="AQ526" i="8" s="1"/>
  <c r="AO410" i="8"/>
  <c r="AQ410" i="8" s="1"/>
  <c r="AO559" i="8"/>
  <c r="AQ559" i="8" s="1"/>
  <c r="AO78" i="8"/>
  <c r="AQ78" i="8" s="1"/>
  <c r="AO142" i="8"/>
  <c r="AQ142" i="8" s="1"/>
  <c r="AO206" i="8"/>
  <c r="AQ206" i="8" s="1"/>
  <c r="AO270" i="8"/>
  <c r="AQ270" i="8" s="1"/>
  <c r="AO351" i="8"/>
  <c r="AQ351" i="8" s="1"/>
  <c r="AO474" i="8"/>
  <c r="AQ474" i="8" s="1"/>
  <c r="AO635" i="8"/>
  <c r="AQ635" i="8" s="1"/>
  <c r="AO378" i="8"/>
  <c r="AQ378" i="8" s="1"/>
  <c r="AO503" i="8"/>
  <c r="AQ503" i="8" s="1"/>
  <c r="AO514" i="8"/>
  <c r="AQ514" i="8" s="1"/>
  <c r="AO575" i="8"/>
  <c r="AQ575" i="8" s="1"/>
  <c r="AO664" i="8"/>
  <c r="AQ664" i="8" s="1"/>
  <c r="AO760" i="8"/>
  <c r="AQ760" i="8" s="1"/>
  <c r="AO421" i="8"/>
  <c r="AQ421" i="8" s="1"/>
  <c r="AO485" i="8"/>
  <c r="AQ485" i="8" s="1"/>
  <c r="AO586" i="8"/>
  <c r="AQ586" i="8" s="1"/>
  <c r="AO675" i="8"/>
  <c r="AQ675" i="8" s="1"/>
  <c r="AO772" i="8"/>
  <c r="AQ772" i="8" s="1"/>
  <c r="AO368" i="8"/>
  <c r="AQ368" i="8" s="1"/>
  <c r="AO432" i="8"/>
  <c r="AQ432" i="8" s="1"/>
  <c r="AO496" i="8"/>
  <c r="AQ496" i="8" s="1"/>
  <c r="AO549" i="8"/>
  <c r="AQ549" i="8" s="1"/>
  <c r="AO615" i="8"/>
  <c r="AQ615" i="8" s="1"/>
  <c r="AO718" i="8"/>
  <c r="AQ718" i="8" s="1"/>
  <c r="AO815" i="8"/>
  <c r="AQ815" i="8" s="1"/>
  <c r="AO323" i="8"/>
  <c r="AQ323" i="8" s="1"/>
  <c r="AO387" i="8"/>
  <c r="AQ387" i="8" s="1"/>
  <c r="AO451" i="8"/>
  <c r="AQ451" i="8" s="1"/>
  <c r="AO515" i="8"/>
  <c r="AQ515" i="8" s="1"/>
  <c r="AO612" i="8"/>
  <c r="AQ612" i="8" s="1"/>
  <c r="AO710" i="8"/>
  <c r="AQ710" i="8" s="1"/>
  <c r="AO810" i="8"/>
  <c r="AQ810" i="8" s="1"/>
  <c r="AO768" i="8"/>
  <c r="AQ768" i="8" s="1"/>
  <c r="AO297" i="8"/>
  <c r="AQ297" i="8" s="1"/>
  <c r="AO361" i="8"/>
  <c r="AQ361" i="8" s="1"/>
  <c r="AO425" i="8"/>
  <c r="AQ425" i="8" s="1"/>
  <c r="AO489" i="8"/>
  <c r="AQ489" i="8" s="1"/>
  <c r="AO538" i="8"/>
  <c r="AQ538" i="8" s="1"/>
  <c r="AO595" i="8"/>
  <c r="AQ595" i="8" s="1"/>
  <c r="AO694" i="8"/>
  <c r="AQ694" i="8" s="1"/>
  <c r="AO812" i="8"/>
  <c r="AQ812" i="8" s="1"/>
  <c r="AO716" i="8"/>
  <c r="AO832" i="8"/>
  <c r="AQ832" i="8" s="1"/>
  <c r="AO597" i="8"/>
  <c r="AO661" i="8"/>
  <c r="AQ661" i="8" s="1"/>
  <c r="AO725" i="8"/>
  <c r="AO789" i="8"/>
  <c r="AQ789" i="8" s="1"/>
  <c r="AO853" i="8"/>
  <c r="AQ853" i="8" s="1"/>
  <c r="AO917" i="8"/>
  <c r="AQ917" i="8" s="1"/>
  <c r="AO1003" i="8"/>
  <c r="AQ1003" i="8" s="1"/>
  <c r="AO739" i="8"/>
  <c r="AO803" i="8"/>
  <c r="AQ803" i="8" s="1"/>
  <c r="AO867" i="8"/>
  <c r="AQ867" i="8" s="1"/>
  <c r="AO931" i="8"/>
  <c r="AQ931" i="8" s="1"/>
  <c r="AO774" i="8"/>
  <c r="AQ774" i="8" s="1"/>
  <c r="AO838" i="8"/>
  <c r="AQ838" i="8" s="1"/>
  <c r="AO902" i="8"/>
  <c r="AQ902" i="8" s="1"/>
  <c r="AO992" i="8"/>
  <c r="AQ992" i="8" s="1"/>
  <c r="AO593" i="8"/>
  <c r="AQ593" i="8" s="1"/>
  <c r="AO657" i="8"/>
  <c r="AQ657" i="8" s="1"/>
  <c r="AO721" i="8"/>
  <c r="AQ721" i="8" s="1"/>
  <c r="AO785" i="8"/>
  <c r="AQ785" i="8" s="1"/>
  <c r="AO849" i="8"/>
  <c r="AQ849" i="8" s="1"/>
  <c r="AO913" i="8"/>
  <c r="AQ913" i="8" s="1"/>
  <c r="AO971" i="8"/>
  <c r="AQ971" i="8" s="1"/>
  <c r="AO884" i="8"/>
  <c r="AQ884" i="8" s="1"/>
  <c r="AO948" i="8"/>
  <c r="AQ948" i="8" s="1"/>
  <c r="AO871" i="8"/>
  <c r="AQ871" i="8" s="1"/>
  <c r="AO935" i="8"/>
  <c r="AQ935" i="8" s="1"/>
  <c r="AO818" i="8"/>
  <c r="AQ818" i="8" s="1"/>
  <c r="AO882" i="8"/>
  <c r="AQ882" i="8" s="1"/>
  <c r="AO946" i="8"/>
  <c r="AQ946" i="8" s="1"/>
  <c r="AO982" i="8"/>
  <c r="AO967" i="8"/>
  <c r="AQ967" i="8" s="1"/>
  <c r="AO981" i="8"/>
  <c r="AQ981" i="8" s="1"/>
  <c r="AQ40" i="8"/>
  <c r="AO328" i="8"/>
  <c r="AQ328" i="8" s="1"/>
  <c r="AO59" i="8"/>
  <c r="AQ59" i="8" s="1"/>
  <c r="AO41" i="8"/>
  <c r="AQ41" i="8" s="1"/>
  <c r="AO407" i="8"/>
  <c r="AQ407" i="8" s="1"/>
  <c r="AO300" i="8"/>
  <c r="AQ300" i="8" s="1"/>
  <c r="AO564" i="8"/>
  <c r="AQ564" i="8" s="1"/>
  <c r="AO81" i="8"/>
  <c r="AQ81" i="8" s="1"/>
  <c r="AO63" i="8"/>
  <c r="AQ63" i="8" s="1"/>
  <c r="AO154" i="8"/>
  <c r="AQ154" i="8" s="1"/>
  <c r="AO244" i="8"/>
  <c r="AQ244" i="8" s="1"/>
  <c r="AO373" i="8"/>
  <c r="AQ373" i="8" s="1"/>
  <c r="AO89" i="8"/>
  <c r="AQ89" i="8" s="1"/>
  <c r="AO159" i="8"/>
  <c r="AQ159" i="8" s="1"/>
  <c r="AO274" i="8"/>
  <c r="AQ274" i="8" s="1"/>
  <c r="AO508" i="8"/>
  <c r="AQ508" i="8" s="1"/>
  <c r="AO71" i="8"/>
  <c r="AQ71" i="8" s="1"/>
  <c r="AO147" i="8"/>
  <c r="AQ147" i="8" s="1"/>
  <c r="AO241" i="8"/>
  <c r="AQ241" i="8" s="1"/>
  <c r="AO336" i="8"/>
  <c r="AQ336" i="8" s="1"/>
  <c r="AO912" i="8"/>
  <c r="AQ912" i="8" s="1"/>
  <c r="AO136" i="8"/>
  <c r="AQ136" i="8" s="1"/>
  <c r="AO233" i="8"/>
  <c r="AQ233" i="8" s="1"/>
  <c r="AO390" i="8"/>
  <c r="AO90" i="8"/>
  <c r="AQ90" i="8" s="1"/>
  <c r="AO195" i="8"/>
  <c r="AQ195" i="8" s="1"/>
  <c r="AO289" i="8"/>
  <c r="AQ289" i="8" s="1"/>
  <c r="AO38" i="8"/>
  <c r="AQ38" i="8" s="1"/>
  <c r="AO112" i="8"/>
  <c r="AQ112" i="8" s="1"/>
  <c r="AO217" i="8"/>
  <c r="AQ217" i="8" s="1"/>
  <c r="AO309" i="8"/>
  <c r="AQ309" i="8" s="1"/>
  <c r="AO98" i="8"/>
  <c r="AQ98" i="8" s="1"/>
  <c r="AO196" i="8"/>
  <c r="AQ196" i="8" s="1"/>
  <c r="AO322" i="8"/>
  <c r="AQ322" i="8" s="1"/>
  <c r="AO460" i="8"/>
  <c r="AQ460" i="8" s="1"/>
  <c r="AO85" i="8"/>
  <c r="AQ85" i="8" s="1"/>
  <c r="AO149" i="8"/>
  <c r="AQ149" i="8" s="1"/>
  <c r="AO213" i="8"/>
  <c r="AQ213" i="8" s="1"/>
  <c r="AO277" i="8"/>
  <c r="AQ277" i="8" s="1"/>
  <c r="AO358" i="8"/>
  <c r="AQ358" i="8" s="1"/>
  <c r="AO478" i="8"/>
  <c r="AQ478" i="8" s="1"/>
  <c r="AO670" i="8"/>
  <c r="AQ670" i="8" s="1"/>
  <c r="AO192" i="8"/>
  <c r="AQ192" i="8" s="1"/>
  <c r="AO256" i="8"/>
  <c r="AQ256" i="8" s="1"/>
  <c r="AO317" i="8"/>
  <c r="AQ317" i="8" s="1"/>
  <c r="AO420" i="8"/>
  <c r="AQ420" i="8" s="1"/>
  <c r="AO557" i="8"/>
  <c r="AQ557" i="8" s="1"/>
  <c r="AO415" i="8"/>
  <c r="AQ415" i="8" s="1"/>
  <c r="AO596" i="8"/>
  <c r="AQ596" i="8" s="1"/>
  <c r="AO86" i="8"/>
  <c r="AQ86" i="8" s="1"/>
  <c r="AO150" i="8"/>
  <c r="AQ150" i="8" s="1"/>
  <c r="AO214" i="8"/>
  <c r="AQ214" i="8" s="1"/>
  <c r="AO278" i="8"/>
  <c r="AQ278" i="8" s="1"/>
  <c r="AO364" i="8"/>
  <c r="AQ364" i="8" s="1"/>
  <c r="AO490" i="8"/>
  <c r="AQ490" i="8" s="1"/>
  <c r="AO655" i="8"/>
  <c r="AQ655" i="8" s="1"/>
  <c r="AO391" i="8"/>
  <c r="AQ391" i="8" s="1"/>
  <c r="AO516" i="8"/>
  <c r="AQ516" i="8" s="1"/>
  <c r="AO522" i="8"/>
  <c r="AQ522" i="8" s="1"/>
  <c r="AO582" i="8"/>
  <c r="AQ582" i="8" s="1"/>
  <c r="AO671" i="8"/>
  <c r="AQ671" i="8" s="1"/>
  <c r="AO776" i="8"/>
  <c r="AO429" i="8"/>
  <c r="AQ429" i="8" s="1"/>
  <c r="AO493" i="8"/>
  <c r="AQ493" i="8" s="1"/>
  <c r="AO604" i="8"/>
  <c r="AQ604" i="8" s="1"/>
  <c r="AO679" i="8"/>
  <c r="AQ679" i="8" s="1"/>
  <c r="AO788" i="8"/>
  <c r="AQ788" i="8" s="1"/>
  <c r="AO376" i="8"/>
  <c r="AQ376" i="8" s="1"/>
  <c r="AO440" i="8"/>
  <c r="AQ440" i="8" s="1"/>
  <c r="AO504" i="8"/>
  <c r="AQ504" i="8" s="1"/>
  <c r="AO552" i="8"/>
  <c r="AQ552" i="8" s="1"/>
  <c r="AO622" i="8"/>
  <c r="AQ622" i="8" s="1"/>
  <c r="AO722" i="8"/>
  <c r="AQ722" i="8" s="1"/>
  <c r="AO836" i="8"/>
  <c r="AQ836" i="8" s="1"/>
  <c r="AO331" i="8"/>
  <c r="AQ331" i="8" s="1"/>
  <c r="AO395" i="8"/>
  <c r="AQ395" i="8" s="1"/>
  <c r="AO459" i="8"/>
  <c r="AQ459" i="8" s="1"/>
  <c r="AO523" i="8"/>
  <c r="AQ523" i="8" s="1"/>
  <c r="AO619" i="8"/>
  <c r="AQ619" i="8" s="1"/>
  <c r="AO714" i="8"/>
  <c r="AQ714" i="8" s="1"/>
  <c r="AO880" i="8"/>
  <c r="AQ880" i="8" s="1"/>
  <c r="AO784" i="8"/>
  <c r="AQ784" i="8" s="1"/>
  <c r="AO305" i="8"/>
  <c r="AQ305" i="8" s="1"/>
  <c r="AO369" i="8"/>
  <c r="AQ369" i="8" s="1"/>
  <c r="AO433" i="8"/>
  <c r="AQ433" i="8" s="1"/>
  <c r="AO497" i="8"/>
  <c r="AQ497" i="8" s="1"/>
  <c r="AO541" i="8"/>
  <c r="AQ541" i="8" s="1"/>
  <c r="AO602" i="8"/>
  <c r="AQ602" i="8" s="1"/>
  <c r="AO698" i="8"/>
  <c r="AQ698" i="8" s="1"/>
  <c r="AO824" i="8"/>
  <c r="AQ824" i="8" s="1"/>
  <c r="AO720" i="8"/>
  <c r="AQ720" i="8" s="1"/>
  <c r="AO888" i="8"/>
  <c r="AQ888" i="8" s="1"/>
  <c r="AO605" i="8"/>
  <c r="AQ605" i="8" s="1"/>
  <c r="AO669" i="8"/>
  <c r="AQ669" i="8" s="1"/>
  <c r="AO733" i="8"/>
  <c r="AQ733" i="8" s="1"/>
  <c r="AO797" i="8"/>
  <c r="AQ797" i="8" s="1"/>
  <c r="AO861" i="8"/>
  <c r="AQ861" i="8" s="1"/>
  <c r="AO925" i="8"/>
  <c r="AQ925" i="8" s="1"/>
  <c r="AO683" i="8"/>
  <c r="AO747" i="8"/>
  <c r="AQ747" i="8" s="1"/>
  <c r="AO811" i="8"/>
  <c r="AQ811" i="8" s="1"/>
  <c r="AO875" i="8"/>
  <c r="AQ875" i="8" s="1"/>
  <c r="AO939" i="8"/>
  <c r="AQ939" i="8" s="1"/>
  <c r="AO782" i="8"/>
  <c r="AO846" i="8"/>
  <c r="AQ846" i="8" s="1"/>
  <c r="AO910" i="8"/>
  <c r="AQ910" i="8" s="1"/>
  <c r="AO537" i="8"/>
  <c r="AQ537" i="8" s="1"/>
  <c r="AO601" i="8"/>
  <c r="AQ601" i="8" s="1"/>
  <c r="AO665" i="8"/>
  <c r="AQ665" i="8" s="1"/>
  <c r="AO729" i="8"/>
  <c r="AQ729" i="8" s="1"/>
  <c r="AO793" i="8"/>
  <c r="AQ793" i="8" s="1"/>
  <c r="AO857" i="8"/>
  <c r="AQ857" i="8" s="1"/>
  <c r="AO921" i="8"/>
  <c r="AQ921" i="8" s="1"/>
  <c r="AO979" i="8"/>
  <c r="AQ979" i="8" s="1"/>
  <c r="AO892" i="8"/>
  <c r="AQ892" i="8" s="1"/>
  <c r="AO956" i="8"/>
  <c r="AQ956" i="8" s="1"/>
  <c r="AO879" i="8"/>
  <c r="AQ879" i="8" s="1"/>
  <c r="AO943" i="8"/>
  <c r="AQ943" i="8" s="1"/>
  <c r="AO826" i="8"/>
  <c r="AQ826" i="8" s="1"/>
  <c r="AO890" i="8"/>
  <c r="AQ890" i="8" s="1"/>
  <c r="AO954" i="8"/>
  <c r="AQ954" i="8" s="1"/>
  <c r="AO990" i="8"/>
  <c r="AO975" i="8"/>
  <c r="AQ975" i="8" s="1"/>
  <c r="AO989" i="8"/>
  <c r="AQ989" i="8" s="1"/>
  <c r="AQ16" i="8"/>
  <c r="AQ10" i="8"/>
  <c r="AQ383" i="8"/>
  <c r="AQ65" i="8"/>
  <c r="AQ51" i="8"/>
  <c r="AQ13" i="8"/>
  <c r="AQ418" i="8"/>
  <c r="AO171" i="8"/>
  <c r="AQ171" i="8" s="1"/>
  <c r="AO74" i="8"/>
  <c r="AQ74" i="8" s="1"/>
  <c r="AO163" i="8"/>
  <c r="AQ163" i="8" s="1"/>
  <c r="AO257" i="8"/>
  <c r="AQ257" i="8" s="1"/>
  <c r="AO396" i="8"/>
  <c r="AQ396" i="8" s="1"/>
  <c r="AO96" i="8"/>
  <c r="AQ96" i="8" s="1"/>
  <c r="AO172" i="8"/>
  <c r="AQ172" i="8" s="1"/>
  <c r="AO283" i="8"/>
  <c r="AQ283" i="8" s="1"/>
  <c r="AO571" i="8"/>
  <c r="AQ571" i="8" s="1"/>
  <c r="AO75" i="8"/>
  <c r="AO151" i="8"/>
  <c r="AO266" i="8"/>
  <c r="AQ266" i="8" s="1"/>
  <c r="AO341" i="8"/>
  <c r="AQ341" i="8" s="1"/>
  <c r="AO48" i="8"/>
  <c r="AQ48" i="8" s="1"/>
  <c r="AO143" i="8"/>
  <c r="AQ143" i="8" s="1"/>
  <c r="AO258" i="8"/>
  <c r="AQ258" i="8" s="1"/>
  <c r="AO412" i="8"/>
  <c r="AQ412" i="8" s="1"/>
  <c r="AO108" i="8"/>
  <c r="AQ108" i="8" s="1"/>
  <c r="AO199" i="8"/>
  <c r="AQ199" i="8" s="1"/>
  <c r="AO326" i="8"/>
  <c r="AQ326" i="8" s="1"/>
  <c r="AO46" i="8"/>
  <c r="AQ46" i="8" s="1"/>
  <c r="AO119" i="8"/>
  <c r="AQ119" i="8" s="1"/>
  <c r="AO242" i="8"/>
  <c r="AQ242" i="8" s="1"/>
  <c r="AO370" i="8"/>
  <c r="AQ370" i="8" s="1"/>
  <c r="AO116" i="8"/>
  <c r="AQ116" i="8" s="1"/>
  <c r="AO209" i="8"/>
  <c r="AQ209" i="8" s="1"/>
  <c r="AO327" i="8"/>
  <c r="AQ327" i="8" s="1"/>
  <c r="AO638" i="8"/>
  <c r="AQ638" i="8" s="1"/>
  <c r="AO93" i="8"/>
  <c r="AQ93" i="8" s="1"/>
  <c r="AO157" i="8"/>
  <c r="AQ157" i="8" s="1"/>
  <c r="AO221" i="8"/>
  <c r="AQ221" i="8" s="1"/>
  <c r="AO285" i="8"/>
  <c r="AQ285" i="8" s="1"/>
  <c r="AO362" i="8"/>
  <c r="AQ362" i="8" s="1"/>
  <c r="AO494" i="8"/>
  <c r="AQ494" i="8" s="1"/>
  <c r="AO770" i="8"/>
  <c r="AQ770" i="8" s="1"/>
  <c r="AO200" i="8"/>
  <c r="AQ200" i="8" s="1"/>
  <c r="AO264" i="8"/>
  <c r="AQ264" i="8" s="1"/>
  <c r="AO335" i="8"/>
  <c r="AQ335" i="8" s="1"/>
  <c r="AO436" i="8"/>
  <c r="AQ436" i="8" s="1"/>
  <c r="AO567" i="8"/>
  <c r="AQ567" i="8" s="1"/>
  <c r="AO431" i="8"/>
  <c r="AQ431" i="8" s="1"/>
  <c r="AO606" i="8"/>
  <c r="AQ606" i="8" s="1"/>
  <c r="AO94" i="8"/>
  <c r="AQ94" i="8" s="1"/>
  <c r="AO158" i="8"/>
  <c r="AQ158" i="8" s="1"/>
  <c r="AO222" i="8"/>
  <c r="AQ222" i="8" s="1"/>
  <c r="AO286" i="8"/>
  <c r="AQ286" i="8" s="1"/>
  <c r="AO389" i="8"/>
  <c r="AQ389" i="8" s="1"/>
  <c r="AO506" i="8"/>
  <c r="AQ506" i="8" s="1"/>
  <c r="AO678" i="8"/>
  <c r="AQ678" i="8" s="1"/>
  <c r="AO404" i="8"/>
  <c r="AQ404" i="8" s="1"/>
  <c r="AO554" i="8"/>
  <c r="AQ554" i="8" s="1"/>
  <c r="AO530" i="8"/>
  <c r="AQ530" i="8" s="1"/>
  <c r="AO600" i="8"/>
  <c r="AQ600" i="8" s="1"/>
  <c r="AO687" i="8"/>
  <c r="AQ687" i="8" s="1"/>
  <c r="AO792" i="8"/>
  <c r="AQ792" i="8" s="1"/>
  <c r="AO437" i="8"/>
  <c r="AQ437" i="8" s="1"/>
  <c r="AO501" i="8"/>
  <c r="AQ501" i="8" s="1"/>
  <c r="AO611" i="8"/>
  <c r="AQ611" i="8" s="1"/>
  <c r="AO692" i="8"/>
  <c r="AQ692" i="8" s="1"/>
  <c r="AO804" i="8"/>
  <c r="AQ804" i="8" s="1"/>
  <c r="AO384" i="8"/>
  <c r="AO448" i="8"/>
  <c r="AQ448" i="8" s="1"/>
  <c r="AO512" i="8"/>
  <c r="AQ512" i="8" s="1"/>
  <c r="AO555" i="8"/>
  <c r="AQ555" i="8" s="1"/>
  <c r="AO640" i="8"/>
  <c r="AQ640" i="8" s="1"/>
  <c r="AO735" i="8"/>
  <c r="AQ735" i="8" s="1"/>
  <c r="AO856" i="8"/>
  <c r="AQ856" i="8" s="1"/>
  <c r="AO339" i="8"/>
  <c r="AQ339" i="8" s="1"/>
  <c r="AO403" i="8"/>
  <c r="AQ403" i="8" s="1"/>
  <c r="AO467" i="8"/>
  <c r="AQ467" i="8" s="1"/>
  <c r="AO531" i="8"/>
  <c r="AQ531" i="8" s="1"/>
  <c r="AO626" i="8"/>
  <c r="AQ626" i="8" s="1"/>
  <c r="AO727" i="8"/>
  <c r="AQ727" i="8" s="1"/>
  <c r="AO944" i="8"/>
  <c r="AQ944" i="8" s="1"/>
  <c r="AO800" i="8"/>
  <c r="AQ800" i="8" s="1"/>
  <c r="AO313" i="8"/>
  <c r="AQ313" i="8" s="1"/>
  <c r="AO377" i="8"/>
  <c r="AQ377" i="8" s="1"/>
  <c r="AO441" i="8"/>
  <c r="AQ441" i="8" s="1"/>
  <c r="AO505" i="8"/>
  <c r="AQ505" i="8" s="1"/>
  <c r="AO544" i="8"/>
  <c r="AQ544" i="8" s="1"/>
  <c r="AO620" i="8"/>
  <c r="AQ620" i="8" s="1"/>
  <c r="AO711" i="8"/>
  <c r="AQ711" i="8" s="1"/>
  <c r="AO831" i="8"/>
  <c r="AQ831" i="8" s="1"/>
  <c r="AO750" i="8"/>
  <c r="AQ750" i="8" s="1"/>
  <c r="AO952" i="8"/>
  <c r="AQ952" i="8" s="1"/>
  <c r="AO613" i="8"/>
  <c r="AQ613" i="8" s="1"/>
  <c r="AO677" i="8"/>
  <c r="AQ677" i="8" s="1"/>
  <c r="AO741" i="8"/>
  <c r="AQ741" i="8" s="1"/>
  <c r="AO805" i="8"/>
  <c r="AQ805" i="8" s="1"/>
  <c r="AO869" i="8"/>
  <c r="AQ869" i="8" s="1"/>
  <c r="AO933" i="8"/>
  <c r="AQ933" i="8" s="1"/>
  <c r="AO691" i="8"/>
  <c r="AQ691" i="8" s="1"/>
  <c r="AO755" i="8"/>
  <c r="AQ755" i="8" s="1"/>
  <c r="AO819" i="8"/>
  <c r="AQ819" i="8" s="1"/>
  <c r="AO883" i="8"/>
  <c r="AQ883" i="8" s="1"/>
  <c r="AO947" i="8"/>
  <c r="AQ947" i="8" s="1"/>
  <c r="AO790" i="8"/>
  <c r="AQ790" i="8" s="1"/>
  <c r="AO854" i="8"/>
  <c r="AQ854" i="8" s="1"/>
  <c r="AO918" i="8"/>
  <c r="AQ918" i="8" s="1"/>
  <c r="AO545" i="8"/>
  <c r="AQ545" i="8" s="1"/>
  <c r="AO609" i="8"/>
  <c r="AQ609" i="8" s="1"/>
  <c r="AO673" i="8"/>
  <c r="AQ673" i="8" s="1"/>
  <c r="AO737" i="8"/>
  <c r="AQ737" i="8" s="1"/>
  <c r="AO801" i="8"/>
  <c r="AQ801" i="8" s="1"/>
  <c r="AO865" i="8"/>
  <c r="AO929" i="8"/>
  <c r="AO1000" i="8"/>
  <c r="AQ1000" i="8" s="1"/>
  <c r="AO900" i="8"/>
  <c r="AQ900" i="8" s="1"/>
  <c r="AO968" i="8"/>
  <c r="AQ968" i="8" s="1"/>
  <c r="AO887" i="8"/>
  <c r="AQ887" i="8" s="1"/>
  <c r="AO951" i="8"/>
  <c r="AQ951" i="8" s="1"/>
  <c r="AO834" i="8"/>
  <c r="AQ834" i="8" s="1"/>
  <c r="AO898" i="8"/>
  <c r="AQ898" i="8" s="1"/>
  <c r="AO962" i="8"/>
  <c r="AQ962" i="8" s="1"/>
  <c r="AO998" i="8"/>
  <c r="AQ998" i="8" s="1"/>
  <c r="AO983" i="8"/>
  <c r="AQ983" i="8" s="1"/>
  <c r="AO997" i="8"/>
  <c r="AQ997" i="8" s="1"/>
  <c r="N39" i="8"/>
  <c r="M39" i="8"/>
  <c r="L19" i="8"/>
  <c r="M19" i="8"/>
  <c r="AK57" i="8"/>
  <c r="AG57" i="8"/>
  <c r="AK16" i="8"/>
  <c r="AG16" i="8"/>
  <c r="AK37" i="8"/>
  <c r="AG37" i="8"/>
  <c r="AH37" i="8" s="1"/>
  <c r="N12" i="8"/>
  <c r="I12" i="8"/>
  <c r="O12" i="8" s="1"/>
  <c r="AO24" i="8"/>
  <c r="AQ24" i="8" s="1"/>
  <c r="AO12" i="8"/>
  <c r="AQ12" i="8" s="1"/>
  <c r="AO43" i="8"/>
  <c r="AQ43" i="8" s="1"/>
  <c r="AO95" i="8"/>
  <c r="AQ95" i="8" s="1"/>
  <c r="AO57" i="8"/>
  <c r="AQ57" i="8" s="1"/>
  <c r="AO15" i="8"/>
  <c r="AQ15" i="8" s="1"/>
  <c r="AO11" i="8"/>
  <c r="AQ11" i="8" s="1"/>
  <c r="AO9" i="8"/>
  <c r="AO239" i="8"/>
  <c r="AQ239" i="8" s="1"/>
  <c r="AO92" i="8"/>
  <c r="AQ92" i="8" s="1"/>
  <c r="AO167" i="8"/>
  <c r="AO282" i="8"/>
  <c r="AQ282" i="8" s="1"/>
  <c r="AO422" i="8"/>
  <c r="AQ422" i="8" s="1"/>
  <c r="AO103" i="8"/>
  <c r="AQ103" i="8" s="1"/>
  <c r="AO185" i="8"/>
  <c r="AQ185" i="8" s="1"/>
  <c r="AO287" i="8"/>
  <c r="AQ287" i="8" s="1"/>
  <c r="AO599" i="8"/>
  <c r="AQ599" i="8" s="1"/>
  <c r="AO82" i="8"/>
  <c r="AO164" i="8"/>
  <c r="AQ164" i="8" s="1"/>
  <c r="AO275" i="8"/>
  <c r="AQ275" i="8" s="1"/>
  <c r="AO348" i="8"/>
  <c r="AQ348" i="8" s="1"/>
  <c r="AO56" i="8"/>
  <c r="AQ56" i="8" s="1"/>
  <c r="AO156" i="8"/>
  <c r="AQ156" i="8" s="1"/>
  <c r="AO267" i="8"/>
  <c r="AQ267" i="8" s="1"/>
  <c r="AO470" i="8"/>
  <c r="AO115" i="8"/>
  <c r="AO212" i="8"/>
  <c r="AQ212" i="8" s="1"/>
  <c r="AO332" i="8"/>
  <c r="AQ332" i="8" s="1"/>
  <c r="AO54" i="8"/>
  <c r="AQ54" i="8" s="1"/>
  <c r="AO137" i="8"/>
  <c r="AQ137" i="8" s="1"/>
  <c r="AO251" i="8"/>
  <c r="AQ251" i="8" s="1"/>
  <c r="AO381" i="8"/>
  <c r="AQ381" i="8" s="1"/>
  <c r="AO123" i="8"/>
  <c r="AQ123" i="8" s="1"/>
  <c r="AO234" i="8"/>
  <c r="AQ234" i="8" s="1"/>
  <c r="AO333" i="8"/>
  <c r="AQ333" i="8" s="1"/>
  <c r="AO64" i="8"/>
  <c r="AQ64" i="8" s="1"/>
  <c r="AO101" i="8"/>
  <c r="AQ101" i="8" s="1"/>
  <c r="AO165" i="8"/>
  <c r="AQ165" i="8" s="1"/>
  <c r="AO229" i="8"/>
  <c r="AQ229" i="8" s="1"/>
  <c r="AO293" i="8"/>
  <c r="AQ293" i="8" s="1"/>
  <c r="AO375" i="8"/>
  <c r="AQ375" i="8" s="1"/>
  <c r="AO518" i="8"/>
  <c r="AQ518" i="8" s="1"/>
  <c r="AO144" i="8"/>
  <c r="AO208" i="8"/>
  <c r="AQ208" i="8" s="1"/>
  <c r="AO272" i="8"/>
  <c r="AQ272" i="8" s="1"/>
  <c r="AO342" i="8"/>
  <c r="AQ342" i="8" s="1"/>
  <c r="AO452" i="8"/>
  <c r="AQ452" i="8" s="1"/>
  <c r="AO624" i="8"/>
  <c r="AQ624" i="8" s="1"/>
  <c r="AO447" i="8"/>
  <c r="AQ447" i="8" s="1"/>
  <c r="AO616" i="8"/>
  <c r="AQ616" i="8" s="1"/>
  <c r="AO102" i="8"/>
  <c r="AQ102" i="8" s="1"/>
  <c r="AO166" i="8"/>
  <c r="AQ166" i="8" s="1"/>
  <c r="AO230" i="8"/>
  <c r="AQ230" i="8" s="1"/>
  <c r="AO294" i="8"/>
  <c r="AQ294" i="8" s="1"/>
  <c r="AO398" i="8"/>
  <c r="AQ398" i="8" s="1"/>
  <c r="AO527" i="8"/>
  <c r="AQ527" i="8" s="1"/>
  <c r="AO712" i="8"/>
  <c r="AQ712" i="8" s="1"/>
  <c r="AO423" i="8"/>
  <c r="AQ423" i="8" s="1"/>
  <c r="AO592" i="8"/>
  <c r="AQ592" i="8" s="1"/>
  <c r="AO533" i="8"/>
  <c r="AQ533" i="8" s="1"/>
  <c r="AO607" i="8"/>
  <c r="AQ607" i="8" s="1"/>
  <c r="AO700" i="8"/>
  <c r="AQ700" i="8" s="1"/>
  <c r="AO808" i="8"/>
  <c r="AO445" i="8"/>
  <c r="AQ445" i="8" s="1"/>
  <c r="AO509" i="8"/>
  <c r="AQ509" i="8" s="1"/>
  <c r="AO618" i="8"/>
  <c r="AQ618" i="8" s="1"/>
  <c r="AO696" i="8"/>
  <c r="AQ696" i="8" s="1"/>
  <c r="AO828" i="8"/>
  <c r="AQ828" i="8" s="1"/>
  <c r="AO392" i="8"/>
  <c r="AQ392" i="8" s="1"/>
  <c r="AO456" i="8"/>
  <c r="AQ456" i="8" s="1"/>
  <c r="AO520" i="8"/>
  <c r="AQ520" i="8" s="1"/>
  <c r="AO558" i="8"/>
  <c r="AO647" i="8"/>
  <c r="AQ647" i="8" s="1"/>
  <c r="AO748" i="8"/>
  <c r="AQ748" i="8" s="1"/>
  <c r="AO920" i="8"/>
  <c r="AQ920" i="8" s="1"/>
  <c r="AO347" i="8"/>
  <c r="AQ347" i="8" s="1"/>
  <c r="AO411" i="8"/>
  <c r="AQ411" i="8" s="1"/>
  <c r="AO475" i="8"/>
  <c r="AQ475" i="8" s="1"/>
  <c r="AO534" i="8"/>
  <c r="AQ534" i="8" s="1"/>
  <c r="AO644" i="8"/>
  <c r="AQ644" i="8" s="1"/>
  <c r="AO740" i="8"/>
  <c r="AQ740" i="8" s="1"/>
  <c r="AO702" i="8"/>
  <c r="AQ702" i="8" s="1"/>
  <c r="AO816" i="8"/>
  <c r="AQ816" i="8" s="1"/>
  <c r="AO321" i="8"/>
  <c r="AQ321" i="8" s="1"/>
  <c r="AO385" i="8"/>
  <c r="AQ385" i="8" s="1"/>
  <c r="AO449" i="8"/>
  <c r="AQ449" i="8" s="1"/>
  <c r="AO513" i="8"/>
  <c r="AQ513" i="8" s="1"/>
  <c r="AO547" i="8"/>
  <c r="AQ547" i="8" s="1"/>
  <c r="AO627" i="8"/>
  <c r="AQ627" i="8" s="1"/>
  <c r="AO724" i="8"/>
  <c r="AQ724" i="8" s="1"/>
  <c r="AO864" i="8"/>
  <c r="AQ864" i="8" s="1"/>
  <c r="AO754" i="8"/>
  <c r="AQ754" i="8" s="1"/>
  <c r="AO978" i="8"/>
  <c r="AQ978" i="8" s="1"/>
  <c r="AO621" i="8"/>
  <c r="AQ621" i="8" s="1"/>
  <c r="AO685" i="8"/>
  <c r="AQ685" i="8" s="1"/>
  <c r="AO749" i="8"/>
  <c r="AQ749" i="8" s="1"/>
  <c r="AO813" i="8"/>
  <c r="AQ813" i="8" s="1"/>
  <c r="AO877" i="8"/>
  <c r="AQ877" i="8" s="1"/>
  <c r="AO941" i="8"/>
  <c r="AQ941" i="8" s="1"/>
  <c r="AO699" i="8"/>
  <c r="AQ699" i="8" s="1"/>
  <c r="AO763" i="8"/>
  <c r="AQ763" i="8" s="1"/>
  <c r="AO827" i="8"/>
  <c r="AQ827" i="8" s="1"/>
  <c r="AO891" i="8"/>
  <c r="AQ891" i="8" s="1"/>
  <c r="AO955" i="8"/>
  <c r="AQ955" i="8" s="1"/>
  <c r="AO798" i="8"/>
  <c r="AQ798" i="8" s="1"/>
  <c r="AO862" i="8"/>
  <c r="AQ862" i="8" s="1"/>
  <c r="AO926" i="8"/>
  <c r="AQ926" i="8" s="1"/>
  <c r="AO553" i="8"/>
  <c r="AQ553" i="8" s="1"/>
  <c r="AO617" i="8"/>
  <c r="AQ617" i="8" s="1"/>
  <c r="AO681" i="8"/>
  <c r="AQ681" i="8" s="1"/>
  <c r="AO745" i="8"/>
  <c r="AQ745" i="8" s="1"/>
  <c r="AO809" i="8"/>
  <c r="AQ809" i="8" s="1"/>
  <c r="AO873" i="8"/>
  <c r="AO937" i="8"/>
  <c r="AQ937" i="8" s="1"/>
  <c r="AO844" i="8"/>
  <c r="AQ844" i="8" s="1"/>
  <c r="AO908" i="8"/>
  <c r="AQ908" i="8" s="1"/>
  <c r="AO980" i="8"/>
  <c r="AQ980" i="8" s="1"/>
  <c r="AO895" i="8"/>
  <c r="AQ895" i="8" s="1"/>
  <c r="AO959" i="8"/>
  <c r="AQ959" i="8" s="1"/>
  <c r="AO842" i="8"/>
  <c r="AQ842" i="8" s="1"/>
  <c r="AO906" i="8"/>
  <c r="AQ906" i="8" s="1"/>
  <c r="AO969" i="8"/>
  <c r="AQ969" i="8" s="1"/>
  <c r="AO1006" i="8"/>
  <c r="AQ1006" i="8" s="1"/>
  <c r="AO991" i="8"/>
  <c r="AQ991" i="8" s="1"/>
  <c r="AI12" i="8" l="1"/>
  <c r="AH9" i="8"/>
  <c r="AH17" i="8"/>
  <c r="AH56" i="8"/>
  <c r="AH26" i="8"/>
  <c r="AH18" i="8"/>
  <c r="AH41" i="8"/>
  <c r="AH43" i="8"/>
  <c r="AH25" i="8"/>
  <c r="AH10" i="8"/>
  <c r="AH15" i="8"/>
  <c r="AH55" i="8"/>
  <c r="AH34" i="8"/>
  <c r="AH11" i="8"/>
  <c r="AH30" i="8"/>
  <c r="AH44" i="8"/>
  <c r="AH62" i="8"/>
  <c r="AH59" i="8"/>
  <c r="AH39" i="8"/>
  <c r="AH64" i="8"/>
  <c r="AH29" i="8"/>
  <c r="AH57" i="8"/>
  <c r="AH32" i="8"/>
  <c r="AH8" i="8"/>
  <c r="AH20" i="8"/>
  <c r="AH63" i="8"/>
  <c r="AH31" i="8"/>
  <c r="AH38" i="8"/>
  <c r="AH53" i="8"/>
  <c r="AH23" i="8"/>
  <c r="AH60" i="8"/>
  <c r="AI64" i="8"/>
  <c r="M11" i="8"/>
  <c r="AQ144" i="8"/>
  <c r="AQ167" i="8"/>
  <c r="AQ384" i="8"/>
  <c r="AQ782" i="8"/>
  <c r="AQ390" i="8"/>
  <c r="AQ597" i="8"/>
  <c r="AQ310" i="8"/>
  <c r="L24" i="8"/>
  <c r="AH52" i="8"/>
  <c r="AK35" i="8"/>
  <c r="AQ974" i="8"/>
  <c r="AQ667" i="8"/>
  <c r="AQ259" i="8"/>
  <c r="AH42" i="8"/>
  <c r="AQ569" i="8"/>
  <c r="M49" i="8"/>
  <c r="AK19" i="8"/>
  <c r="N11" i="8"/>
  <c r="AH28" i="8"/>
  <c r="A20" i="7"/>
  <c r="B19" i="7"/>
  <c r="C19" i="7" s="1"/>
  <c r="M35" i="8"/>
  <c r="L40" i="8"/>
  <c r="AH46" i="8"/>
  <c r="L45" i="8"/>
  <c r="O44" i="8"/>
  <c r="AH36" i="8"/>
  <c r="O16" i="8"/>
  <c r="AK63" i="8"/>
  <c r="O36" i="8"/>
  <c r="O66" i="8"/>
  <c r="AK9" i="8"/>
  <c r="N10" i="8"/>
  <c r="M58" i="8"/>
  <c r="O40" i="8"/>
  <c r="N30" i="8"/>
  <c r="AI23" i="8"/>
  <c r="O63" i="8"/>
  <c r="L46" i="8"/>
  <c r="O46" i="8"/>
  <c r="O17" i="8"/>
  <c r="L17" i="8"/>
  <c r="AQ179" i="8"/>
  <c r="AQ650" i="8"/>
  <c r="AQ260" i="8"/>
  <c r="AH51" i="8"/>
  <c r="AQ985" i="8"/>
  <c r="AQ860" i="8"/>
  <c r="AQ957" i="8"/>
  <c r="M46" i="8"/>
  <c r="F18" i="7"/>
  <c r="H18" i="7" s="1"/>
  <c r="E18" i="7"/>
  <c r="G18" i="7" s="1"/>
  <c r="M18" i="7"/>
  <c r="O18" i="7" s="1"/>
  <c r="L18" i="7"/>
  <c r="N18" i="7" s="1"/>
  <c r="Q18" i="7" s="1"/>
  <c r="L35" i="8"/>
  <c r="N45" i="8"/>
  <c r="N16" i="8"/>
  <c r="O10" i="8"/>
  <c r="AK10" i="8"/>
  <c r="O13" i="8"/>
  <c r="M28" i="8"/>
  <c r="AQ739" i="8"/>
  <c r="AQ470" i="8"/>
  <c r="AQ151" i="8"/>
  <c r="AQ776" i="8"/>
  <c r="AQ716" i="8"/>
  <c r="AH14" i="8"/>
  <c r="AH35" i="8"/>
  <c r="AQ841" i="8"/>
  <c r="AQ84" i="8"/>
  <c r="AQ175" i="8"/>
  <c r="M22" i="8"/>
  <c r="O22" i="8"/>
  <c r="N22" i="8"/>
  <c r="AQ848" i="8"/>
  <c r="AH54" i="8"/>
  <c r="AQ643" i="8"/>
  <c r="AK12" i="8"/>
  <c r="AJ3" i="8"/>
  <c r="AJ54" i="8" s="1"/>
  <c r="AK55" i="8"/>
  <c r="AK15" i="8"/>
  <c r="AK58" i="8"/>
  <c r="M24" i="8"/>
  <c r="AQ873" i="8"/>
  <c r="AQ558" i="8"/>
  <c r="AQ9" i="8"/>
  <c r="AH16" i="8"/>
  <c r="AQ929" i="8"/>
  <c r="AQ75" i="8"/>
  <c r="AQ982" i="8"/>
  <c r="AK14" i="8"/>
  <c r="AK50" i="8"/>
  <c r="AK27" i="8"/>
  <c r="AQ923" i="8"/>
  <c r="AQ594" i="8"/>
  <c r="AQ207" i="8"/>
  <c r="AK24" i="8"/>
  <c r="N54" i="8"/>
  <c r="AQ397" i="8"/>
  <c r="AK54" i="8"/>
  <c r="AQ672" i="8"/>
  <c r="AH61" i="8"/>
  <c r="L41" i="8"/>
  <c r="N31" i="8"/>
  <c r="N37" i="8"/>
  <c r="M40" i="8"/>
  <c r="AI3" i="8"/>
  <c r="AI55" i="8" s="1"/>
  <c r="AJ55" i="8"/>
  <c r="O25" i="8"/>
  <c r="N13" i="8"/>
  <c r="N65" i="8"/>
  <c r="N50" i="8"/>
  <c r="L73" i="8"/>
  <c r="O38" i="8"/>
  <c r="AI13" i="8"/>
  <c r="AQ115" i="8"/>
  <c r="AQ865" i="8"/>
  <c r="AI14" i="8"/>
  <c r="AQ653" i="8"/>
  <c r="AQ769" i="8"/>
  <c r="AQ253" i="8"/>
  <c r="AQ858" i="8"/>
  <c r="AQ583" i="8"/>
  <c r="AQ26" i="8"/>
  <c r="AQ37" i="8"/>
  <c r="AI61" i="8"/>
  <c r="AK17" i="8"/>
  <c r="AK39" i="8"/>
  <c r="AK41" i="8"/>
  <c r="AK26" i="8"/>
  <c r="AK31" i="8"/>
  <c r="L25" i="8"/>
  <c r="AH47" i="8"/>
  <c r="L50" i="8"/>
  <c r="O35" i="8"/>
  <c r="AQ82" i="8"/>
  <c r="AQ683" i="8"/>
  <c r="AQ91" i="8"/>
  <c r="AQ365" i="8"/>
  <c r="AI52" i="8"/>
  <c r="AH27" i="8"/>
  <c r="AQ646" i="8"/>
  <c r="AH24" i="8"/>
  <c r="L54" i="8"/>
  <c r="AI54" i="8"/>
  <c r="AI42" i="8"/>
  <c r="AH45" i="8"/>
  <c r="AH12" i="8"/>
  <c r="N38" i="8"/>
  <c r="AJ61" i="8"/>
  <c r="L11" i="8"/>
  <c r="AJ13" i="8"/>
  <c r="AH13" i="8"/>
  <c r="N62" i="8"/>
  <c r="AK32" i="8"/>
  <c r="M25" i="8"/>
  <c r="M13" i="8"/>
  <c r="AK29" i="8"/>
  <c r="O65" i="8"/>
  <c r="AJ47" i="8"/>
  <c r="AK64" i="8"/>
  <c r="AK60" i="8"/>
  <c r="M50" i="8"/>
  <c r="AK56" i="8"/>
  <c r="AQ808" i="8"/>
  <c r="AQ990" i="8"/>
  <c r="AQ725" i="8"/>
  <c r="AQ304" i="8"/>
  <c r="N24" i="8"/>
  <c r="AQ940" i="8"/>
  <c r="AQ379" i="8"/>
  <c r="AQ346" i="8"/>
  <c r="M54" i="8"/>
  <c r="AQ787" i="8"/>
  <c r="AQ524" i="8"/>
  <c r="M12" i="8"/>
  <c r="AQ843" i="8"/>
  <c r="AQ472" i="8"/>
  <c r="L32" i="8"/>
  <c r="M38" i="8"/>
  <c r="M73" i="8"/>
  <c r="AK13" i="8"/>
  <c r="L62" i="8"/>
  <c r="AK8" i="8"/>
  <c r="O19" i="8"/>
  <c r="AJ12" i="8" l="1"/>
  <c r="AI46" i="8"/>
  <c r="AJ27" i="8"/>
  <c r="AI36" i="8"/>
  <c r="AI28" i="8"/>
  <c r="AJ46" i="8"/>
  <c r="AJ17" i="8"/>
  <c r="AJ39" i="8"/>
  <c r="AJ9" i="8"/>
  <c r="AJ34" i="8"/>
  <c r="AJ43" i="8"/>
  <c r="AJ11" i="8"/>
  <c r="AJ62" i="8"/>
  <c r="AJ59" i="8"/>
  <c r="AJ8" i="8"/>
  <c r="AJ44" i="8"/>
  <c r="AJ64" i="8"/>
  <c r="AJ29" i="8"/>
  <c r="AJ53" i="8"/>
  <c r="AJ56" i="8"/>
  <c r="AJ40" i="8"/>
  <c r="AJ26" i="8"/>
  <c r="AJ48" i="8"/>
  <c r="AJ10" i="8"/>
  <c r="AJ63" i="8"/>
  <c r="AJ38" i="8"/>
  <c r="AJ22" i="8"/>
  <c r="AJ32" i="8"/>
  <c r="AJ33" i="8"/>
  <c r="AJ49" i="8"/>
  <c r="AJ19" i="8"/>
  <c r="AJ24" i="8"/>
  <c r="AJ35" i="8"/>
  <c r="AJ41" i="8"/>
  <c r="AJ20" i="8"/>
  <c r="AJ18" i="8"/>
  <c r="AJ57" i="8"/>
  <c r="AJ50" i="8"/>
  <c r="AI15" i="8"/>
  <c r="AI58" i="8"/>
  <c r="F19" i="7"/>
  <c r="H19" i="7" s="1"/>
  <c r="E19" i="7"/>
  <c r="G19" i="7" s="1"/>
  <c r="J19" i="7" s="1"/>
  <c r="M19" i="7"/>
  <c r="O19" i="7" s="1"/>
  <c r="L19" i="7"/>
  <c r="N19" i="7" s="1"/>
  <c r="AJ45" i="8"/>
  <c r="AI48" i="8"/>
  <c r="AJ30" i="8"/>
  <c r="AJ60" i="8"/>
  <c r="AI9" i="8"/>
  <c r="AI41" i="8"/>
  <c r="AI17" i="8"/>
  <c r="AI26" i="8"/>
  <c r="AI16" i="8"/>
  <c r="AI10" i="8"/>
  <c r="AI11" i="8"/>
  <c r="AI25" i="8"/>
  <c r="AI62" i="8"/>
  <c r="AI59" i="8"/>
  <c r="AI20" i="8"/>
  <c r="AI33" i="8"/>
  <c r="AI60" i="8"/>
  <c r="AI63" i="8"/>
  <c r="AI43" i="8"/>
  <c r="AI49" i="8"/>
  <c r="AI19" i="8"/>
  <c r="AI38" i="8"/>
  <c r="AI21" i="8"/>
  <c r="AI56" i="8"/>
  <c r="AI37" i="8"/>
  <c r="AI31" i="8"/>
  <c r="AI39" i="8"/>
  <c r="AI30" i="8"/>
  <c r="AI57" i="8"/>
  <c r="AI44" i="8"/>
  <c r="AI34" i="8"/>
  <c r="AI18" i="8"/>
  <c r="AI8" i="8"/>
  <c r="AJ28" i="8"/>
  <c r="AJ23" i="8"/>
  <c r="AI47" i="8"/>
  <c r="A21" i="7"/>
  <c r="B20" i="7"/>
  <c r="C20" i="7" s="1"/>
  <c r="AI27" i="8"/>
  <c r="AJ42" i="8"/>
  <c r="AI45" i="8"/>
  <c r="AI53" i="8"/>
  <c r="AJ25" i="8"/>
  <c r="AJ52" i="8"/>
  <c r="AJ37" i="8"/>
  <c r="AI29" i="8"/>
  <c r="AI24" i="8"/>
  <c r="AI40" i="8"/>
  <c r="AI51" i="8"/>
  <c r="AI50" i="8"/>
  <c r="AJ15" i="8"/>
  <c r="AI35" i="8"/>
  <c r="AJ36" i="8"/>
  <c r="AJ51" i="8"/>
  <c r="AJ58" i="8"/>
  <c r="AI22" i="8"/>
  <c r="AJ21" i="8"/>
  <c r="AI32" i="8"/>
  <c r="AJ14" i="8"/>
  <c r="J18" i="7"/>
  <c r="AJ31" i="8"/>
  <c r="AJ16" i="8"/>
  <c r="F20" i="7" l="1"/>
  <c r="H20" i="7" s="1"/>
  <c r="E20" i="7"/>
  <c r="G20" i="7" s="1"/>
  <c r="M20" i="7"/>
  <c r="O20" i="7" s="1"/>
  <c r="L20" i="7"/>
  <c r="N20" i="7" s="1"/>
  <c r="Q19" i="7"/>
  <c r="B21" i="7"/>
  <c r="C21" i="7" s="1"/>
  <c r="A22" i="7"/>
  <c r="B22" i="7" l="1"/>
  <c r="C22" i="7" s="1"/>
  <c r="A23" i="7"/>
  <c r="L21" i="7"/>
  <c r="N21" i="7" s="1"/>
  <c r="Q21" i="7" s="1"/>
  <c r="E21" i="7"/>
  <c r="G21" i="7" s="1"/>
  <c r="M21" i="7"/>
  <c r="O21" i="7" s="1"/>
  <c r="F21" i="7"/>
  <c r="H21" i="7" s="1"/>
  <c r="J20" i="7"/>
  <c r="Q20" i="7"/>
  <c r="J21" i="7" l="1"/>
  <c r="B23" i="7"/>
  <c r="C23" i="7" s="1"/>
  <c r="A24" i="7"/>
  <c r="M22" i="7"/>
  <c r="O22" i="7" s="1"/>
  <c r="L22" i="7"/>
  <c r="N22" i="7" s="1"/>
  <c r="Q22" i="7" s="1"/>
  <c r="E22" i="7"/>
  <c r="G22" i="7" s="1"/>
  <c r="F22" i="7"/>
  <c r="H22" i="7" s="1"/>
  <c r="A25" i="7" l="1"/>
  <c r="B24" i="7"/>
  <c r="C24" i="7" s="1"/>
  <c r="F23" i="7"/>
  <c r="H23" i="7" s="1"/>
  <c r="E23" i="7"/>
  <c r="G23" i="7" s="1"/>
  <c r="M23" i="7"/>
  <c r="O23" i="7" s="1"/>
  <c r="L23" i="7"/>
  <c r="N23" i="7" s="1"/>
  <c r="Q23" i="7" s="1"/>
  <c r="J22" i="7"/>
  <c r="J23" i="7" l="1"/>
  <c r="A26" i="7"/>
  <c r="B25" i="7"/>
  <c r="C25" i="7" s="1"/>
  <c r="F24" i="7"/>
  <c r="H24" i="7" s="1"/>
  <c r="E24" i="7"/>
  <c r="G24" i="7" s="1"/>
  <c r="J24" i="7" s="1"/>
  <c r="M24" i="7"/>
  <c r="O24" i="7" s="1"/>
  <c r="L24" i="7"/>
  <c r="N24" i="7" s="1"/>
  <c r="Q24" i="7" l="1"/>
  <c r="F25" i="7"/>
  <c r="H25" i="7" s="1"/>
  <c r="E25" i="7"/>
  <c r="G25" i="7" s="1"/>
  <c r="J25" i="7" s="1"/>
  <c r="M25" i="7"/>
  <c r="O25" i="7" s="1"/>
  <c r="L25" i="7"/>
  <c r="N25" i="7" s="1"/>
  <c r="B26" i="7"/>
  <c r="C26" i="7" s="1"/>
  <c r="A27" i="7"/>
  <c r="M26" i="7" l="1"/>
  <c r="O26" i="7" s="1"/>
  <c r="L26" i="7"/>
  <c r="N26" i="7" s="1"/>
  <c r="F26" i="7"/>
  <c r="H26" i="7" s="1"/>
  <c r="E26" i="7"/>
  <c r="G26" i="7" s="1"/>
  <c r="J26" i="7" s="1"/>
  <c r="B27" i="7"/>
  <c r="C27" i="7" s="1"/>
  <c r="A28" i="7"/>
  <c r="Q25" i="7"/>
  <c r="F27" i="7" l="1"/>
  <c r="H27" i="7" s="1"/>
  <c r="E27" i="7"/>
  <c r="G27" i="7" s="1"/>
  <c r="M27" i="7"/>
  <c r="O27" i="7" s="1"/>
  <c r="L27" i="7"/>
  <c r="N27" i="7" s="1"/>
  <c r="Q27" i="7" s="1"/>
  <c r="A29" i="7"/>
  <c r="B28" i="7"/>
  <c r="C28" i="7" s="1"/>
  <c r="Q26" i="7"/>
  <c r="F28" i="7" l="1"/>
  <c r="H28" i="7" s="1"/>
  <c r="E28" i="7"/>
  <c r="G28" i="7" s="1"/>
  <c r="M28" i="7"/>
  <c r="O28" i="7" s="1"/>
  <c r="L28" i="7"/>
  <c r="N28" i="7" s="1"/>
  <c r="Q28" i="7" s="1"/>
  <c r="B29" i="7"/>
  <c r="C29" i="7" s="1"/>
  <c r="A30" i="7"/>
  <c r="J27" i="7"/>
  <c r="M29" i="7" l="1"/>
  <c r="O29" i="7" s="1"/>
  <c r="L29" i="7"/>
  <c r="N29" i="7" s="1"/>
  <c r="F29" i="7"/>
  <c r="H29" i="7" s="1"/>
  <c r="E29" i="7"/>
  <c r="G29" i="7" s="1"/>
  <c r="J29" i="7" s="1"/>
  <c r="B30" i="7"/>
  <c r="C30" i="7" s="1"/>
  <c r="A31" i="7"/>
  <c r="J28" i="7"/>
  <c r="L30" i="7" l="1"/>
  <c r="N30" i="7" s="1"/>
  <c r="F30" i="7"/>
  <c r="H30" i="7" s="1"/>
  <c r="E30" i="7"/>
  <c r="G30" i="7" s="1"/>
  <c r="J30" i="7" s="1"/>
  <c r="M30" i="7"/>
  <c r="O30" i="7" s="1"/>
  <c r="A32" i="7"/>
  <c r="B31" i="7"/>
  <c r="C31" i="7" s="1"/>
  <c r="Q29" i="7"/>
  <c r="M31" i="7" l="1"/>
  <c r="O31" i="7" s="1"/>
  <c r="F31" i="7"/>
  <c r="H31" i="7" s="1"/>
  <c r="E31" i="7"/>
  <c r="G31" i="7" s="1"/>
  <c r="J31" i="7" s="1"/>
  <c r="L31" i="7"/>
  <c r="N31" i="7" s="1"/>
  <c r="Q31" i="7" s="1"/>
  <c r="B32" i="7"/>
  <c r="C32" i="7" s="1"/>
  <c r="A33" i="7"/>
  <c r="Q30" i="7"/>
  <c r="B33" i="7" l="1"/>
  <c r="C33" i="7" s="1"/>
  <c r="A34" i="7"/>
  <c r="E32" i="7"/>
  <c r="G32" i="7" s="1"/>
  <c r="M32" i="7"/>
  <c r="O32" i="7" s="1"/>
  <c r="L32" i="7"/>
  <c r="N32" i="7" s="1"/>
  <c r="Q32" i="7" s="1"/>
  <c r="F32" i="7"/>
  <c r="H32" i="7" s="1"/>
  <c r="J32" i="7" l="1"/>
  <c r="A35" i="7"/>
  <c r="B34" i="7"/>
  <c r="C34" i="7" s="1"/>
  <c r="F33" i="7"/>
  <c r="H33" i="7" s="1"/>
  <c r="E33" i="7"/>
  <c r="G33" i="7" s="1"/>
  <c r="J33" i="7" s="1"/>
  <c r="M33" i="7"/>
  <c r="O33" i="7" s="1"/>
  <c r="L33" i="7"/>
  <c r="N33" i="7" s="1"/>
  <c r="Q33" i="7" s="1"/>
  <c r="F34" i="7" l="1"/>
  <c r="H34" i="7" s="1"/>
  <c r="E34" i="7"/>
  <c r="G34" i="7" s="1"/>
  <c r="J34" i="7" s="1"/>
  <c r="M34" i="7"/>
  <c r="O34" i="7" s="1"/>
  <c r="L34" i="7"/>
  <c r="N34" i="7" s="1"/>
  <c r="B35" i="7"/>
  <c r="C35" i="7" s="1"/>
  <c r="A36" i="7"/>
  <c r="A37" i="7" l="1"/>
  <c r="B36" i="7"/>
  <c r="C36" i="7" s="1"/>
  <c r="M35" i="7"/>
  <c r="O35" i="7" s="1"/>
  <c r="L35" i="7"/>
  <c r="N35" i="7" s="1"/>
  <c r="F35" i="7"/>
  <c r="H35" i="7" s="1"/>
  <c r="E35" i="7"/>
  <c r="G35" i="7" s="1"/>
  <c r="J35" i="7" s="1"/>
  <c r="Q34" i="7"/>
  <c r="Q35" i="7" l="1"/>
  <c r="F36" i="7"/>
  <c r="H36" i="7" s="1"/>
  <c r="E36" i="7"/>
  <c r="G36" i="7" s="1"/>
  <c r="M36" i="7"/>
  <c r="O36" i="7" s="1"/>
  <c r="L36" i="7"/>
  <c r="N36" i="7" s="1"/>
  <c r="A38" i="7"/>
  <c r="B37" i="7"/>
  <c r="C37" i="7" s="1"/>
  <c r="F37" i="7" l="1"/>
  <c r="H37" i="7" s="1"/>
  <c r="E37" i="7"/>
  <c r="G37" i="7" s="1"/>
  <c r="J37" i="7" s="1"/>
  <c r="M37" i="7"/>
  <c r="O37" i="7" s="1"/>
  <c r="L37" i="7"/>
  <c r="N37" i="7" s="1"/>
  <c r="Q37" i="7" s="1"/>
  <c r="B38" i="7"/>
  <c r="C38" i="7" s="1"/>
  <c r="A39" i="7"/>
  <c r="Q36" i="7"/>
  <c r="J36" i="7"/>
  <c r="A40" i="7" l="1"/>
  <c r="B39" i="7"/>
  <c r="C39" i="7" s="1"/>
  <c r="L38" i="7"/>
  <c r="N38" i="7" s="1"/>
  <c r="E38" i="7"/>
  <c r="G38" i="7" s="1"/>
  <c r="M38" i="7"/>
  <c r="O38" i="7" s="1"/>
  <c r="F38" i="7"/>
  <c r="H38" i="7" s="1"/>
  <c r="J38" i="7" l="1"/>
  <c r="Q38" i="7"/>
  <c r="M39" i="7"/>
  <c r="O39" i="7" s="1"/>
  <c r="F39" i="7"/>
  <c r="H39" i="7" s="1"/>
  <c r="E39" i="7"/>
  <c r="G39" i="7" s="1"/>
  <c r="J39" i="7" s="1"/>
  <c r="L39" i="7"/>
  <c r="N39" i="7" s="1"/>
  <c r="Q39" i="7" s="1"/>
  <c r="B40" i="7"/>
  <c r="C40" i="7" s="1"/>
  <c r="A41" i="7"/>
  <c r="A42" i="7" l="1"/>
  <c r="B41" i="7"/>
  <c r="C41" i="7" s="1"/>
  <c r="E40" i="7"/>
  <c r="G40" i="7" s="1"/>
  <c r="L40" i="7"/>
  <c r="N40" i="7" s="1"/>
  <c r="F40" i="7"/>
  <c r="H40" i="7" s="1"/>
  <c r="M40" i="7"/>
  <c r="O40" i="7" s="1"/>
  <c r="J40" i="7" l="1"/>
  <c r="A43" i="7"/>
  <c r="B42" i="7"/>
  <c r="C42" i="7" s="1"/>
  <c r="Q40" i="7"/>
  <c r="F41" i="7"/>
  <c r="H41" i="7" s="1"/>
  <c r="M41" i="7"/>
  <c r="O41" i="7" s="1"/>
  <c r="L41" i="7"/>
  <c r="N41" i="7" s="1"/>
  <c r="Q41" i="7" s="1"/>
  <c r="E41" i="7"/>
  <c r="G41" i="7" s="1"/>
  <c r="J41" i="7" s="1"/>
  <c r="E42" i="7" l="1"/>
  <c r="G42" i="7" s="1"/>
  <c r="J42" i="7" s="1"/>
  <c r="F42" i="7"/>
  <c r="H42" i="7" s="1"/>
  <c r="M42" i="7"/>
  <c r="O42" i="7" s="1"/>
  <c r="L42" i="7"/>
  <c r="N42" i="7" s="1"/>
  <c r="Q42" i="7" s="1"/>
  <c r="A44" i="7"/>
  <c r="B43" i="7"/>
  <c r="C43" i="7" s="1"/>
  <c r="A45" i="7" l="1"/>
  <c r="B44" i="7"/>
  <c r="C44" i="7" s="1"/>
  <c r="F43" i="7"/>
  <c r="H43" i="7" s="1"/>
  <c r="M43" i="7"/>
  <c r="O43" i="7" s="1"/>
  <c r="L43" i="7"/>
  <c r="N43" i="7" s="1"/>
  <c r="Q43" i="7" s="1"/>
  <c r="E43" i="7"/>
  <c r="G43" i="7" s="1"/>
  <c r="J43" i="7" s="1"/>
  <c r="E44" i="7" l="1"/>
  <c r="G44" i="7" s="1"/>
  <c r="J44" i="7" s="1"/>
  <c r="L44" i="7"/>
  <c r="N44" i="7" s="1"/>
  <c r="F44" i="7"/>
  <c r="H44" i="7" s="1"/>
  <c r="M44" i="7"/>
  <c r="O44" i="7" s="1"/>
  <c r="A46" i="7"/>
  <c r="B45" i="7"/>
  <c r="C45" i="7" s="1"/>
  <c r="B46" i="7" l="1"/>
  <c r="C46" i="7" s="1"/>
  <c r="A47" i="7"/>
  <c r="F45" i="7"/>
  <c r="H45" i="7" s="1"/>
  <c r="E45" i="7"/>
  <c r="G45" i="7" s="1"/>
  <c r="J45" i="7" s="1"/>
  <c r="M45" i="7"/>
  <c r="O45" i="7" s="1"/>
  <c r="L45" i="7"/>
  <c r="N45" i="7" s="1"/>
  <c r="Q45" i="7" s="1"/>
  <c r="Q44" i="7"/>
  <c r="A48" i="7" l="1"/>
  <c r="B47" i="7"/>
  <c r="C47" i="7" s="1"/>
  <c r="L46" i="7"/>
  <c r="N46" i="7" s="1"/>
  <c r="F46" i="7"/>
  <c r="H46" i="7" s="1"/>
  <c r="E46" i="7"/>
  <c r="G46" i="7" s="1"/>
  <c r="J46" i="7" s="1"/>
  <c r="M46" i="7"/>
  <c r="O46" i="7" s="1"/>
  <c r="Q46" i="7" l="1"/>
  <c r="B48" i="7"/>
  <c r="C48" i="7" s="1"/>
  <c r="A49" i="7"/>
  <c r="M47" i="7"/>
  <c r="O47" i="7" s="1"/>
  <c r="L47" i="7"/>
  <c r="N47" i="7" s="1"/>
  <c r="F47" i="7"/>
  <c r="H47" i="7" s="1"/>
  <c r="E47" i="7"/>
  <c r="G47" i="7" s="1"/>
  <c r="J47" i="7" s="1"/>
  <c r="Q47" i="7" l="1"/>
  <c r="B49" i="7"/>
  <c r="C49" i="7" s="1"/>
  <c r="A50" i="7"/>
  <c r="E48" i="7"/>
  <c r="G48" i="7" s="1"/>
  <c r="L48" i="7"/>
  <c r="N48" i="7" s="1"/>
  <c r="M48" i="7"/>
  <c r="O48" i="7" s="1"/>
  <c r="F48" i="7"/>
  <c r="H48" i="7" s="1"/>
  <c r="J48" i="7" l="1"/>
  <c r="B50" i="7"/>
  <c r="C50" i="7" s="1"/>
  <c r="A51" i="7"/>
  <c r="Q48" i="7"/>
  <c r="F49" i="7"/>
  <c r="H49" i="7" s="1"/>
  <c r="M49" i="7"/>
  <c r="O49" i="7" s="1"/>
  <c r="L49" i="7"/>
  <c r="N49" i="7" s="1"/>
  <c r="E49" i="7"/>
  <c r="G49" i="7" s="1"/>
  <c r="J49" i="7" s="1"/>
  <c r="Q49" i="7" l="1"/>
  <c r="B51" i="7"/>
  <c r="C51" i="7" s="1"/>
  <c r="A52" i="7"/>
  <c r="E50" i="7"/>
  <c r="G50" i="7" s="1"/>
  <c r="M50" i="7"/>
  <c r="O50" i="7" s="1"/>
  <c r="L50" i="7"/>
  <c r="N50" i="7" s="1"/>
  <c r="F50" i="7"/>
  <c r="H50" i="7" s="1"/>
  <c r="Q50" i="7" l="1"/>
  <c r="A53" i="7"/>
  <c r="B52" i="7"/>
  <c r="C52" i="7" s="1"/>
  <c r="J50" i="7"/>
  <c r="F51" i="7"/>
  <c r="H51" i="7" s="1"/>
  <c r="E51" i="7"/>
  <c r="G51" i="7" s="1"/>
  <c r="M51" i="7"/>
  <c r="O51" i="7" s="1"/>
  <c r="L51" i="7"/>
  <c r="N51" i="7" s="1"/>
  <c r="Q51" i="7" s="1"/>
  <c r="F52" i="7" l="1"/>
  <c r="H52" i="7" s="1"/>
  <c r="E52" i="7"/>
  <c r="G52" i="7" s="1"/>
  <c r="M52" i="7"/>
  <c r="O52" i="7" s="1"/>
  <c r="L52" i="7"/>
  <c r="N52" i="7" s="1"/>
  <c r="Q52" i="7" s="1"/>
  <c r="J51" i="7"/>
  <c r="A54" i="7"/>
  <c r="B53" i="7"/>
  <c r="C53" i="7" s="1"/>
  <c r="B54" i="7" l="1"/>
  <c r="C54" i="7" s="1"/>
  <c r="A55" i="7"/>
  <c r="F53" i="7"/>
  <c r="H53" i="7" s="1"/>
  <c r="E53" i="7"/>
  <c r="G53" i="7" s="1"/>
  <c r="J53" i="7" s="1"/>
  <c r="M53" i="7"/>
  <c r="O53" i="7" s="1"/>
  <c r="L53" i="7"/>
  <c r="N53" i="7" s="1"/>
  <c r="Q53" i="7" s="1"/>
  <c r="J52" i="7"/>
  <c r="A56" i="7" l="1"/>
  <c r="B55" i="7"/>
  <c r="C55" i="7" s="1"/>
  <c r="L54" i="7"/>
  <c r="N54" i="7" s="1"/>
  <c r="F54" i="7"/>
  <c r="H54" i="7" s="1"/>
  <c r="M54" i="7"/>
  <c r="O54" i="7" s="1"/>
  <c r="E54" i="7"/>
  <c r="G54" i="7" s="1"/>
  <c r="J54" i="7" s="1"/>
  <c r="Q54" i="7" l="1"/>
  <c r="B56" i="7"/>
  <c r="C56" i="7" s="1"/>
  <c r="A57" i="7"/>
  <c r="M55" i="7"/>
  <c r="O55" i="7" s="1"/>
  <c r="E55" i="7"/>
  <c r="G55" i="7" s="1"/>
  <c r="L55" i="7"/>
  <c r="N55" i="7" s="1"/>
  <c r="Q55" i="7" s="1"/>
  <c r="F55" i="7"/>
  <c r="H55" i="7" s="1"/>
  <c r="B57" i="7" l="1"/>
  <c r="C57" i="7" s="1"/>
  <c r="A58" i="7"/>
  <c r="J55" i="7"/>
  <c r="E56" i="7"/>
  <c r="G56" i="7" s="1"/>
  <c r="L56" i="7"/>
  <c r="N56" i="7" s="1"/>
  <c r="F56" i="7"/>
  <c r="H56" i="7" s="1"/>
  <c r="M56" i="7"/>
  <c r="O56" i="7" s="1"/>
  <c r="Q56" i="7" l="1"/>
  <c r="F57" i="7"/>
  <c r="H57" i="7" s="1"/>
  <c r="M57" i="7"/>
  <c r="O57" i="7" s="1"/>
  <c r="L57" i="7"/>
  <c r="N57" i="7" s="1"/>
  <c r="Q57" i="7" s="1"/>
  <c r="E57" i="7"/>
  <c r="G57" i="7" s="1"/>
  <c r="J57" i="7" s="1"/>
  <c r="J56" i="7"/>
  <c r="B58" i="7"/>
  <c r="C58" i="7" s="1"/>
  <c r="A59" i="7"/>
  <c r="E58" i="7" l="1"/>
  <c r="G58" i="7" s="1"/>
  <c r="M58" i="7"/>
  <c r="O58" i="7" s="1"/>
  <c r="L58" i="7"/>
  <c r="N58" i="7" s="1"/>
  <c r="Q58" i="7" s="1"/>
  <c r="F58" i="7"/>
  <c r="H58" i="7" s="1"/>
  <c r="B59" i="7"/>
  <c r="C59" i="7" s="1"/>
  <c r="A60" i="7"/>
  <c r="F59" i="7" l="1"/>
  <c r="H59" i="7" s="1"/>
  <c r="E59" i="7"/>
  <c r="G59" i="7" s="1"/>
  <c r="M59" i="7"/>
  <c r="O59" i="7" s="1"/>
  <c r="L59" i="7"/>
  <c r="N59" i="7" s="1"/>
  <c r="Q59" i="7" s="1"/>
  <c r="J58" i="7"/>
  <c r="A61" i="7"/>
  <c r="B60" i="7"/>
  <c r="C60" i="7" s="1"/>
  <c r="B61" i="7" l="1"/>
  <c r="C61" i="7" s="1"/>
  <c r="A62" i="7"/>
  <c r="F60" i="7"/>
  <c r="H60" i="7" s="1"/>
  <c r="E60" i="7"/>
  <c r="G60" i="7" s="1"/>
  <c r="J60" i="7" s="1"/>
  <c r="M60" i="7"/>
  <c r="O60" i="7" s="1"/>
  <c r="L60" i="7"/>
  <c r="N60" i="7" s="1"/>
  <c r="Q60" i="7" s="1"/>
  <c r="J59" i="7"/>
  <c r="F61" i="7" l="1"/>
  <c r="H61" i="7" s="1"/>
  <c r="E61" i="7"/>
  <c r="G61" i="7" s="1"/>
  <c r="M61" i="7"/>
  <c r="O61" i="7" s="1"/>
  <c r="L61" i="7"/>
  <c r="N61" i="7" s="1"/>
  <c r="Q61" i="7" s="1"/>
  <c r="B62" i="7"/>
  <c r="C62" i="7" s="1"/>
  <c r="A63" i="7"/>
  <c r="M62" i="7" l="1"/>
  <c r="O62" i="7" s="1"/>
  <c r="L62" i="7"/>
  <c r="N62" i="7" s="1"/>
  <c r="F62" i="7"/>
  <c r="H62" i="7" s="1"/>
  <c r="E62" i="7"/>
  <c r="G62" i="7" s="1"/>
  <c r="J62" i="7" s="1"/>
  <c r="A64" i="7"/>
  <c r="B63" i="7"/>
  <c r="C63" i="7" s="1"/>
  <c r="J61" i="7"/>
  <c r="B64" i="7" l="1"/>
  <c r="C64" i="7" s="1"/>
  <c r="A65" i="7"/>
  <c r="E63" i="7"/>
  <c r="G63" i="7" s="1"/>
  <c r="J63" i="7" s="1"/>
  <c r="F63" i="7"/>
  <c r="H63" i="7" s="1"/>
  <c r="M63" i="7"/>
  <c r="O63" i="7" s="1"/>
  <c r="L63" i="7"/>
  <c r="N63" i="7" s="1"/>
  <c r="Q62" i="7"/>
  <c r="Q63" i="7" l="1"/>
  <c r="A66" i="7"/>
  <c r="B65" i="7"/>
  <c r="C65" i="7" s="1"/>
  <c r="L64" i="7"/>
  <c r="N64" i="7" s="1"/>
  <c r="F64" i="7"/>
  <c r="H64" i="7" s="1"/>
  <c r="E64" i="7"/>
  <c r="G64" i="7" s="1"/>
  <c r="M64" i="7"/>
  <c r="O64" i="7" s="1"/>
  <c r="J64" i="7" l="1"/>
  <c r="M65" i="7"/>
  <c r="O65" i="7" s="1"/>
  <c r="F65" i="7"/>
  <c r="H65" i="7" s="1"/>
  <c r="E65" i="7"/>
  <c r="G65" i="7" s="1"/>
  <c r="J65" i="7" s="1"/>
  <c r="L65" i="7"/>
  <c r="N65" i="7" s="1"/>
  <c r="Q65" i="7" s="1"/>
  <c r="Q64" i="7"/>
  <c r="B66" i="7"/>
  <c r="C66" i="7" s="1"/>
  <c r="A67" i="7"/>
  <c r="B67" i="7" l="1"/>
  <c r="C67" i="7" s="1"/>
  <c r="A68" i="7"/>
  <c r="E66" i="7"/>
  <c r="G66" i="7" s="1"/>
  <c r="L66" i="7"/>
  <c r="N66" i="7" s="1"/>
  <c r="Q66" i="7" s="1"/>
  <c r="M66" i="7"/>
  <c r="O66" i="7" s="1"/>
  <c r="F66" i="7"/>
  <c r="H66" i="7" s="1"/>
  <c r="J66" i="7" l="1"/>
  <c r="B68" i="7"/>
  <c r="C68" i="7" s="1"/>
  <c r="A69" i="7"/>
  <c r="F67" i="7"/>
  <c r="H67" i="7" s="1"/>
  <c r="M67" i="7"/>
  <c r="O67" i="7" s="1"/>
  <c r="L67" i="7"/>
  <c r="N67" i="7" s="1"/>
  <c r="Q67" i="7" s="1"/>
  <c r="E67" i="7"/>
  <c r="G67" i="7" s="1"/>
  <c r="J67" i="7" s="1"/>
  <c r="E68" i="7" l="1"/>
  <c r="G68" i="7" s="1"/>
  <c r="M68" i="7"/>
  <c r="O68" i="7" s="1"/>
  <c r="L68" i="7"/>
  <c r="N68" i="7" s="1"/>
  <c r="F68" i="7"/>
  <c r="H68" i="7" s="1"/>
  <c r="B69" i="7"/>
  <c r="C69" i="7" s="1"/>
  <c r="A70" i="7"/>
  <c r="F69" i="7" l="1"/>
  <c r="H69" i="7" s="1"/>
  <c r="E69" i="7"/>
  <c r="G69" i="7" s="1"/>
  <c r="J69" i="7" s="1"/>
  <c r="M69" i="7"/>
  <c r="O69" i="7" s="1"/>
  <c r="L69" i="7"/>
  <c r="N69" i="7" s="1"/>
  <c r="Q69" i="7" s="1"/>
  <c r="A71" i="7"/>
  <c r="B70" i="7"/>
  <c r="C70" i="7" s="1"/>
  <c r="Q68" i="7"/>
  <c r="J68" i="7"/>
  <c r="A72" i="7" l="1"/>
  <c r="B71" i="7"/>
  <c r="C71" i="7" s="1"/>
  <c r="F70" i="7"/>
  <c r="H70" i="7" s="1"/>
  <c r="E70" i="7"/>
  <c r="G70" i="7" s="1"/>
  <c r="J70" i="7" s="1"/>
  <c r="M70" i="7"/>
  <c r="O70" i="7" s="1"/>
  <c r="L70" i="7"/>
  <c r="N70" i="7" s="1"/>
  <c r="Q70" i="7" s="1"/>
  <c r="F71" i="7" l="1"/>
  <c r="H71" i="7" s="1"/>
  <c r="E71" i="7"/>
  <c r="G71" i="7" s="1"/>
  <c r="J71" i="7" s="1"/>
  <c r="M71" i="7"/>
  <c r="O71" i="7" s="1"/>
  <c r="L71" i="7"/>
  <c r="N71" i="7" s="1"/>
  <c r="Q71" i="7" s="1"/>
  <c r="B72" i="7"/>
  <c r="C72" i="7" s="1"/>
  <c r="A73" i="7"/>
  <c r="A74" i="7" l="1"/>
  <c r="B73" i="7"/>
  <c r="C73" i="7" s="1"/>
  <c r="L72" i="7"/>
  <c r="N72" i="7" s="1"/>
  <c r="F72" i="7"/>
  <c r="H72" i="7" s="1"/>
  <c r="M72" i="7"/>
  <c r="O72" i="7" s="1"/>
  <c r="E72" i="7"/>
  <c r="G72" i="7" s="1"/>
  <c r="J72" i="7" s="1"/>
  <c r="Q72" i="7" l="1"/>
  <c r="M73" i="7"/>
  <c r="O73" i="7" s="1"/>
  <c r="E73" i="7"/>
  <c r="G73" i="7" s="1"/>
  <c r="F73" i="7"/>
  <c r="H73" i="7" s="1"/>
  <c r="L73" i="7"/>
  <c r="N73" i="7" s="1"/>
  <c r="Q73" i="7" s="1"/>
  <c r="B74" i="7"/>
  <c r="C74" i="7" s="1"/>
  <c r="A75" i="7"/>
  <c r="E74" i="7" l="1"/>
  <c r="G74" i="7" s="1"/>
  <c r="L74" i="7"/>
  <c r="N74" i="7" s="1"/>
  <c r="Q74" i="7" s="1"/>
  <c r="F74" i="7"/>
  <c r="H74" i="7" s="1"/>
  <c r="M74" i="7"/>
  <c r="O74" i="7" s="1"/>
  <c r="B75" i="7"/>
  <c r="C75" i="7" s="1"/>
  <c r="A76" i="7"/>
  <c r="J73" i="7"/>
  <c r="B76" i="7" l="1"/>
  <c r="C76" i="7" s="1"/>
  <c r="A77" i="7"/>
  <c r="F75" i="7"/>
  <c r="H75" i="7" s="1"/>
  <c r="M75" i="7"/>
  <c r="O75" i="7" s="1"/>
  <c r="L75" i="7"/>
  <c r="N75" i="7" s="1"/>
  <c r="Q75" i="7" s="1"/>
  <c r="E75" i="7"/>
  <c r="G75" i="7" s="1"/>
  <c r="J75" i="7" s="1"/>
  <c r="J74" i="7"/>
  <c r="B77" i="7" l="1"/>
  <c r="C77" i="7" s="1"/>
  <c r="A78" i="7"/>
  <c r="E76" i="7"/>
  <c r="G76" i="7" s="1"/>
  <c r="M76" i="7"/>
  <c r="O76" i="7" s="1"/>
  <c r="L76" i="7"/>
  <c r="N76" i="7" s="1"/>
  <c r="F76" i="7"/>
  <c r="H76" i="7" s="1"/>
  <c r="Q76" i="7" l="1"/>
  <c r="J76" i="7"/>
  <c r="A79" i="7"/>
  <c r="B78" i="7"/>
  <c r="C78" i="7" s="1"/>
  <c r="F77" i="7"/>
  <c r="H77" i="7" s="1"/>
  <c r="E77" i="7"/>
  <c r="G77" i="7" s="1"/>
  <c r="J77" i="7" s="1"/>
  <c r="M77" i="7"/>
  <c r="O77" i="7" s="1"/>
  <c r="L77" i="7"/>
  <c r="N77" i="7" s="1"/>
  <c r="Q77" i="7" s="1"/>
  <c r="F78" i="7" l="1"/>
  <c r="H78" i="7" s="1"/>
  <c r="E78" i="7"/>
  <c r="G78" i="7" s="1"/>
  <c r="J78" i="7" s="1"/>
  <c r="M78" i="7"/>
  <c r="O78" i="7" s="1"/>
  <c r="L78" i="7"/>
  <c r="N78" i="7" s="1"/>
  <c r="Q78" i="7" s="1"/>
  <c r="B79" i="7"/>
  <c r="C79" i="7" s="1"/>
  <c r="A80" i="7"/>
  <c r="F79" i="7" l="1"/>
  <c r="H79" i="7" s="1"/>
  <c r="E79" i="7"/>
  <c r="G79" i="7" s="1"/>
  <c r="J79" i="7" s="1"/>
  <c r="L79" i="7"/>
  <c r="N79" i="7" s="1"/>
  <c r="M79" i="7"/>
  <c r="O79" i="7" s="1"/>
  <c r="B80" i="7"/>
  <c r="C80" i="7" s="1"/>
  <c r="A81" i="7"/>
  <c r="A82" i="7" l="1"/>
  <c r="B81" i="7"/>
  <c r="C81" i="7" s="1"/>
  <c r="L80" i="7"/>
  <c r="N80" i="7" s="1"/>
  <c r="F80" i="7"/>
  <c r="H80" i="7" s="1"/>
  <c r="E80" i="7"/>
  <c r="G80" i="7" s="1"/>
  <c r="J80" i="7" s="1"/>
  <c r="M80" i="7"/>
  <c r="O80" i="7" s="1"/>
  <c r="Q79" i="7"/>
  <c r="Q80" i="7" l="1"/>
  <c r="M81" i="7"/>
  <c r="O81" i="7" s="1"/>
  <c r="L81" i="7"/>
  <c r="N81" i="7" s="1"/>
  <c r="Q81" i="7" s="1"/>
  <c r="F81" i="7"/>
  <c r="H81" i="7" s="1"/>
  <c r="E81" i="7"/>
  <c r="G81" i="7" s="1"/>
  <c r="J81" i="7" s="1"/>
  <c r="B82" i="7"/>
  <c r="C82" i="7" s="1"/>
  <c r="A83" i="7"/>
  <c r="B83" i="7" l="1"/>
  <c r="C83" i="7" s="1"/>
  <c r="A84" i="7"/>
  <c r="E82" i="7"/>
  <c r="G82" i="7" s="1"/>
  <c r="L82" i="7"/>
  <c r="N82" i="7" s="1"/>
  <c r="Q82" i="7" s="1"/>
  <c r="M82" i="7"/>
  <c r="O82" i="7" s="1"/>
  <c r="F82" i="7"/>
  <c r="H82" i="7" s="1"/>
  <c r="B84" i="7" l="1"/>
  <c r="C84" i="7" s="1"/>
  <c r="A85" i="7"/>
  <c r="J82" i="7"/>
  <c r="F83" i="7"/>
  <c r="H83" i="7" s="1"/>
  <c r="M83" i="7"/>
  <c r="O83" i="7" s="1"/>
  <c r="L83" i="7"/>
  <c r="N83" i="7" s="1"/>
  <c r="Q83" i="7" s="1"/>
  <c r="E83" i="7"/>
  <c r="G83" i="7" s="1"/>
  <c r="J83" i="7" s="1"/>
  <c r="B85" i="7" l="1"/>
  <c r="C85" i="7" s="1"/>
  <c r="A86" i="7"/>
  <c r="E84" i="7"/>
  <c r="G84" i="7" s="1"/>
  <c r="M84" i="7"/>
  <c r="O84" i="7" s="1"/>
  <c r="L84" i="7"/>
  <c r="N84" i="7" s="1"/>
  <c r="F84" i="7"/>
  <c r="H84" i="7" s="1"/>
  <c r="Q84" i="7" l="1"/>
  <c r="A87" i="7"/>
  <c r="B86" i="7"/>
  <c r="C86" i="7" s="1"/>
  <c r="J84" i="7"/>
  <c r="F85" i="7"/>
  <c r="H85" i="7" s="1"/>
  <c r="E85" i="7"/>
  <c r="G85" i="7" s="1"/>
  <c r="J85" i="7" s="1"/>
  <c r="M85" i="7"/>
  <c r="O85" i="7" s="1"/>
  <c r="L85" i="7"/>
  <c r="N85" i="7" s="1"/>
  <c r="Q85" i="7" s="1"/>
  <c r="B87" i="7" l="1"/>
  <c r="C87" i="7" s="1"/>
  <c r="A88" i="7"/>
  <c r="F86" i="7"/>
  <c r="H86" i="7" s="1"/>
  <c r="E86" i="7"/>
  <c r="G86" i="7" s="1"/>
  <c r="J86" i="7" s="1"/>
  <c r="M86" i="7"/>
  <c r="O86" i="7" s="1"/>
  <c r="L86" i="7"/>
  <c r="N86" i="7" s="1"/>
  <c r="Q86" i="7" s="1"/>
  <c r="B88" i="7" l="1"/>
  <c r="C88" i="7" s="1"/>
  <c r="A89" i="7"/>
  <c r="F87" i="7"/>
  <c r="H87" i="7" s="1"/>
  <c r="E87" i="7"/>
  <c r="G87" i="7" s="1"/>
  <c r="J87" i="7" s="1"/>
  <c r="L87" i="7"/>
  <c r="N87" i="7" s="1"/>
  <c r="Q87" i="7" s="1"/>
  <c r="M87" i="7"/>
  <c r="O87" i="7" s="1"/>
  <c r="A90" i="7" l="1"/>
  <c r="B89" i="7"/>
  <c r="C89" i="7" s="1"/>
  <c r="L88" i="7"/>
  <c r="N88" i="7" s="1"/>
  <c r="Q88" i="7" s="1"/>
  <c r="F88" i="7"/>
  <c r="H88" i="7" s="1"/>
  <c r="M88" i="7"/>
  <c r="O88" i="7" s="1"/>
  <c r="E88" i="7"/>
  <c r="G88" i="7" s="1"/>
  <c r="J88" i="7" s="1"/>
  <c r="M89" i="7" l="1"/>
  <c r="O89" i="7" s="1"/>
  <c r="F89" i="7"/>
  <c r="H89" i="7" s="1"/>
  <c r="E89" i="7"/>
  <c r="G89" i="7" s="1"/>
  <c r="L89" i="7"/>
  <c r="N89" i="7" s="1"/>
  <c r="Q89" i="7" s="1"/>
  <c r="B90" i="7"/>
  <c r="C90" i="7" s="1"/>
  <c r="A91" i="7"/>
  <c r="B91" i="7" l="1"/>
  <c r="C91" i="7" s="1"/>
  <c r="A92" i="7"/>
  <c r="E90" i="7"/>
  <c r="G90" i="7" s="1"/>
  <c r="L90" i="7"/>
  <c r="N90" i="7" s="1"/>
  <c r="F90" i="7"/>
  <c r="H90" i="7" s="1"/>
  <c r="M90" i="7"/>
  <c r="O90" i="7" s="1"/>
  <c r="J89" i="7"/>
  <c r="Q90" i="7" l="1"/>
  <c r="B92" i="7"/>
  <c r="C92" i="7" s="1"/>
  <c r="A93" i="7"/>
  <c r="J90" i="7"/>
  <c r="F91" i="7"/>
  <c r="H91" i="7" s="1"/>
  <c r="M91" i="7"/>
  <c r="O91" i="7" s="1"/>
  <c r="L91" i="7"/>
  <c r="N91" i="7" s="1"/>
  <c r="Q91" i="7" s="1"/>
  <c r="E91" i="7"/>
  <c r="G91" i="7" s="1"/>
  <c r="J91" i="7" s="1"/>
  <c r="B93" i="7" l="1"/>
  <c r="C93" i="7" s="1"/>
  <c r="A94" i="7"/>
  <c r="E92" i="7"/>
  <c r="G92" i="7" s="1"/>
  <c r="M92" i="7"/>
  <c r="O92" i="7" s="1"/>
  <c r="L92" i="7"/>
  <c r="N92" i="7" s="1"/>
  <c r="F92" i="7"/>
  <c r="H92" i="7" s="1"/>
  <c r="Q92" i="7" l="1"/>
  <c r="A95" i="7"/>
  <c r="B94" i="7"/>
  <c r="C94" i="7" s="1"/>
  <c r="J92" i="7"/>
  <c r="F93" i="7"/>
  <c r="H93" i="7" s="1"/>
  <c r="E93" i="7"/>
  <c r="G93" i="7" s="1"/>
  <c r="J93" i="7" s="1"/>
  <c r="M93" i="7"/>
  <c r="O93" i="7" s="1"/>
  <c r="L93" i="7"/>
  <c r="N93" i="7" s="1"/>
  <c r="Q93" i="7" s="1"/>
  <c r="F94" i="7" l="1"/>
  <c r="H94" i="7" s="1"/>
  <c r="E94" i="7"/>
  <c r="G94" i="7" s="1"/>
  <c r="J94" i="7" s="1"/>
  <c r="M94" i="7"/>
  <c r="O94" i="7" s="1"/>
  <c r="L94" i="7"/>
  <c r="N94" i="7" s="1"/>
  <c r="Q94" i="7" s="1"/>
  <c r="B95" i="7"/>
  <c r="C95" i="7" s="1"/>
  <c r="A96" i="7"/>
  <c r="B96" i="7" l="1"/>
  <c r="C96" i="7" s="1"/>
  <c r="A97" i="7"/>
  <c r="F95" i="7"/>
  <c r="H95" i="7" s="1"/>
  <c r="E95" i="7"/>
  <c r="G95" i="7" s="1"/>
  <c r="J95" i="7" s="1"/>
  <c r="M95" i="7"/>
  <c r="O95" i="7" s="1"/>
  <c r="L95" i="7"/>
  <c r="N95" i="7" s="1"/>
  <c r="Q95" i="7" s="1"/>
  <c r="A98" i="7" l="1"/>
  <c r="B97" i="7"/>
  <c r="C97" i="7" s="1"/>
  <c r="L96" i="7"/>
  <c r="N96" i="7" s="1"/>
  <c r="F96" i="7"/>
  <c r="H96" i="7" s="1"/>
  <c r="E96" i="7"/>
  <c r="G96" i="7" s="1"/>
  <c r="J96" i="7" s="1"/>
  <c r="M96" i="7"/>
  <c r="O96" i="7" s="1"/>
  <c r="Q96" i="7" l="1"/>
  <c r="M97" i="7"/>
  <c r="O97" i="7" s="1"/>
  <c r="L97" i="7"/>
  <c r="N97" i="7" s="1"/>
  <c r="F97" i="7"/>
  <c r="H97" i="7" s="1"/>
  <c r="E97" i="7"/>
  <c r="G97" i="7" s="1"/>
  <c r="J97" i="7" s="1"/>
  <c r="B98" i="7"/>
  <c r="C98" i="7" s="1"/>
  <c r="A99" i="7"/>
  <c r="B99" i="7" l="1"/>
  <c r="C99" i="7" s="1"/>
  <c r="A100" i="7"/>
  <c r="E98" i="7"/>
  <c r="G98" i="7" s="1"/>
  <c r="L98" i="7"/>
  <c r="N98" i="7" s="1"/>
  <c r="Q98" i="7" s="1"/>
  <c r="M98" i="7"/>
  <c r="O98" i="7" s="1"/>
  <c r="F98" i="7"/>
  <c r="H98" i="7" s="1"/>
  <c r="Q97" i="7"/>
  <c r="J98" i="7" l="1"/>
  <c r="B100" i="7"/>
  <c r="C100" i="7" s="1"/>
  <c r="A101" i="7"/>
  <c r="F99" i="7"/>
  <c r="H99" i="7" s="1"/>
  <c r="M99" i="7"/>
  <c r="O99" i="7" s="1"/>
  <c r="L99" i="7"/>
  <c r="N99" i="7" s="1"/>
  <c r="Q99" i="7" s="1"/>
  <c r="E99" i="7"/>
  <c r="G99" i="7" s="1"/>
  <c r="J99" i="7" s="1"/>
  <c r="E100" i="7" l="1"/>
  <c r="G100" i="7" s="1"/>
  <c r="M100" i="7"/>
  <c r="O100" i="7" s="1"/>
  <c r="L100" i="7"/>
  <c r="N100" i="7" s="1"/>
  <c r="F100" i="7"/>
  <c r="H100" i="7" s="1"/>
  <c r="B101" i="7"/>
  <c r="C101" i="7" s="1"/>
  <c r="A102" i="7"/>
  <c r="F101" i="7" l="1"/>
  <c r="H101" i="7" s="1"/>
  <c r="E101" i="7"/>
  <c r="G101" i="7" s="1"/>
  <c r="J101" i="7" s="1"/>
  <c r="M101" i="7"/>
  <c r="O101" i="7" s="1"/>
  <c r="L101" i="7"/>
  <c r="N101" i="7" s="1"/>
  <c r="Q101" i="7" s="1"/>
  <c r="A103" i="7"/>
  <c r="B102" i="7"/>
  <c r="C102" i="7" s="1"/>
  <c r="Q100" i="7"/>
  <c r="J100" i="7"/>
  <c r="B103" i="7" l="1"/>
  <c r="C103" i="7" s="1"/>
  <c r="A104" i="7"/>
  <c r="F102" i="7"/>
  <c r="H102" i="7" s="1"/>
  <c r="E102" i="7"/>
  <c r="G102" i="7" s="1"/>
  <c r="J102" i="7" s="1"/>
  <c r="M102" i="7"/>
  <c r="O102" i="7" s="1"/>
  <c r="L102" i="7"/>
  <c r="N102" i="7" s="1"/>
  <c r="Q102" i="7" s="1"/>
  <c r="B104" i="7" l="1"/>
  <c r="C104" i="7" s="1"/>
  <c r="A105" i="7"/>
  <c r="F103" i="7"/>
  <c r="H103" i="7" s="1"/>
  <c r="E103" i="7"/>
  <c r="G103" i="7" s="1"/>
  <c r="J103" i="7" s="1"/>
  <c r="L103" i="7"/>
  <c r="N103" i="7" s="1"/>
  <c r="M103" i="7"/>
  <c r="O103" i="7" s="1"/>
  <c r="Q103" i="7" l="1"/>
  <c r="B105" i="7"/>
  <c r="C105" i="7" s="1"/>
  <c r="A106" i="7"/>
  <c r="L104" i="7"/>
  <c r="N104" i="7" s="1"/>
  <c r="F104" i="7"/>
  <c r="H104" i="7" s="1"/>
  <c r="M104" i="7"/>
  <c r="O104" i="7" s="1"/>
  <c r="E104" i="7"/>
  <c r="G104" i="7" s="1"/>
  <c r="J104" i="7" s="1"/>
  <c r="B106" i="7" l="1"/>
  <c r="C106" i="7" s="1"/>
  <c r="A107" i="7"/>
  <c r="Q104" i="7"/>
  <c r="E105" i="7"/>
  <c r="G105" i="7" s="1"/>
  <c r="M105" i="7"/>
  <c r="O105" i="7" s="1"/>
  <c r="L105" i="7"/>
  <c r="N105" i="7" s="1"/>
  <c r="Q105" i="7" s="1"/>
  <c r="F105" i="7"/>
  <c r="H105" i="7" s="1"/>
  <c r="J105" i="7" l="1"/>
  <c r="B107" i="7"/>
  <c r="C107" i="7" s="1"/>
  <c r="A108" i="7"/>
  <c r="L106" i="7"/>
  <c r="N106" i="7" s="1"/>
  <c r="F106" i="7"/>
  <c r="H106" i="7" s="1"/>
  <c r="E106" i="7"/>
  <c r="G106" i="7" s="1"/>
  <c r="J106" i="7" s="1"/>
  <c r="M106" i="7"/>
  <c r="O106" i="7" s="1"/>
  <c r="B108" i="7" l="1"/>
  <c r="C108" i="7" s="1"/>
  <c r="A109" i="7"/>
  <c r="Q106" i="7"/>
  <c r="E107" i="7"/>
  <c r="G107" i="7" s="1"/>
  <c r="M107" i="7"/>
  <c r="O107" i="7" s="1"/>
  <c r="L107" i="7"/>
  <c r="N107" i="7" s="1"/>
  <c r="Q107" i="7" s="1"/>
  <c r="F107" i="7"/>
  <c r="H107" i="7" s="1"/>
  <c r="J107" i="7" l="1"/>
  <c r="A110" i="7"/>
  <c r="B109" i="7"/>
  <c r="C109" i="7" s="1"/>
  <c r="F108" i="7"/>
  <c r="H108" i="7" s="1"/>
  <c r="E108" i="7"/>
  <c r="G108" i="7" s="1"/>
  <c r="J108" i="7" s="1"/>
  <c r="M108" i="7"/>
  <c r="O108" i="7" s="1"/>
  <c r="L108" i="7"/>
  <c r="N108" i="7" s="1"/>
  <c r="F109" i="7" l="1"/>
  <c r="H109" i="7" s="1"/>
  <c r="E109" i="7"/>
  <c r="G109" i="7" s="1"/>
  <c r="J109" i="7" s="1"/>
  <c r="M109" i="7"/>
  <c r="O109" i="7" s="1"/>
  <c r="L109" i="7"/>
  <c r="N109" i="7" s="1"/>
  <c r="Q108" i="7"/>
  <c r="A111" i="7"/>
  <c r="B110" i="7"/>
  <c r="C110" i="7" s="1"/>
  <c r="F110" i="7" l="1"/>
  <c r="H110" i="7" s="1"/>
  <c r="E110" i="7"/>
  <c r="G110" i="7" s="1"/>
  <c r="J110" i="7" s="1"/>
  <c r="M110" i="7"/>
  <c r="O110" i="7" s="1"/>
  <c r="L110" i="7"/>
  <c r="N110" i="7" s="1"/>
  <c r="Q110" i="7" s="1"/>
  <c r="B111" i="7"/>
  <c r="C111" i="7" s="1"/>
  <c r="A112" i="7"/>
  <c r="Q109" i="7"/>
  <c r="A113" i="7" l="1"/>
  <c r="B112" i="7"/>
  <c r="C112" i="7" s="1"/>
  <c r="L111" i="7"/>
  <c r="N111" i="7" s="1"/>
  <c r="F111" i="7"/>
  <c r="H111" i="7" s="1"/>
  <c r="E111" i="7"/>
  <c r="G111" i="7" s="1"/>
  <c r="J111" i="7" s="1"/>
  <c r="M111" i="7"/>
  <c r="O111" i="7" s="1"/>
  <c r="B113" i="7" l="1"/>
  <c r="C113" i="7" s="1"/>
  <c r="A114" i="7"/>
  <c r="Q111" i="7"/>
  <c r="M112" i="7"/>
  <c r="O112" i="7" s="1"/>
  <c r="F112" i="7"/>
  <c r="H112" i="7" s="1"/>
  <c r="E112" i="7"/>
  <c r="G112" i="7" s="1"/>
  <c r="J112" i="7" s="1"/>
  <c r="L112" i="7"/>
  <c r="N112" i="7" s="1"/>
  <c r="Q112" i="7" s="1"/>
  <c r="B114" i="7" l="1"/>
  <c r="C114" i="7" s="1"/>
  <c r="A115" i="7"/>
  <c r="E113" i="7"/>
  <c r="G113" i="7" s="1"/>
  <c r="L113" i="7"/>
  <c r="N113" i="7" s="1"/>
  <c r="F113" i="7"/>
  <c r="H113" i="7" s="1"/>
  <c r="M113" i="7"/>
  <c r="O113" i="7" s="1"/>
  <c r="J113" i="7" l="1"/>
  <c r="Q113" i="7"/>
  <c r="B115" i="7"/>
  <c r="C115" i="7" s="1"/>
  <c r="A116" i="7"/>
  <c r="F114" i="7"/>
  <c r="H114" i="7" s="1"/>
  <c r="M114" i="7"/>
  <c r="O114" i="7" s="1"/>
  <c r="L114" i="7"/>
  <c r="N114" i="7" s="1"/>
  <c r="Q114" i="7" s="1"/>
  <c r="E114" i="7"/>
  <c r="G114" i="7" s="1"/>
  <c r="J114" i="7" s="1"/>
  <c r="E115" i="7" l="1"/>
  <c r="G115" i="7" s="1"/>
  <c r="M115" i="7"/>
  <c r="O115" i="7" s="1"/>
  <c r="L115" i="7"/>
  <c r="N115" i="7" s="1"/>
  <c r="F115" i="7"/>
  <c r="H115" i="7" s="1"/>
  <c r="B116" i="7"/>
  <c r="C116" i="7" s="1"/>
  <c r="A117" i="7"/>
  <c r="Q115" i="7" l="1"/>
  <c r="A118" i="7"/>
  <c r="B117" i="7"/>
  <c r="C117" i="7" s="1"/>
  <c r="F116" i="7"/>
  <c r="H116" i="7" s="1"/>
  <c r="E116" i="7"/>
  <c r="G116" i="7" s="1"/>
  <c r="M116" i="7"/>
  <c r="O116" i="7" s="1"/>
  <c r="L116" i="7"/>
  <c r="N116" i="7" s="1"/>
  <c r="Q116" i="7" s="1"/>
  <c r="J115" i="7"/>
  <c r="J116" i="7" l="1"/>
  <c r="B118" i="7"/>
  <c r="C118" i="7" s="1"/>
  <c r="A119" i="7"/>
  <c r="F117" i="7"/>
  <c r="H117" i="7" s="1"/>
  <c r="E117" i="7"/>
  <c r="G117" i="7" s="1"/>
  <c r="M117" i="7"/>
  <c r="O117" i="7" s="1"/>
  <c r="L117" i="7"/>
  <c r="N117" i="7" s="1"/>
  <c r="Q117" i="7" s="1"/>
  <c r="J117" i="7" l="1"/>
  <c r="F118" i="7"/>
  <c r="H118" i="7" s="1"/>
  <c r="E118" i="7"/>
  <c r="G118" i="7" s="1"/>
  <c r="M118" i="7"/>
  <c r="O118" i="7" s="1"/>
  <c r="L118" i="7"/>
  <c r="N118" i="7" s="1"/>
  <c r="Q118" i="7" s="1"/>
  <c r="B119" i="7"/>
  <c r="C119" i="7" s="1"/>
  <c r="A120" i="7"/>
  <c r="A121" i="7" l="1"/>
  <c r="B120" i="7"/>
  <c r="C120" i="7" s="1"/>
  <c r="L119" i="7"/>
  <c r="N119" i="7" s="1"/>
  <c r="F119" i="7"/>
  <c r="H119" i="7" s="1"/>
  <c r="E119" i="7"/>
  <c r="G119" i="7" s="1"/>
  <c r="J119" i="7" s="1"/>
  <c r="M119" i="7"/>
  <c r="O119" i="7" s="1"/>
  <c r="J118" i="7"/>
  <c r="Q119" i="7" l="1"/>
  <c r="M120" i="7"/>
  <c r="O120" i="7" s="1"/>
  <c r="F120" i="7"/>
  <c r="H120" i="7" s="1"/>
  <c r="E120" i="7"/>
  <c r="G120" i="7" s="1"/>
  <c r="L120" i="7"/>
  <c r="N120" i="7" s="1"/>
  <c r="Q120" i="7" s="1"/>
  <c r="B121" i="7"/>
  <c r="C121" i="7" s="1"/>
  <c r="A122" i="7"/>
  <c r="B122" i="7" l="1"/>
  <c r="C122" i="7" s="1"/>
  <c r="A123" i="7"/>
  <c r="E121" i="7"/>
  <c r="G121" i="7" s="1"/>
  <c r="L121" i="7"/>
  <c r="N121" i="7" s="1"/>
  <c r="F121" i="7"/>
  <c r="H121" i="7" s="1"/>
  <c r="M121" i="7"/>
  <c r="O121" i="7" s="1"/>
  <c r="J120" i="7"/>
  <c r="Q121" i="7" l="1"/>
  <c r="B123" i="7"/>
  <c r="C123" i="7" s="1"/>
  <c r="A124" i="7"/>
  <c r="J121" i="7"/>
  <c r="F122" i="7"/>
  <c r="H122" i="7" s="1"/>
  <c r="M122" i="7"/>
  <c r="O122" i="7" s="1"/>
  <c r="L122" i="7"/>
  <c r="N122" i="7" s="1"/>
  <c r="Q122" i="7" s="1"/>
  <c r="E122" i="7"/>
  <c r="G122" i="7" s="1"/>
  <c r="J122" i="7" s="1"/>
  <c r="B124" i="7" l="1"/>
  <c r="C124" i="7" s="1"/>
  <c r="A125" i="7"/>
  <c r="E123" i="7"/>
  <c r="G123" i="7" s="1"/>
  <c r="M123" i="7"/>
  <c r="O123" i="7" s="1"/>
  <c r="L123" i="7"/>
  <c r="N123" i="7" s="1"/>
  <c r="Q123" i="7" s="1"/>
  <c r="F123" i="7"/>
  <c r="H123" i="7" s="1"/>
  <c r="J123" i="7" l="1"/>
  <c r="A126" i="7"/>
  <c r="B125" i="7"/>
  <c r="C125" i="7" s="1"/>
  <c r="F124" i="7"/>
  <c r="H124" i="7" s="1"/>
  <c r="E124" i="7"/>
  <c r="G124" i="7" s="1"/>
  <c r="J124" i="7" s="1"/>
  <c r="M124" i="7"/>
  <c r="O124" i="7" s="1"/>
  <c r="L124" i="7"/>
  <c r="N124" i="7" s="1"/>
  <c r="Q124" i="7" s="1"/>
  <c r="F125" i="7" l="1"/>
  <c r="H125" i="7" s="1"/>
  <c r="E125" i="7"/>
  <c r="G125" i="7" s="1"/>
  <c r="J125" i="7" s="1"/>
  <c r="M125" i="7"/>
  <c r="O125" i="7" s="1"/>
  <c r="L125" i="7"/>
  <c r="N125" i="7" s="1"/>
  <c r="B126" i="7"/>
  <c r="C126" i="7" s="1"/>
  <c r="A127" i="7"/>
  <c r="F126" i="7" l="1"/>
  <c r="H126" i="7" s="1"/>
  <c r="E126" i="7"/>
  <c r="G126" i="7" s="1"/>
  <c r="J126" i="7" s="1"/>
  <c r="M126" i="7"/>
  <c r="O126" i="7" s="1"/>
  <c r="L126" i="7"/>
  <c r="N126" i="7" s="1"/>
  <c r="B127" i="7"/>
  <c r="C127" i="7" s="1"/>
  <c r="A128" i="7"/>
  <c r="Q125" i="7"/>
  <c r="L127" i="7" l="1"/>
  <c r="N127" i="7" s="1"/>
  <c r="F127" i="7"/>
  <c r="H127" i="7" s="1"/>
  <c r="E127" i="7"/>
  <c r="G127" i="7" s="1"/>
  <c r="J127" i="7" s="1"/>
  <c r="M127" i="7"/>
  <c r="O127" i="7" s="1"/>
  <c r="A129" i="7"/>
  <c r="B128" i="7"/>
  <c r="C128" i="7" s="1"/>
  <c r="Q126" i="7"/>
  <c r="M128" i="7" l="1"/>
  <c r="O128" i="7" s="1"/>
  <c r="F128" i="7"/>
  <c r="H128" i="7" s="1"/>
  <c r="E128" i="7"/>
  <c r="G128" i="7" s="1"/>
  <c r="J128" i="7" s="1"/>
  <c r="L128" i="7"/>
  <c r="N128" i="7" s="1"/>
  <c r="Q128" i="7" s="1"/>
  <c r="B129" i="7"/>
  <c r="C129" i="7" s="1"/>
  <c r="A130" i="7"/>
  <c r="Q127" i="7"/>
  <c r="E129" i="7" l="1"/>
  <c r="G129" i="7" s="1"/>
  <c r="L129" i="7"/>
  <c r="N129" i="7" s="1"/>
  <c r="Q129" i="7" s="1"/>
  <c r="F129" i="7"/>
  <c r="H129" i="7" s="1"/>
  <c r="M129" i="7"/>
  <c r="O129" i="7" s="1"/>
  <c r="B130" i="7"/>
  <c r="C130" i="7" s="1"/>
  <c r="A131" i="7"/>
  <c r="F130" i="7" l="1"/>
  <c r="H130" i="7" s="1"/>
  <c r="M130" i="7"/>
  <c r="O130" i="7" s="1"/>
  <c r="L130" i="7"/>
  <c r="N130" i="7" s="1"/>
  <c r="Q130" i="7" s="1"/>
  <c r="E130" i="7"/>
  <c r="G130" i="7" s="1"/>
  <c r="J130" i="7" s="1"/>
  <c r="B131" i="7"/>
  <c r="C131" i="7" s="1"/>
  <c r="A132" i="7"/>
  <c r="J129" i="7"/>
  <c r="E131" i="7" l="1"/>
  <c r="G131" i="7" s="1"/>
  <c r="M131" i="7"/>
  <c r="O131" i="7" s="1"/>
  <c r="L131" i="7"/>
  <c r="N131" i="7" s="1"/>
  <c r="Q131" i="7" s="1"/>
  <c r="F131" i="7"/>
  <c r="H131" i="7" s="1"/>
  <c r="B132" i="7"/>
  <c r="C132" i="7" s="1"/>
  <c r="A133" i="7"/>
  <c r="A134" i="7" l="1"/>
  <c r="B133" i="7"/>
  <c r="C133" i="7" s="1"/>
  <c r="F132" i="7"/>
  <c r="H132" i="7" s="1"/>
  <c r="E132" i="7"/>
  <c r="G132" i="7" s="1"/>
  <c r="M132" i="7"/>
  <c r="O132" i="7" s="1"/>
  <c r="L132" i="7"/>
  <c r="N132" i="7" s="1"/>
  <c r="Q132" i="7" s="1"/>
  <c r="J131" i="7"/>
  <c r="J132" i="7" l="1"/>
  <c r="F133" i="7"/>
  <c r="H133" i="7" s="1"/>
  <c r="E133" i="7"/>
  <c r="G133" i="7" s="1"/>
  <c r="M133" i="7"/>
  <c r="O133" i="7" s="1"/>
  <c r="L133" i="7"/>
  <c r="N133" i="7" s="1"/>
  <c r="Q133" i="7" s="1"/>
  <c r="B134" i="7"/>
  <c r="C134" i="7" s="1"/>
  <c r="A135" i="7"/>
  <c r="F134" i="7" l="1"/>
  <c r="H134" i="7" s="1"/>
  <c r="E134" i="7"/>
  <c r="G134" i="7" s="1"/>
  <c r="J134" i="7" s="1"/>
  <c r="M134" i="7"/>
  <c r="O134" i="7" s="1"/>
  <c r="L134" i="7"/>
  <c r="N134" i="7" s="1"/>
  <c r="B135" i="7"/>
  <c r="C135" i="7" s="1"/>
  <c r="A136" i="7"/>
  <c r="J133" i="7"/>
  <c r="L135" i="7" l="1"/>
  <c r="N135" i="7" s="1"/>
  <c r="F135" i="7"/>
  <c r="H135" i="7" s="1"/>
  <c r="E135" i="7"/>
  <c r="G135" i="7" s="1"/>
  <c r="J135" i="7" s="1"/>
  <c r="M135" i="7"/>
  <c r="O135" i="7" s="1"/>
  <c r="A137" i="7"/>
  <c r="B136" i="7"/>
  <c r="C136" i="7" s="1"/>
  <c r="Q134" i="7"/>
  <c r="M136" i="7" l="1"/>
  <c r="O136" i="7" s="1"/>
  <c r="F136" i="7"/>
  <c r="H136" i="7" s="1"/>
  <c r="E136" i="7"/>
  <c r="G136" i="7" s="1"/>
  <c r="J136" i="7" s="1"/>
  <c r="L136" i="7"/>
  <c r="N136" i="7" s="1"/>
  <c r="B137" i="7"/>
  <c r="C137" i="7" s="1"/>
  <c r="A138" i="7"/>
  <c r="Q135" i="7"/>
  <c r="B138" i="7" l="1"/>
  <c r="C138" i="7" s="1"/>
  <c r="A139" i="7"/>
  <c r="E137" i="7"/>
  <c r="G137" i="7" s="1"/>
  <c r="L137" i="7"/>
  <c r="N137" i="7" s="1"/>
  <c r="F137" i="7"/>
  <c r="H137" i="7" s="1"/>
  <c r="M137" i="7"/>
  <c r="O137" i="7" s="1"/>
  <c r="Q136" i="7"/>
  <c r="J137" i="7" l="1"/>
  <c r="Q137" i="7"/>
  <c r="B139" i="7"/>
  <c r="C139" i="7" s="1"/>
  <c r="A140" i="7"/>
  <c r="F138" i="7"/>
  <c r="H138" i="7" s="1"/>
  <c r="M138" i="7"/>
  <c r="O138" i="7" s="1"/>
  <c r="L138" i="7"/>
  <c r="N138" i="7" s="1"/>
  <c r="Q138" i="7" s="1"/>
  <c r="E138" i="7"/>
  <c r="G138" i="7" s="1"/>
  <c r="J138" i="7" l="1"/>
  <c r="B140" i="7"/>
  <c r="C140" i="7" s="1"/>
  <c r="A141" i="7"/>
  <c r="E139" i="7"/>
  <c r="G139" i="7" s="1"/>
  <c r="M139" i="7"/>
  <c r="O139" i="7" s="1"/>
  <c r="L139" i="7"/>
  <c r="N139" i="7" s="1"/>
  <c r="Q139" i="7" s="1"/>
  <c r="F139" i="7"/>
  <c r="H139" i="7" s="1"/>
  <c r="J139" i="7" l="1"/>
  <c r="A142" i="7"/>
  <c r="B141" i="7"/>
  <c r="C141" i="7" s="1"/>
  <c r="F140" i="7"/>
  <c r="H140" i="7" s="1"/>
  <c r="E140" i="7"/>
  <c r="G140" i="7" s="1"/>
  <c r="J140" i="7" s="1"/>
  <c r="M140" i="7"/>
  <c r="O140" i="7" s="1"/>
  <c r="L140" i="7"/>
  <c r="N140" i="7" s="1"/>
  <c r="Q140" i="7" s="1"/>
  <c r="F141" i="7" l="1"/>
  <c r="H141" i="7" s="1"/>
  <c r="E141" i="7"/>
  <c r="G141" i="7" s="1"/>
  <c r="M141" i="7"/>
  <c r="O141" i="7" s="1"/>
  <c r="L141" i="7"/>
  <c r="N141" i="7" s="1"/>
  <c r="Q141" i="7" s="1"/>
  <c r="B142" i="7"/>
  <c r="C142" i="7" s="1"/>
  <c r="A143" i="7"/>
  <c r="B143" i="7" l="1"/>
  <c r="C143" i="7" s="1"/>
  <c r="A144" i="7"/>
  <c r="F142" i="7"/>
  <c r="H142" i="7" s="1"/>
  <c r="E142" i="7"/>
  <c r="G142" i="7" s="1"/>
  <c r="J142" i="7" s="1"/>
  <c r="M142" i="7"/>
  <c r="O142" i="7" s="1"/>
  <c r="L142" i="7"/>
  <c r="N142" i="7" s="1"/>
  <c r="Q142" i="7" s="1"/>
  <c r="J141" i="7"/>
  <c r="A145" i="7" l="1"/>
  <c r="B144" i="7"/>
  <c r="C144" i="7" s="1"/>
  <c r="L143" i="7"/>
  <c r="N143" i="7" s="1"/>
  <c r="F143" i="7"/>
  <c r="H143" i="7" s="1"/>
  <c r="E143" i="7"/>
  <c r="G143" i="7" s="1"/>
  <c r="M143" i="7"/>
  <c r="O143" i="7" s="1"/>
  <c r="B145" i="7" l="1"/>
  <c r="C145" i="7" s="1"/>
  <c r="A146" i="7"/>
  <c r="Q143" i="7"/>
  <c r="J143" i="7"/>
  <c r="M144" i="7"/>
  <c r="O144" i="7" s="1"/>
  <c r="F144" i="7"/>
  <c r="H144" i="7" s="1"/>
  <c r="E144" i="7"/>
  <c r="G144" i="7" s="1"/>
  <c r="J144" i="7" s="1"/>
  <c r="L144" i="7"/>
  <c r="N144" i="7" s="1"/>
  <c r="Q144" i="7" s="1"/>
  <c r="B146" i="7" l="1"/>
  <c r="C146" i="7" s="1"/>
  <c r="A147" i="7"/>
  <c r="E145" i="7"/>
  <c r="G145" i="7" s="1"/>
  <c r="L145" i="7"/>
  <c r="N145" i="7" s="1"/>
  <c r="F145" i="7"/>
  <c r="H145" i="7" s="1"/>
  <c r="M145" i="7"/>
  <c r="O145" i="7" s="1"/>
  <c r="F146" i="7" l="1"/>
  <c r="H146" i="7" s="1"/>
  <c r="M146" i="7"/>
  <c r="O146" i="7" s="1"/>
  <c r="L146" i="7"/>
  <c r="N146" i="7" s="1"/>
  <c r="Q146" i="7" s="1"/>
  <c r="E146" i="7"/>
  <c r="G146" i="7" s="1"/>
  <c r="J145" i="7"/>
  <c r="Q145" i="7"/>
  <c r="B147" i="7"/>
  <c r="C147" i="7" s="1"/>
  <c r="A148" i="7"/>
  <c r="E147" i="7" l="1"/>
  <c r="G147" i="7" s="1"/>
  <c r="J147" i="7" s="1"/>
  <c r="M147" i="7"/>
  <c r="O147" i="7" s="1"/>
  <c r="L147" i="7"/>
  <c r="N147" i="7" s="1"/>
  <c r="Q147" i="7" s="1"/>
  <c r="F147" i="7"/>
  <c r="H147" i="7" s="1"/>
  <c r="J146" i="7"/>
  <c r="B148" i="7"/>
  <c r="C148" i="7" s="1"/>
  <c r="A149" i="7"/>
  <c r="F148" i="7" l="1"/>
  <c r="H148" i="7" s="1"/>
  <c r="E148" i="7"/>
  <c r="G148" i="7" s="1"/>
  <c r="M148" i="7"/>
  <c r="O148" i="7" s="1"/>
  <c r="L148" i="7"/>
  <c r="N148" i="7" s="1"/>
  <c r="Q148" i="7" s="1"/>
  <c r="A150" i="7"/>
  <c r="B149" i="7"/>
  <c r="C149" i="7" s="1"/>
  <c r="B150" i="7" l="1"/>
  <c r="C150" i="7" s="1"/>
  <c r="A151" i="7"/>
  <c r="F149" i="7"/>
  <c r="H149" i="7" s="1"/>
  <c r="E149" i="7"/>
  <c r="G149" i="7" s="1"/>
  <c r="J149" i="7" s="1"/>
  <c r="M149" i="7"/>
  <c r="O149" i="7" s="1"/>
  <c r="L149" i="7"/>
  <c r="N149" i="7" s="1"/>
  <c r="J148" i="7"/>
  <c r="F150" i="7" l="1"/>
  <c r="H150" i="7" s="1"/>
  <c r="E150" i="7"/>
  <c r="G150" i="7" s="1"/>
  <c r="M150" i="7"/>
  <c r="O150" i="7" s="1"/>
  <c r="L150" i="7"/>
  <c r="N150" i="7" s="1"/>
  <c r="Q150" i="7" s="1"/>
  <c r="Q149" i="7"/>
  <c r="B151" i="7"/>
  <c r="C151" i="7" s="1"/>
  <c r="A152" i="7"/>
  <c r="A153" i="7" l="1"/>
  <c r="B152" i="7"/>
  <c r="C152" i="7" s="1"/>
  <c r="L151" i="7"/>
  <c r="N151" i="7" s="1"/>
  <c r="F151" i="7"/>
  <c r="H151" i="7" s="1"/>
  <c r="E151" i="7"/>
  <c r="G151" i="7" s="1"/>
  <c r="M151" i="7"/>
  <c r="O151" i="7" s="1"/>
  <c r="J150" i="7"/>
  <c r="B153" i="7" l="1"/>
  <c r="C153" i="7" s="1"/>
  <c r="A154" i="7"/>
  <c r="Q151" i="7"/>
  <c r="J151" i="7"/>
  <c r="M152" i="7"/>
  <c r="O152" i="7" s="1"/>
  <c r="F152" i="7"/>
  <c r="H152" i="7" s="1"/>
  <c r="E152" i="7"/>
  <c r="G152" i="7" s="1"/>
  <c r="J152" i="7" s="1"/>
  <c r="L152" i="7"/>
  <c r="N152" i="7" s="1"/>
  <c r="Q152" i="7" l="1"/>
  <c r="B154" i="7"/>
  <c r="C154" i="7" s="1"/>
  <c r="A155" i="7"/>
  <c r="E153" i="7"/>
  <c r="G153" i="7" s="1"/>
  <c r="L153" i="7"/>
  <c r="N153" i="7" s="1"/>
  <c r="Q153" i="7" s="1"/>
  <c r="F153" i="7"/>
  <c r="H153" i="7" s="1"/>
  <c r="M153" i="7"/>
  <c r="O153" i="7" s="1"/>
  <c r="B155" i="7" l="1"/>
  <c r="C155" i="7" s="1"/>
  <c r="A156" i="7"/>
  <c r="B156" i="7" s="1"/>
  <c r="C156" i="7" s="1"/>
  <c r="J153" i="7"/>
  <c r="F154" i="7"/>
  <c r="H154" i="7" s="1"/>
  <c r="M154" i="7"/>
  <c r="O154" i="7" s="1"/>
  <c r="L154" i="7"/>
  <c r="N154" i="7" s="1"/>
  <c r="Q154" i="7" s="1"/>
  <c r="E154" i="7"/>
  <c r="G154" i="7" s="1"/>
  <c r="J154" i="7" s="1"/>
  <c r="F156" i="7" l="1"/>
  <c r="H156" i="7" s="1"/>
  <c r="E156" i="7"/>
  <c r="G156" i="7" s="1"/>
  <c r="M156" i="7"/>
  <c r="O156" i="7" s="1"/>
  <c r="L156" i="7"/>
  <c r="N156" i="7" s="1"/>
  <c r="Q156" i="7" s="1"/>
  <c r="E155" i="7"/>
  <c r="G155" i="7" s="1"/>
  <c r="M155" i="7"/>
  <c r="O155" i="7" s="1"/>
  <c r="L155" i="7"/>
  <c r="N155" i="7" s="1"/>
  <c r="Q155" i="7" s="1"/>
  <c r="F155" i="7"/>
  <c r="H155" i="7" s="1"/>
  <c r="J155" i="7" l="1"/>
  <c r="J156" i="7"/>
</calcChain>
</file>

<file path=xl/sharedStrings.xml><?xml version="1.0" encoding="utf-8"?>
<sst xmlns="http://schemas.openxmlformats.org/spreadsheetml/2006/main" count="218" uniqueCount="140">
  <si>
    <t>f</t>
  </si>
  <si>
    <t>GHz</t>
  </si>
  <si>
    <t>Category</t>
  </si>
  <si>
    <t>Code</t>
  </si>
  <si>
    <t>R</t>
  </si>
  <si>
    <t>Suburban</t>
  </si>
  <si>
    <t>K_nu</t>
  </si>
  <si>
    <t>K_h2</t>
  </si>
  <si>
    <t>Water/sea</t>
  </si>
  <si>
    <t>Open/rural</t>
  </si>
  <si>
    <t>Urban/trees/forest</t>
  </si>
  <si>
    <t>Dense urban</t>
  </si>
  <si>
    <t>Equation to use</t>
  </si>
  <si>
    <t>h</t>
  </si>
  <si>
    <t>Clutter</t>
  </si>
  <si>
    <t>h_dif</t>
  </si>
  <si>
    <t>v</t>
  </si>
  <si>
    <t>J(v)</t>
  </si>
  <si>
    <t>A_h</t>
  </si>
  <si>
    <t>m</t>
  </si>
  <si>
    <t>list</t>
  </si>
  <si>
    <t>Equation</t>
  </si>
  <si>
    <t>Variable</t>
  </si>
  <si>
    <t>Lookup value</t>
  </si>
  <si>
    <t>Input value</t>
  </si>
  <si>
    <t>Calculated value</t>
  </si>
  <si>
    <t>Output</t>
  </si>
  <si>
    <t>w_s</t>
  </si>
  <si>
    <t>2g</t>
  </si>
  <si>
    <t>2f</t>
  </si>
  <si>
    <t>2d</t>
  </si>
  <si>
    <t>2c</t>
  </si>
  <si>
    <t>2a</t>
  </si>
  <si>
    <t>2b</t>
  </si>
  <si>
    <t>Equation (2b)</t>
  </si>
  <si>
    <t>Equation (2a)</t>
  </si>
  <si>
    <t>Key to cell values:</t>
  </si>
  <si>
    <t>Note default value for w_s is 27m</t>
  </si>
  <si>
    <r>
      <rPr>
        <b/>
        <sz val="11"/>
        <color theme="1"/>
        <rFont val="Symbol"/>
        <family val="1"/>
        <charset val="2"/>
      </rPr>
      <t>q</t>
    </r>
    <r>
      <rPr>
        <b/>
        <sz val="11"/>
        <color theme="1"/>
        <rFont val="Calibri"/>
        <family val="2"/>
        <scheme val="minor"/>
      </rPr>
      <t>_clut</t>
    </r>
  </si>
  <si>
    <t>d (km)</t>
  </si>
  <si>
    <t>f (GHz)</t>
  </si>
  <si>
    <t>L_l</t>
  </si>
  <si>
    <t>L_s</t>
  </si>
  <si>
    <t>q</t>
  </si>
  <si>
    <t>p</t>
  </si>
  <si>
    <t>d</t>
  </si>
  <si>
    <t>km</t>
  </si>
  <si>
    <t>%</t>
  </si>
  <si>
    <t>L_ctt</t>
  </si>
  <si>
    <t>K_1</t>
  </si>
  <si>
    <t>A_1</t>
  </si>
  <si>
    <t>deg</t>
  </si>
  <si>
    <t>Data for Section3-3_Chart</t>
  </si>
  <si>
    <t>Data for Section3-2_Chart_DistVsClutLoss</t>
  </si>
  <si>
    <t>Data for Section3-2_Char_FreqVsClutLoss</t>
  </si>
  <si>
    <t>Linked to input</t>
  </si>
  <si>
    <t xml:space="preserve">This workbook implements the loss prediction methods in: </t>
  </si>
  <si>
    <t>The calculations in this workbook may be useful to demonstrate the correct outputs of the prediction method and for testing other software implementations.</t>
  </si>
  <si>
    <t>Worksheet</t>
  </si>
  <si>
    <t>Recommendation</t>
  </si>
  <si>
    <t>Clutter Sect 3-1</t>
  </si>
  <si>
    <t>BEL</t>
  </si>
  <si>
    <t>Clutter Sect 3-2</t>
  </si>
  <si>
    <t>Clutter Sect 3-3</t>
  </si>
  <si>
    <t>Application</t>
  </si>
  <si>
    <t>30 MHz - 3 GHz terrestrial terminal</t>
  </si>
  <si>
    <t>2 - 67 GHz terrestrial path</t>
  </si>
  <si>
    <t>10 - 100 GHz slant path</t>
  </si>
  <si>
    <t>Section</t>
  </si>
  <si>
    <t>80 MHz - 100 GHz Building entry loss</t>
  </si>
  <si>
    <t>degrees</t>
  </si>
  <si>
    <t>dB</t>
  </si>
  <si>
    <t>units</t>
  </si>
  <si>
    <t>L(p)</t>
  </si>
  <si>
    <t>Lin L3</t>
  </si>
  <si>
    <t>Lin L2</t>
  </si>
  <si>
    <t>Lin L1</t>
  </si>
  <si>
    <t>L2(p)</t>
  </si>
  <si>
    <t>L1(p)</t>
  </si>
  <si>
    <r>
      <t>L</t>
    </r>
    <r>
      <rPr>
        <vertAlign val="subscript"/>
        <sz val="11"/>
        <color theme="1"/>
        <rFont val="Calibri"/>
        <family val="2"/>
        <scheme val="minor"/>
      </rPr>
      <t>BEL</t>
    </r>
    <r>
      <rPr>
        <sz val="11"/>
        <color theme="1"/>
        <rFont val="Calibri"/>
        <family val="2"/>
        <scheme val="minor"/>
      </rPr>
      <t>(p)</t>
    </r>
  </si>
  <si>
    <t>Lin C</t>
  </si>
  <si>
    <t>Lin B(P)</t>
  </si>
  <si>
    <t>Lin A(P)</t>
  </si>
  <si>
    <t>B(P)</t>
  </si>
  <si>
    <t>A(P)</t>
  </si>
  <si>
    <t>P</t>
  </si>
  <si>
    <t>log P</t>
  </si>
  <si>
    <t>Thermally-efficient</t>
  </si>
  <si>
    <t>Traditional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</si>
  <si>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e</t>
    </r>
  </si>
  <si>
    <t>σ2 (TE)</t>
  </si>
  <si>
    <t>σ2 (trad)</t>
  </si>
  <si>
    <t>σ1 (TE)</t>
  </si>
  <si>
    <r>
      <rPr>
        <b/>
        <sz val="11"/>
        <color theme="1"/>
        <rFont val="Calibri"/>
        <family val="2"/>
      </rPr>
      <t>σ</t>
    </r>
    <r>
      <rPr>
        <b/>
        <sz val="11"/>
        <color theme="1"/>
        <rFont val="Calibri"/>
        <family val="2"/>
        <scheme val="minor"/>
      </rPr>
      <t>1 (Trad)</t>
    </r>
  </si>
  <si>
    <t>μ2 (TE)</t>
  </si>
  <si>
    <t>μ2 (trad)</t>
  </si>
  <si>
    <t>μ1 (TE)</t>
  </si>
  <si>
    <t>μ1 (trad)</t>
  </si>
  <si>
    <t>θ (deg)</t>
  </si>
  <si>
    <t>Freq (GHz)</t>
  </si>
  <si>
    <t>Probability distribution for specified frequency &amp; elevation angle</t>
  </si>
  <si>
    <t>z</t>
  </si>
  <si>
    <t>y</t>
  </si>
  <si>
    <t>x</t>
  </si>
  <si>
    <t>w</t>
  </si>
  <si>
    <t>u</t>
  </si>
  <si>
    <t>t</t>
  </si>
  <si>
    <t>s</t>
  </si>
  <si>
    <t>r</t>
  </si>
  <si>
    <t>Coefficient</t>
  </si>
  <si>
    <t>Sigma 2</t>
  </si>
  <si>
    <t>Median 2</t>
  </si>
  <si>
    <t>Sigma 1</t>
  </si>
  <si>
    <t>Median 1</t>
  </si>
  <si>
    <t>Table 3.1 constants</t>
  </si>
  <si>
    <t>Traditional building</t>
  </si>
  <si>
    <t>Thermally-efficient building</t>
  </si>
  <si>
    <t>Introduction</t>
  </si>
  <si>
    <t>The Recommendations should be consulted for full advice on use in interference analysis.</t>
  </si>
  <si>
    <r>
      <t xml:space="preserve">Using default values in Table 2 </t>
    </r>
    <r>
      <rPr>
        <sz val="11"/>
        <color theme="1"/>
        <rFont val="Calibri"/>
        <family val="2"/>
        <scheme val="minor"/>
      </rPr>
      <t>(cell D6 is automatically populated)</t>
    </r>
  </si>
  <si>
    <r>
      <t xml:space="preserve">When local values are known </t>
    </r>
    <r>
      <rPr>
        <sz val="11"/>
        <color theme="1"/>
        <rFont val="Calibri"/>
        <family val="2"/>
        <scheme val="minor"/>
      </rPr>
      <t>(value of R to be entered into cells E6)</t>
    </r>
  </si>
  <si>
    <t>P.2108</t>
  </si>
  <si>
    <t>P.2109</t>
  </si>
  <si>
    <t>3a</t>
  </si>
  <si>
    <t>L_ctt_2km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</si>
  <si>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_cb</t>
    </r>
    <r>
      <rPr>
        <sz val="11"/>
        <color theme="1"/>
        <rFont val="Calibri"/>
        <family val="1"/>
        <charset val="2"/>
        <scheme val="minor"/>
      </rPr>
      <t>_2km</t>
    </r>
  </si>
  <si>
    <t>L_s_2km</t>
  </si>
  <si>
    <t>Application of 'cap'</t>
  </si>
  <si>
    <t>3b</t>
  </si>
  <si>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scheme val="minor"/>
      </rPr>
      <t>_cb</t>
    </r>
  </si>
  <si>
    <t>5a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</si>
  <si>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_cb</t>
    </r>
  </si>
  <si>
    <t>4a</t>
  </si>
  <si>
    <t>Max value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</si>
  <si>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_</t>
    </r>
    <r>
      <rPr>
        <sz val="11"/>
        <color theme="1"/>
        <rFont val="Calibri"/>
        <family val="1"/>
        <charset val="2"/>
        <scheme val="minor"/>
      </rPr>
      <t>s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</si>
  <si>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_</t>
    </r>
    <r>
      <rPr>
        <sz val="11"/>
        <color theme="1"/>
        <rFont val="Calibri"/>
        <family val="1"/>
        <charset val="2"/>
        <scheme val="minor"/>
      </rPr>
      <t>l</t>
    </r>
  </si>
  <si>
    <t>Recommendation ITU-R P.2108-1  and</t>
  </si>
  <si>
    <t>Recommendation ITU-R P.2109-2</t>
  </si>
  <si>
    <t>Information from Rec. ITU-R P.2108-1 Table 2</t>
  </si>
  <si>
    <t>Rec. ITU-R P.2109-2 Building Entry Loss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</si>
</sst>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1"/>
      <charset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0" fillId="0" borderId="0" xfId="0" applyNumberFormat="1"/>
    <xf numFmtId="2" fontId="0" fillId="0" borderId="0" xfId="0" applyNumberFormat="1"/>
    <xf numFmtId="0" fontId="0" fillId="6" borderId="0" xfId="0" applyFill="1"/>
    <xf numFmtId="0" fontId="0" fillId="7" borderId="0" xfId="0" applyFill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0" fillId="5" borderId="0" xfId="0" applyNumberFormat="1" applyFill="1" applyAlignment="1">
      <alignment horizontal="center"/>
    </xf>
    <xf numFmtId="2" fontId="0" fillId="4" borderId="0" xfId="0" applyNumberFormat="1" applyFill="1"/>
    <xf numFmtId="11" fontId="0" fillId="5" borderId="0" xfId="0" applyNumberFormat="1" applyFill="1"/>
    <xf numFmtId="165" fontId="0" fillId="5" borderId="0" xfId="0" applyNumberFormat="1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164" fontId="0" fillId="3" borderId="0" xfId="0" applyNumberFormat="1" applyFill="1"/>
    <xf numFmtId="164" fontId="0" fillId="3" borderId="3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5" fontId="0" fillId="5" borderId="9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5" fontId="0" fillId="5" borderId="11" xfId="0" applyNumberFormat="1" applyFill="1" applyBorder="1" applyAlignment="1">
      <alignment horizontal="center"/>
    </xf>
    <xf numFmtId="165" fontId="0" fillId="5" borderId="12" xfId="0" applyNumberFormat="1" applyFill="1" applyBorder="1" applyAlignment="1">
      <alignment horizontal="center"/>
    </xf>
    <xf numFmtId="165" fontId="0" fillId="5" borderId="13" xfId="0" applyNumberForma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1" fillId="0" borderId="9" xfId="0" applyFont="1" applyBorder="1"/>
    <xf numFmtId="0" fontId="1" fillId="0" borderId="11" xfId="0" applyFont="1" applyBorder="1"/>
    <xf numFmtId="0" fontId="0" fillId="0" borderId="13" xfId="0" applyBorder="1"/>
    <xf numFmtId="0" fontId="0" fillId="0" borderId="11" xfId="0" applyBorder="1"/>
    <xf numFmtId="0" fontId="8" fillId="0" borderId="11" xfId="0" applyFont="1" applyBorder="1"/>
    <xf numFmtId="0" fontId="10" fillId="0" borderId="0" xfId="0" applyFont="1"/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0" xfId="0" applyFont="1"/>
    <xf numFmtId="0" fontId="8" fillId="0" borderId="15" xfId="0" applyFont="1" applyBorder="1"/>
    <xf numFmtId="0" fontId="0" fillId="0" borderId="17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'Clutter Sect 3-2'!$AD$6</c:f>
          <c:strCache>
            <c:ptCount val="1"/>
            <c:pt idx="0">
              <c:v>Frequency: 67 GHz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'Clutter Sect 3-2'!$AI$5</c:f>
              <c:strCache>
                <c:ptCount val="1"/>
                <c:pt idx="0">
                  <c:v>5% locations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3-2'!$AD$8:$AD$64</c:f>
              <c:numCache>
                <c:formatCode>General</c:formatCode>
                <c:ptCount val="57"/>
                <c:pt idx="0">
                  <c:v>0.25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  <c:pt idx="12">
                  <c:v>1.4</c:v>
                </c:pt>
                <c:pt idx="13">
                  <c:v>1.5</c:v>
                </c:pt>
                <c:pt idx="14">
                  <c:v>1.6</c:v>
                </c:pt>
                <c:pt idx="15">
                  <c:v>1.7</c:v>
                </c:pt>
                <c:pt idx="16">
                  <c:v>1.8</c:v>
                </c:pt>
                <c:pt idx="17">
                  <c:v>1.9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30</c:v>
                </c:pt>
                <c:pt idx="43">
                  <c:v>35</c:v>
                </c:pt>
                <c:pt idx="44">
                  <c:v>40</c:v>
                </c:pt>
                <c:pt idx="45">
                  <c:v>45</c:v>
                </c:pt>
                <c:pt idx="46">
                  <c:v>50</c:v>
                </c:pt>
                <c:pt idx="47">
                  <c:v>55</c:v>
                </c:pt>
                <c:pt idx="48">
                  <c:v>60</c:v>
                </c:pt>
                <c:pt idx="49">
                  <c:v>65</c:v>
                </c:pt>
                <c:pt idx="50">
                  <c:v>70</c:v>
                </c:pt>
                <c:pt idx="51">
                  <c:v>75</c:v>
                </c:pt>
                <c:pt idx="52">
                  <c:v>80</c:v>
                </c:pt>
                <c:pt idx="53">
                  <c:v>85</c:v>
                </c:pt>
                <c:pt idx="54">
                  <c:v>90</c:v>
                </c:pt>
                <c:pt idx="55">
                  <c:v>95</c:v>
                </c:pt>
                <c:pt idx="56">
                  <c:v>100</c:v>
                </c:pt>
              </c:numCache>
            </c:numRef>
          </c:xVal>
          <c:yVal>
            <c:numRef>
              <c:f>'Clutter Sect 3-2'!$AI$8:$AI$64</c:f>
              <c:numCache>
                <c:formatCode>0.0</c:formatCode>
                <c:ptCount val="57"/>
                <c:pt idx="0">
                  <c:v>14.208858195371528</c:v>
                </c:pt>
                <c:pt idx="1">
                  <c:v>16.11271962973111</c:v>
                </c:pt>
                <c:pt idx="2">
                  <c:v>19.1403717315522</c:v>
                </c:pt>
                <c:pt idx="3">
                  <c:v>21.478685728506861</c:v>
                </c:pt>
                <c:pt idx="4">
                  <c:v>23.242454112241425</c:v>
                </c:pt>
                <c:pt idx="5">
                  <c:v>24.456364046002498</c:v>
                </c:pt>
                <c:pt idx="6">
                  <c:v>25.220307061617778</c:v>
                </c:pt>
                <c:pt idx="7">
                  <c:v>25.678374840427406</c:v>
                </c:pt>
                <c:pt idx="8">
                  <c:v>25.950352970324111</c:v>
                </c:pt>
                <c:pt idx="9">
                  <c:v>26.114002416175332</c:v>
                </c:pt>
                <c:pt idx="10">
                  <c:v>26.214861902677796</c:v>
                </c:pt>
                <c:pt idx="11">
                  <c:v>26.278759534992933</c:v>
                </c:pt>
                <c:pt idx="12">
                  <c:v>26.320373201571581</c:v>
                </c:pt>
                <c:pt idx="13">
                  <c:v>26.348190829272305</c:v>
                </c:pt>
                <c:pt idx="14">
                  <c:v>26.367238618338316</c:v>
                </c:pt>
                <c:pt idx="15">
                  <c:v>26.38056994921488</c:v>
                </c:pt>
                <c:pt idx="16">
                  <c:v>26.390087265822558</c:v>
                </c:pt>
                <c:pt idx="17">
                  <c:v>26.397004813649563</c:v>
                </c:pt>
                <c:pt idx="18">
                  <c:v>26.402115231561318</c:v>
                </c:pt>
                <c:pt idx="19">
                  <c:v>26.402115231561318</c:v>
                </c:pt>
                <c:pt idx="20">
                  <c:v>26.402115231561318</c:v>
                </c:pt>
                <c:pt idx="21">
                  <c:v>26.402115231561318</c:v>
                </c:pt>
                <c:pt idx="22">
                  <c:v>26.402115231561318</c:v>
                </c:pt>
                <c:pt idx="23">
                  <c:v>26.402115231561318</c:v>
                </c:pt>
                <c:pt idx="24">
                  <c:v>26.402115231561318</c:v>
                </c:pt>
                <c:pt idx="25">
                  <c:v>26.402115231561318</c:v>
                </c:pt>
                <c:pt idx="26">
                  <c:v>26.402115231561318</c:v>
                </c:pt>
                <c:pt idx="27">
                  <c:v>26.402115231561318</c:v>
                </c:pt>
                <c:pt idx="28">
                  <c:v>26.402115231561318</c:v>
                </c:pt>
                <c:pt idx="29">
                  <c:v>26.402115231561318</c:v>
                </c:pt>
                <c:pt idx="30">
                  <c:v>26.402115231561318</c:v>
                </c:pt>
                <c:pt idx="31">
                  <c:v>26.402115231561318</c:v>
                </c:pt>
                <c:pt idx="32">
                  <c:v>26.402115231561318</c:v>
                </c:pt>
                <c:pt idx="33">
                  <c:v>26.402115231561318</c:v>
                </c:pt>
                <c:pt idx="34">
                  <c:v>26.402115231561318</c:v>
                </c:pt>
                <c:pt idx="35">
                  <c:v>26.402115231561318</c:v>
                </c:pt>
                <c:pt idx="36">
                  <c:v>26.402115231561318</c:v>
                </c:pt>
                <c:pt idx="37">
                  <c:v>26.402115231561318</c:v>
                </c:pt>
                <c:pt idx="38">
                  <c:v>26.402115231561318</c:v>
                </c:pt>
                <c:pt idx="39">
                  <c:v>26.402115231561318</c:v>
                </c:pt>
                <c:pt idx="40">
                  <c:v>26.402115231561318</c:v>
                </c:pt>
                <c:pt idx="41">
                  <c:v>26.402115231561318</c:v>
                </c:pt>
                <c:pt idx="42">
                  <c:v>26.402115231561318</c:v>
                </c:pt>
                <c:pt idx="43">
                  <c:v>26.402115231561318</c:v>
                </c:pt>
                <c:pt idx="44">
                  <c:v>26.402115231561318</c:v>
                </c:pt>
                <c:pt idx="45">
                  <c:v>26.402115231561318</c:v>
                </c:pt>
                <c:pt idx="46">
                  <c:v>26.402115231561318</c:v>
                </c:pt>
                <c:pt idx="47">
                  <c:v>26.402115231561318</c:v>
                </c:pt>
                <c:pt idx="48">
                  <c:v>26.402115231561318</c:v>
                </c:pt>
                <c:pt idx="49">
                  <c:v>26.402115231561318</c:v>
                </c:pt>
                <c:pt idx="50">
                  <c:v>26.402115231561318</c:v>
                </c:pt>
                <c:pt idx="51">
                  <c:v>26.402115231561318</c:v>
                </c:pt>
                <c:pt idx="52">
                  <c:v>26.402115231561318</c:v>
                </c:pt>
                <c:pt idx="53">
                  <c:v>26.402115231561318</c:v>
                </c:pt>
                <c:pt idx="54">
                  <c:v>26.402115231561318</c:v>
                </c:pt>
                <c:pt idx="55">
                  <c:v>26.402115231561318</c:v>
                </c:pt>
                <c:pt idx="56">
                  <c:v>26.402115231561318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F0-4442-A148-3586EDB0C31F}"/>
            </c:ext>
          </c:extLst>
        </c:ser>
        <c:ser>
          <c:idx val="0"/>
          <c:order val="1"/>
          <c:tx>
            <c:strRef>
              <c:f>'Clutter Sect 3-2'!$AH$5</c:f>
              <c:strCache>
                <c:ptCount val="1"/>
                <c:pt idx="0">
                  <c:v>50% locations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3-2'!$AD$8:$AD$64</c:f>
              <c:numCache>
                <c:formatCode>General</c:formatCode>
                <c:ptCount val="57"/>
                <c:pt idx="0">
                  <c:v>0.25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  <c:pt idx="12">
                  <c:v>1.4</c:v>
                </c:pt>
                <c:pt idx="13">
                  <c:v>1.5</c:v>
                </c:pt>
                <c:pt idx="14">
                  <c:v>1.6</c:v>
                </c:pt>
                <c:pt idx="15">
                  <c:v>1.7</c:v>
                </c:pt>
                <c:pt idx="16">
                  <c:v>1.8</c:v>
                </c:pt>
                <c:pt idx="17">
                  <c:v>1.9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30</c:v>
                </c:pt>
                <c:pt idx="43">
                  <c:v>35</c:v>
                </c:pt>
                <c:pt idx="44">
                  <c:v>40</c:v>
                </c:pt>
                <c:pt idx="45">
                  <c:v>45</c:v>
                </c:pt>
                <c:pt idx="46">
                  <c:v>50</c:v>
                </c:pt>
                <c:pt idx="47">
                  <c:v>55</c:v>
                </c:pt>
                <c:pt idx="48">
                  <c:v>60</c:v>
                </c:pt>
                <c:pt idx="49">
                  <c:v>65</c:v>
                </c:pt>
                <c:pt idx="50">
                  <c:v>70</c:v>
                </c:pt>
                <c:pt idx="51">
                  <c:v>75</c:v>
                </c:pt>
                <c:pt idx="52">
                  <c:v>80</c:v>
                </c:pt>
                <c:pt idx="53">
                  <c:v>85</c:v>
                </c:pt>
                <c:pt idx="54">
                  <c:v>90</c:v>
                </c:pt>
                <c:pt idx="55">
                  <c:v>95</c:v>
                </c:pt>
                <c:pt idx="56">
                  <c:v>100</c:v>
                </c:pt>
              </c:numCache>
            </c:numRef>
          </c:xVal>
          <c:yVal>
            <c:numRef>
              <c:f>'Clutter Sect 3-2'!$AH$8:$AH$64</c:f>
              <c:numCache>
                <c:formatCode>0.0</c:formatCode>
                <c:ptCount val="57"/>
                <c:pt idx="0">
                  <c:v>24.033751495906557</c:v>
                </c:pt>
                <c:pt idx="1">
                  <c:v>25.878115160071765</c:v>
                </c:pt>
                <c:pt idx="2">
                  <c:v>28.635110621296175</c:v>
                </c:pt>
                <c:pt idx="3">
                  <c:v>30.45752712283706</c:v>
                </c:pt>
                <c:pt idx="4">
                  <c:v>31.571465038503277</c:v>
                </c:pt>
                <c:pt idx="5">
                  <c:v>32.199999405857966</c:v>
                </c:pt>
                <c:pt idx="6">
                  <c:v>32.541167771628203</c:v>
                </c:pt>
                <c:pt idx="7">
                  <c:v>32.726946113749456</c:v>
                </c:pt>
                <c:pt idx="8">
                  <c:v>32.830914239675799</c:v>
                </c:pt>
                <c:pt idx="9">
                  <c:v>32.891267630994619</c:v>
                </c:pt>
                <c:pt idx="10">
                  <c:v>32.927655335208421</c:v>
                </c:pt>
                <c:pt idx="11">
                  <c:v>32.950392685254478</c:v>
                </c:pt>
                <c:pt idx="12">
                  <c:v>32.96506995938072</c:v>
                </c:pt>
                <c:pt idx="13">
                  <c:v>32.974824184192528</c:v>
                </c:pt>
                <c:pt idx="14">
                  <c:v>32.981476949241696</c:v>
                </c:pt>
                <c:pt idx="15">
                  <c:v>32.986120443135057</c:v>
                </c:pt>
                <c:pt idx="16">
                  <c:v>32.98942907276264</c:v>
                </c:pt>
                <c:pt idx="17">
                  <c:v>32.991830574459023</c:v>
                </c:pt>
                <c:pt idx="18">
                  <c:v>32.993602909084629</c:v>
                </c:pt>
                <c:pt idx="19">
                  <c:v>32.993602909084629</c:v>
                </c:pt>
                <c:pt idx="20">
                  <c:v>32.993602909084629</c:v>
                </c:pt>
                <c:pt idx="21">
                  <c:v>32.993602909084629</c:v>
                </c:pt>
                <c:pt idx="22">
                  <c:v>32.993602909084629</c:v>
                </c:pt>
                <c:pt idx="23">
                  <c:v>32.993602909084629</c:v>
                </c:pt>
                <c:pt idx="24">
                  <c:v>32.993602909084629</c:v>
                </c:pt>
                <c:pt idx="25">
                  <c:v>32.993602909084629</c:v>
                </c:pt>
                <c:pt idx="26">
                  <c:v>32.993602909084629</c:v>
                </c:pt>
                <c:pt idx="27">
                  <c:v>32.993602909084629</c:v>
                </c:pt>
                <c:pt idx="28">
                  <c:v>32.993602909084629</c:v>
                </c:pt>
                <c:pt idx="29">
                  <c:v>32.993602909084629</c:v>
                </c:pt>
                <c:pt idx="30">
                  <c:v>32.993602909084629</c:v>
                </c:pt>
                <c:pt idx="31">
                  <c:v>32.993602909084629</c:v>
                </c:pt>
                <c:pt idx="32">
                  <c:v>32.993602909084629</c:v>
                </c:pt>
                <c:pt idx="33">
                  <c:v>32.993602909084629</c:v>
                </c:pt>
                <c:pt idx="34">
                  <c:v>32.993602909084629</c:v>
                </c:pt>
                <c:pt idx="35">
                  <c:v>32.993602909084629</c:v>
                </c:pt>
                <c:pt idx="36">
                  <c:v>32.993602909084629</c:v>
                </c:pt>
                <c:pt idx="37">
                  <c:v>32.993602909084629</c:v>
                </c:pt>
                <c:pt idx="38">
                  <c:v>32.993602909084629</c:v>
                </c:pt>
                <c:pt idx="39">
                  <c:v>32.993602909084629</c:v>
                </c:pt>
                <c:pt idx="40">
                  <c:v>32.993602909084629</c:v>
                </c:pt>
                <c:pt idx="41">
                  <c:v>32.993602909084629</c:v>
                </c:pt>
                <c:pt idx="42">
                  <c:v>32.993602909084629</c:v>
                </c:pt>
                <c:pt idx="43">
                  <c:v>32.993602909084629</c:v>
                </c:pt>
                <c:pt idx="44">
                  <c:v>32.993602909084629</c:v>
                </c:pt>
                <c:pt idx="45">
                  <c:v>32.993602909084629</c:v>
                </c:pt>
                <c:pt idx="46">
                  <c:v>32.993602909084629</c:v>
                </c:pt>
                <c:pt idx="47">
                  <c:v>32.993602909084629</c:v>
                </c:pt>
                <c:pt idx="48">
                  <c:v>32.993602909084629</c:v>
                </c:pt>
                <c:pt idx="49">
                  <c:v>32.993602909084629</c:v>
                </c:pt>
                <c:pt idx="50">
                  <c:v>32.993602909084629</c:v>
                </c:pt>
                <c:pt idx="51">
                  <c:v>32.993602909084629</c:v>
                </c:pt>
                <c:pt idx="52">
                  <c:v>32.993602909084629</c:v>
                </c:pt>
                <c:pt idx="53">
                  <c:v>32.993602909084629</c:v>
                </c:pt>
                <c:pt idx="54">
                  <c:v>32.993602909084629</c:v>
                </c:pt>
                <c:pt idx="55">
                  <c:v>32.993602909084629</c:v>
                </c:pt>
                <c:pt idx="56">
                  <c:v>32.993602909084629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F0-4442-A148-3586EDB0C31F}"/>
            </c:ext>
          </c:extLst>
        </c:ser>
        <c:ser>
          <c:idx val="2"/>
          <c:order val="2"/>
          <c:tx>
            <c:strRef>
              <c:f>'Clutter Sect 3-2'!$AJ$5</c:f>
              <c:strCache>
                <c:ptCount val="1"/>
                <c:pt idx="0">
                  <c:v>95% locations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3-2'!$AD$8:$AD$64</c:f>
              <c:numCache>
                <c:formatCode>General</c:formatCode>
                <c:ptCount val="57"/>
                <c:pt idx="0">
                  <c:v>0.25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  <c:pt idx="12">
                  <c:v>1.4</c:v>
                </c:pt>
                <c:pt idx="13">
                  <c:v>1.5</c:v>
                </c:pt>
                <c:pt idx="14">
                  <c:v>1.6</c:v>
                </c:pt>
                <c:pt idx="15">
                  <c:v>1.7</c:v>
                </c:pt>
                <c:pt idx="16">
                  <c:v>1.8</c:v>
                </c:pt>
                <c:pt idx="17">
                  <c:v>1.9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30</c:v>
                </c:pt>
                <c:pt idx="43">
                  <c:v>35</c:v>
                </c:pt>
                <c:pt idx="44">
                  <c:v>40</c:v>
                </c:pt>
                <c:pt idx="45">
                  <c:v>45</c:v>
                </c:pt>
                <c:pt idx="46">
                  <c:v>50</c:v>
                </c:pt>
                <c:pt idx="47">
                  <c:v>55</c:v>
                </c:pt>
                <c:pt idx="48">
                  <c:v>60</c:v>
                </c:pt>
                <c:pt idx="49">
                  <c:v>65</c:v>
                </c:pt>
                <c:pt idx="50">
                  <c:v>70</c:v>
                </c:pt>
                <c:pt idx="51">
                  <c:v>75</c:v>
                </c:pt>
                <c:pt idx="52">
                  <c:v>80</c:v>
                </c:pt>
                <c:pt idx="53">
                  <c:v>85</c:v>
                </c:pt>
                <c:pt idx="54">
                  <c:v>90</c:v>
                </c:pt>
                <c:pt idx="55">
                  <c:v>95</c:v>
                </c:pt>
                <c:pt idx="56">
                  <c:v>100</c:v>
                </c:pt>
              </c:numCache>
            </c:numRef>
          </c:xVal>
          <c:yVal>
            <c:numRef>
              <c:f>'Clutter Sect 3-2'!$AJ$8:$AJ$64</c:f>
              <c:numCache>
                <c:formatCode>0.0</c:formatCode>
                <c:ptCount val="57"/>
                <c:pt idx="0">
                  <c:v>33.858644796441595</c:v>
                </c:pt>
                <c:pt idx="1">
                  <c:v>35.643510690412427</c:v>
                </c:pt>
                <c:pt idx="2">
                  <c:v>38.129849511040156</c:v>
                </c:pt>
                <c:pt idx="3">
                  <c:v>39.436368517167267</c:v>
                </c:pt>
                <c:pt idx="4">
                  <c:v>39.585090586607947</c:v>
                </c:pt>
                <c:pt idx="5">
                  <c:v>39.585090586607947</c:v>
                </c:pt>
                <c:pt idx="6">
                  <c:v>39.585090586607947</c:v>
                </c:pt>
                <c:pt idx="7">
                  <c:v>39.585090586607947</c:v>
                </c:pt>
                <c:pt idx="8">
                  <c:v>39.585090586607947</c:v>
                </c:pt>
                <c:pt idx="9">
                  <c:v>39.585090586607947</c:v>
                </c:pt>
                <c:pt idx="10">
                  <c:v>39.585090586607947</c:v>
                </c:pt>
                <c:pt idx="11">
                  <c:v>39.585090586607947</c:v>
                </c:pt>
                <c:pt idx="12">
                  <c:v>39.585090586607947</c:v>
                </c:pt>
                <c:pt idx="13">
                  <c:v>39.585090586607947</c:v>
                </c:pt>
                <c:pt idx="14">
                  <c:v>39.585090586607947</c:v>
                </c:pt>
                <c:pt idx="15">
                  <c:v>39.585090586607947</c:v>
                </c:pt>
                <c:pt idx="16">
                  <c:v>39.585090586607947</c:v>
                </c:pt>
                <c:pt idx="17">
                  <c:v>39.585090586607947</c:v>
                </c:pt>
                <c:pt idx="18">
                  <c:v>39.585090586607947</c:v>
                </c:pt>
                <c:pt idx="19">
                  <c:v>39.58023079947688</c:v>
                </c:pt>
                <c:pt idx="20">
                  <c:v>39.579616213402176</c:v>
                </c:pt>
                <c:pt idx="21">
                  <c:v>39.579479720345347</c:v>
                </c:pt>
                <c:pt idx="22">
                  <c:v>39.579438047127489</c:v>
                </c:pt>
                <c:pt idx="23">
                  <c:v>39.579422420336712</c:v>
                </c:pt>
                <c:pt idx="24">
                  <c:v>39.579415652000023</c:v>
                </c:pt>
                <c:pt idx="25">
                  <c:v>39.579412389846105</c:v>
                </c:pt>
                <c:pt idx="26">
                  <c:v>39.579410682402212</c:v>
                </c:pt>
                <c:pt idx="27">
                  <c:v>39.579409728091989</c:v>
                </c:pt>
                <c:pt idx="28">
                  <c:v>39.579409165413523</c:v>
                </c:pt>
                <c:pt idx="29">
                  <c:v>39.579408818572588</c:v>
                </c:pt>
                <c:pt idx="30">
                  <c:v>39.57940859660296</c:v>
                </c:pt>
                <c:pt idx="31">
                  <c:v>39.579408449913977</c:v>
                </c:pt>
                <c:pt idx="32">
                  <c:v>39.579408350243597</c:v>
                </c:pt>
                <c:pt idx="33">
                  <c:v>39.57940828085642</c:v>
                </c:pt>
                <c:pt idx="34">
                  <c:v>39.579408231506406</c:v>
                </c:pt>
                <c:pt idx="35">
                  <c:v>39.579408195733762</c:v>
                </c:pt>
                <c:pt idx="36">
                  <c:v>39.579408169358516</c:v>
                </c:pt>
                <c:pt idx="37">
                  <c:v>39.579408149612398</c:v>
                </c:pt>
                <c:pt idx="38">
                  <c:v>39.579408134623435</c:v>
                </c:pt>
                <c:pt idx="39">
                  <c:v>39.579408123101715</c:v>
                </c:pt>
                <c:pt idx="40">
                  <c:v>39.57940811414305</c:v>
                </c:pt>
                <c:pt idx="41">
                  <c:v>39.579408107103696</c:v>
                </c:pt>
                <c:pt idx="42">
                  <c:v>39.579408088100308</c:v>
                </c:pt>
                <c:pt idx="43">
                  <c:v>39.579408080974808</c:v>
                </c:pt>
                <c:pt idx="44">
                  <c:v>39.579408077888665</c:v>
                </c:pt>
                <c:pt idx="45">
                  <c:v>39.579408076401243</c:v>
                </c:pt>
                <c:pt idx="46">
                  <c:v>39.579408075622716</c:v>
                </c:pt>
                <c:pt idx="47">
                  <c:v>39.579408075187594</c:v>
                </c:pt>
                <c:pt idx="48">
                  <c:v>39.579408074931038</c:v>
                </c:pt>
                <c:pt idx="49">
                  <c:v>39.579408074772893</c:v>
                </c:pt>
                <c:pt idx="50">
                  <c:v>39.579408074671676</c:v>
                </c:pt>
                <c:pt idx="51">
                  <c:v>39.5794080746048</c:v>
                </c:pt>
                <c:pt idx="52">
                  <c:v>39.579408074559353</c:v>
                </c:pt>
                <c:pt idx="53">
                  <c:v>39.579408074527713</c:v>
                </c:pt>
                <c:pt idx="54">
                  <c:v>39.579408074505217</c:v>
                </c:pt>
                <c:pt idx="55">
                  <c:v>39.579408074488903</c:v>
                </c:pt>
                <c:pt idx="56">
                  <c:v>39.579408074476881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F0-4442-A148-3586EDB0C31F}"/>
            </c:ext>
          </c:extLst>
        </c:ser>
        <c:ser>
          <c:idx val="3"/>
          <c:order val="3"/>
          <c:tx>
            <c:strRef>
              <c:f>'Clutter Sect 3-2'!$AK$5</c:f>
              <c:strCache>
                <c:ptCount val="1"/>
                <c:pt idx="0">
                  <c:v>99,9% locations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'Clutter Sect 3-2'!$AD$8:$AD$64</c:f>
              <c:numCache>
                <c:formatCode>General</c:formatCode>
                <c:ptCount val="57"/>
                <c:pt idx="0">
                  <c:v>0.25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  <c:pt idx="12">
                  <c:v>1.4</c:v>
                </c:pt>
                <c:pt idx="13">
                  <c:v>1.5</c:v>
                </c:pt>
                <c:pt idx="14">
                  <c:v>1.6</c:v>
                </c:pt>
                <c:pt idx="15">
                  <c:v>1.7</c:v>
                </c:pt>
                <c:pt idx="16">
                  <c:v>1.8</c:v>
                </c:pt>
                <c:pt idx="17">
                  <c:v>1.9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30</c:v>
                </c:pt>
                <c:pt idx="43">
                  <c:v>35</c:v>
                </c:pt>
                <c:pt idx="44">
                  <c:v>40</c:v>
                </c:pt>
                <c:pt idx="45">
                  <c:v>45</c:v>
                </c:pt>
                <c:pt idx="46">
                  <c:v>50</c:v>
                </c:pt>
                <c:pt idx="47">
                  <c:v>55</c:v>
                </c:pt>
                <c:pt idx="48">
                  <c:v>60</c:v>
                </c:pt>
                <c:pt idx="49">
                  <c:v>65</c:v>
                </c:pt>
                <c:pt idx="50">
                  <c:v>70</c:v>
                </c:pt>
                <c:pt idx="51">
                  <c:v>75</c:v>
                </c:pt>
                <c:pt idx="52">
                  <c:v>80</c:v>
                </c:pt>
                <c:pt idx="53">
                  <c:v>85</c:v>
                </c:pt>
                <c:pt idx="54">
                  <c:v>90</c:v>
                </c:pt>
                <c:pt idx="55">
                  <c:v>95</c:v>
                </c:pt>
                <c:pt idx="56">
                  <c:v>100</c:v>
                </c:pt>
              </c:numCache>
            </c:numRef>
          </c:xVal>
          <c:yVal>
            <c:numRef>
              <c:f>'Clutter Sect 3-2'!$AK$8:$AK$64</c:f>
              <c:numCache>
                <c:formatCode>0.0</c:formatCode>
                <c:ptCount val="57"/>
                <c:pt idx="0">
                  <c:v>42.492052091465254</c:v>
                </c:pt>
                <c:pt idx="1">
                  <c:v>44.224635638185987</c:v>
                </c:pt>
                <c:pt idx="2">
                  <c:v>45.37721433385407</c:v>
                </c:pt>
                <c:pt idx="3">
                  <c:v>45.37721433385407</c:v>
                </c:pt>
                <c:pt idx="4">
                  <c:v>45.37721433385407</c:v>
                </c:pt>
                <c:pt idx="5">
                  <c:v>45.37721433385407</c:v>
                </c:pt>
                <c:pt idx="6">
                  <c:v>45.37721433385407</c:v>
                </c:pt>
                <c:pt idx="7">
                  <c:v>45.37721433385407</c:v>
                </c:pt>
                <c:pt idx="8">
                  <c:v>45.37721433385407</c:v>
                </c:pt>
                <c:pt idx="9">
                  <c:v>45.37721433385407</c:v>
                </c:pt>
                <c:pt idx="10">
                  <c:v>45.37721433385407</c:v>
                </c:pt>
                <c:pt idx="11">
                  <c:v>45.37721433385407</c:v>
                </c:pt>
                <c:pt idx="12">
                  <c:v>45.37721433385407</c:v>
                </c:pt>
                <c:pt idx="13">
                  <c:v>45.37721433385407</c:v>
                </c:pt>
                <c:pt idx="14">
                  <c:v>45.37721433385407</c:v>
                </c:pt>
                <c:pt idx="15">
                  <c:v>45.37721433385407</c:v>
                </c:pt>
                <c:pt idx="16">
                  <c:v>45.37721433385407</c:v>
                </c:pt>
                <c:pt idx="17">
                  <c:v>45.37721433385407</c:v>
                </c:pt>
                <c:pt idx="18">
                  <c:v>45.37721433385407</c:v>
                </c:pt>
                <c:pt idx="19">
                  <c:v>45.363277993758395</c:v>
                </c:pt>
                <c:pt idx="20">
                  <c:v>45.361518515821452</c:v>
                </c:pt>
                <c:pt idx="21">
                  <c:v>45.361127843965264</c:v>
                </c:pt>
                <c:pt idx="22">
                  <c:v>45.361008572923929</c:v>
                </c:pt>
                <c:pt idx="23">
                  <c:v>45.360963848970478</c:v>
                </c:pt>
                <c:pt idx="24">
                  <c:v>45.360944478089209</c:v>
                </c:pt>
                <c:pt idx="25">
                  <c:v>45.360935141880653</c:v>
                </c:pt>
                <c:pt idx="26">
                  <c:v>45.360930255223366</c:v>
                </c:pt>
                <c:pt idx="27">
                  <c:v>45.360927524016084</c:v>
                </c:pt>
                <c:pt idx="28">
                  <c:v>45.36092591364789</c:v>
                </c:pt>
                <c:pt idx="29">
                  <c:v>45.360924921000269</c:v>
                </c:pt>
                <c:pt idx="30">
                  <c:v>45.360924285730412</c:v>
                </c:pt>
                <c:pt idx="31">
                  <c:v>45.360923865911367</c:v>
                </c:pt>
                <c:pt idx="32">
                  <c:v>45.360923580658024</c:v>
                </c:pt>
                <c:pt idx="33">
                  <c:v>45.360923382074233</c:v>
                </c:pt>
                <c:pt idx="34">
                  <c:v>45.360923240836136</c:v>
                </c:pt>
                <c:pt idx="35">
                  <c:v>45.360923138456023</c:v>
                </c:pt>
                <c:pt idx="36">
                  <c:v>45.360923062970954</c:v>
                </c:pt>
                <c:pt idx="37">
                  <c:v>45.360923006458229</c:v>
                </c:pt>
                <c:pt idx="38">
                  <c:v>45.360922963560334</c:v>
                </c:pt>
                <c:pt idx="39">
                  <c:v>45.360922930585552</c:v>
                </c:pt>
                <c:pt idx="40">
                  <c:v>45.360922904946143</c:v>
                </c:pt>
                <c:pt idx="41">
                  <c:v>45.360922884799741</c:v>
                </c:pt>
                <c:pt idx="42">
                  <c:v>45.360922830412697</c:v>
                </c:pt>
                <c:pt idx="43">
                  <c:v>45.360922810019758</c:v>
                </c:pt>
                <c:pt idx="44">
                  <c:v>45.360922801187321</c:v>
                </c:pt>
                <c:pt idx="45">
                  <c:v>45.360922796930367</c:v>
                </c:pt>
                <c:pt idx="46">
                  <c:v>45.360922794702255</c:v>
                </c:pt>
                <c:pt idx="47">
                  <c:v>45.360922793456943</c:v>
                </c:pt>
                <c:pt idx="48">
                  <c:v>45.360922792722683</c:v>
                </c:pt>
                <c:pt idx="49">
                  <c:v>45.360922792270074</c:v>
                </c:pt>
                <c:pt idx="50">
                  <c:v>45.360922791980414</c:v>
                </c:pt>
                <c:pt idx="51">
                  <c:v>45.360922791789001</c:v>
                </c:pt>
                <c:pt idx="52">
                  <c:v>45.360922791658943</c:v>
                </c:pt>
                <c:pt idx="53">
                  <c:v>45.360922791568392</c:v>
                </c:pt>
                <c:pt idx="54">
                  <c:v>45.360922791503995</c:v>
                </c:pt>
                <c:pt idx="55">
                  <c:v>45.360922791457313</c:v>
                </c:pt>
                <c:pt idx="56">
                  <c:v>45.360922791422894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5F0-4442-A148-3586EDB0C31F}"/>
            </c:ext>
          </c:extLst>
        </c:ser>
        <c:ser>
          <c:idx val="4"/>
          <c:order val="4"/>
          <c:tx>
            <c:v>Point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accent4"/>
                </a:solidFill>
              </a:ln>
              <a:effectLst/>
            </c:spPr>
          </c:marker>
          <c:xVal>
            <c:numRef>
              <c:f>'Clutter Sect 3-2'!$D$3</c:f>
              <c:numCache>
                <c:formatCode>General</c:formatCode>
                <c:ptCount val="1"/>
                <c:pt idx="0">
                  <c:v>0.65</c:v>
                </c:pt>
              </c:numCache>
            </c:numRef>
          </c:xVal>
          <c:yVal>
            <c:numRef>
              <c:f>'Clutter Sect 3-2'!$D$16</c:f>
              <c:numCache>
                <c:formatCode>0.0</c:formatCode>
                <c:ptCount val="1"/>
                <c:pt idx="0">
                  <c:v>45.37721433385407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5F0-4442-A148-3586EDB0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37728"/>
        <c:axId val="225038120"/>
      </c:scatterChart>
      <c:valAx>
        <c:axId val="225037728"/>
        <c:scaling>
          <c:logBase val="10"/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Path length (km)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38120"/>
        <c:crosses val="autoZero"/>
        <c:crossBetween val="midCat"/>
      </c:valAx>
      <c:valAx>
        <c:axId val="22503812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Clutter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37728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'Clutter Sect 3-2'!$F$6</c:f>
          <c:strCache>
            <c:ptCount val="1"/>
            <c:pt idx="0">
              <c:v>Distance: 0,65 km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'Clutter Sect 3-2'!$L$5</c:f>
              <c:strCache>
                <c:ptCount val="1"/>
                <c:pt idx="0">
                  <c:v>5% locations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3-2'!$F$8:$F$73</c:f>
              <c:numCache>
                <c:formatCode>General</c:formatCode>
                <c:ptCount val="6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120</c:v>
                </c:pt>
              </c:numCache>
            </c:numRef>
          </c:xVal>
          <c:yVal>
            <c:numRef>
              <c:f>'Clutter Sect 3-2'!$L$8:$L$73</c:f>
              <c:numCache>
                <c:formatCode>0.0</c:formatCode>
                <c:ptCount val="66"/>
                <c:pt idx="0">
                  <c:v>19.225938741255991</c:v>
                </c:pt>
                <c:pt idx="1">
                  <c:v>20.021496355911481</c:v>
                </c:pt>
                <c:pt idx="2">
                  <c:v>20.484876427452136</c:v>
                </c:pt>
                <c:pt idx="3">
                  <c:v>20.805424909715359</c:v>
                </c:pt>
                <c:pt idx="4">
                  <c:v>21.052463270104163</c:v>
                </c:pt>
                <c:pt idx="5">
                  <c:v>21.255876332675761</c:v>
                </c:pt>
                <c:pt idx="6">
                  <c:v>21.429856333161474</c:v>
                </c:pt>
                <c:pt idx="7">
                  <c:v>21.582048381468535</c:v>
                </c:pt>
                <c:pt idx="8">
                  <c:v>21.717218647477708</c:v>
                </c:pt>
                <c:pt idx="9">
                  <c:v>21.838664311444688</c:v>
                </c:pt>
                <c:pt idx="10">
                  <c:v>21.948802395127284</c:v>
                </c:pt>
                <c:pt idx="11">
                  <c:v>22.049466122268516</c:v>
                </c:pt>
                <c:pt idx="12">
                  <c:v>22.142079679855105</c:v>
                </c:pt>
                <c:pt idx="13">
                  <c:v>22.227771004458411</c:v>
                </c:pt>
                <c:pt idx="14">
                  <c:v>22.307448203085208</c:v>
                </c:pt>
                <c:pt idx="15">
                  <c:v>22.381852955761538</c:v>
                </c:pt>
                <c:pt idx="16">
                  <c:v>22.451598721017746</c:v>
                </c:pt>
                <c:pt idx="17">
                  <c:v>22.517198621021421</c:v>
                </c:pt>
                <c:pt idx="18">
                  <c:v>22.579086159494921</c:v>
                </c:pt>
                <c:pt idx="19">
                  <c:v>22.63763086412985</c:v>
                </c:pt>
                <c:pt idx="20">
                  <c:v>22.693150270743786</c:v>
                </c:pt>
                <c:pt idx="21">
                  <c:v>22.745919227692234</c:v>
                </c:pt>
                <c:pt idx="22">
                  <c:v>22.796177207911736</c:v>
                </c:pt>
                <c:pt idx="23">
                  <c:v>22.844134119251329</c:v>
                </c:pt>
                <c:pt idx="24">
                  <c:v>22.889974968575487</c:v>
                </c:pt>
                <c:pt idx="25">
                  <c:v>22.933863640767061</c:v>
                </c:pt>
                <c:pt idx="26">
                  <c:v>22.97594598692023</c:v>
                </c:pt>
                <c:pt idx="27">
                  <c:v>23.016352368011546</c:v>
                </c:pt>
                <c:pt idx="28">
                  <c:v>23.055199765416099</c:v>
                </c:pt>
                <c:pt idx="29">
                  <c:v>23.092593543925268</c:v>
                </c:pt>
                <c:pt idx="30">
                  <c:v>23.128628933778714</c:v>
                </c:pt>
                <c:pt idx="31">
                  <c:v>23.163392283819235</c:v>
                </c:pt>
                <c:pt idx="32">
                  <c:v>23.196962126935027</c:v>
                </c:pt>
                <c:pt idx="33">
                  <c:v>23.229410090561331</c:v>
                </c:pt>
                <c:pt idx="34">
                  <c:v>23.260801678522089</c:v>
                </c:pt>
                <c:pt idx="35">
                  <c:v>23.291196945431757</c:v>
                </c:pt>
                <c:pt idx="36">
                  <c:v>23.320651080900319</c:v>
                </c:pt>
                <c:pt idx="37">
                  <c:v>23.349214917638751</c:v>
                </c:pt>
                <c:pt idx="38">
                  <c:v>23.376935375055737</c:v>
                </c:pt>
                <c:pt idx="39">
                  <c:v>23.403855847926501</c:v>
                </c:pt>
                <c:pt idx="40">
                  <c:v>23.430016548094635</c:v>
                </c:pt>
                <c:pt idx="41">
                  <c:v>23.455454805852675</c:v>
                </c:pt>
                <c:pt idx="42">
                  <c:v>23.480205336575438</c:v>
                </c:pt>
                <c:pt idx="43">
                  <c:v>23.504300477301214</c:v>
                </c:pt>
                <c:pt idx="44">
                  <c:v>23.527770397232032</c:v>
                </c:pt>
                <c:pt idx="45">
                  <c:v>23.550643285525311</c:v>
                </c:pt>
                <c:pt idx="46">
                  <c:v>23.572945519251178</c:v>
                </c:pt>
                <c:pt idx="47">
                  <c:v>23.594701813974233</c:v>
                </c:pt>
                <c:pt idx="48">
                  <c:v>23.615935359070157</c:v>
                </c:pt>
                <c:pt idx="49">
                  <c:v>23.63666793959473</c:v>
                </c:pt>
                <c:pt idx="50">
                  <c:v>23.656920046275019</c:v>
                </c:pt>
                <c:pt idx="51">
                  <c:v>23.676710974983337</c:v>
                </c:pt>
                <c:pt idx="52">
                  <c:v>23.69605891687592</c:v>
                </c:pt>
                <c:pt idx="53">
                  <c:v>23.714981040226313</c:v>
                </c:pt>
                <c:pt idx="54">
                  <c:v>23.733493564853568</c:v>
                </c:pt>
                <c:pt idx="55">
                  <c:v>23.751611829933289</c:v>
                </c:pt>
                <c:pt idx="56">
                  <c:v>23.769350355883844</c:v>
                </c:pt>
                <c:pt idx="57">
                  <c:v>23.786722900936923</c:v>
                </c:pt>
                <c:pt idx="58">
                  <c:v>23.803742512929809</c:v>
                </c:pt>
                <c:pt idx="59">
                  <c:v>23.820421576794526</c:v>
                </c:pt>
                <c:pt idx="60">
                  <c:v>23.83677185816498</c:v>
                </c:pt>
                <c:pt idx="61">
                  <c:v>23.852804543475607</c:v>
                </c:pt>
                <c:pt idx="62">
                  <c:v>23.868530276884279</c:v>
                </c:pt>
                <c:pt idx="63">
                  <c:v>23.883959194315583</c:v>
                </c:pt>
                <c:pt idx="64">
                  <c:v>23.899100954889267</c:v>
                </c:pt>
                <c:pt idx="65">
                  <c:v>24.449915710697496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85-4F99-AAF1-0FFB2377CA0A}"/>
            </c:ext>
          </c:extLst>
        </c:ser>
        <c:ser>
          <c:idx val="0"/>
          <c:order val="1"/>
          <c:tx>
            <c:strRef>
              <c:f>'Clutter Sect 3-2'!$M$5</c:f>
              <c:strCache>
                <c:ptCount val="1"/>
                <c:pt idx="0">
                  <c:v>50% locations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3-2'!$F$8:$F$73</c:f>
              <c:numCache>
                <c:formatCode>General</c:formatCode>
                <c:ptCount val="6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120</c:v>
                </c:pt>
              </c:numCache>
            </c:numRef>
          </c:xVal>
          <c:yVal>
            <c:numRef>
              <c:f>'Clutter Sect 3-2'!$M$8:$M$73</c:f>
              <c:numCache>
                <c:formatCode>0.0</c:formatCode>
                <c:ptCount val="66"/>
                <c:pt idx="0">
                  <c:v>27.092892547333062</c:v>
                </c:pt>
                <c:pt idx="1">
                  <c:v>28.337956172176874</c:v>
                </c:pt>
                <c:pt idx="2">
                  <c:v>29.098083355287663</c:v>
                </c:pt>
                <c:pt idx="3">
                  <c:v>29.599377954839412</c:v>
                </c:pt>
                <c:pt idx="4">
                  <c:v>29.940270886380169</c:v>
                </c:pt>
                <c:pt idx="5">
                  <c:v>30.178498662020317</c:v>
                </c:pt>
                <c:pt idx="6">
                  <c:v>30.352540956196961</c:v>
                </c:pt>
                <c:pt idx="7">
                  <c:v>30.486760447812678</c:v>
                </c:pt>
                <c:pt idx="8">
                  <c:v>30.595505274437635</c:v>
                </c:pt>
                <c:pt idx="9">
                  <c:v>30.68705347333184</c:v>
                </c:pt>
                <c:pt idx="10">
                  <c:v>30.766303541780736</c:v>
                </c:pt>
                <c:pt idx="11">
                  <c:v>30.83629819975231</c:v>
                </c:pt>
                <c:pt idx="12">
                  <c:v>30.899033805867742</c:v>
                </c:pt>
                <c:pt idx="13">
                  <c:v>30.955889984686262</c:v>
                </c:pt>
                <c:pt idx="14">
                  <c:v>31.007864342566364</c:v>
                </c:pt>
                <c:pt idx="15">
                  <c:v>31.055706097651544</c:v>
                </c:pt>
                <c:pt idx="16">
                  <c:v>31.099995657573064</c:v>
                </c:pt>
                <c:pt idx="17">
                  <c:v>31.141194154424451</c:v>
                </c:pt>
                <c:pt idx="18">
                  <c:v>31.179675582718829</c:v>
                </c:pt>
                <c:pt idx="19">
                  <c:v>31.215748447947377</c:v>
                </c:pt>
                <c:pt idx="20">
                  <c:v>31.249670844037215</c:v>
                </c:pt>
                <c:pt idx="21">
                  <c:v>31.281661266181619</c:v>
                </c:pt>
                <c:pt idx="22">
                  <c:v>31.311906565500607</c:v>
                </c:pt>
                <c:pt idx="23">
                  <c:v>31.34056793196379</c:v>
                </c:pt>
                <c:pt idx="24">
                  <c:v>31.367785481555298</c:v>
                </c:pt>
                <c:pt idx="25">
                  <c:v>31.393681832524734</c:v>
                </c:pt>
                <c:pt idx="26">
                  <c:v>31.418364934459202</c:v>
                </c:pt>
                <c:pt idx="27">
                  <c:v>31.441930335103688</c:v>
                </c:pt>
                <c:pt idx="28">
                  <c:v>31.464463017301789</c:v>
                </c:pt>
                <c:pt idx="29">
                  <c:v>31.486038902585335</c:v>
                </c:pt>
                <c:pt idx="30">
                  <c:v>31.506726092987879</c:v>
                </c:pt>
                <c:pt idx="31">
                  <c:v>31.526585904957155</c:v>
                </c:pt>
                <c:pt idx="32">
                  <c:v>31.545673736471031</c:v>
                </c:pt>
                <c:pt idx="33">
                  <c:v>31.564039799103622</c:v>
                </c:pt>
                <c:pt idx="34">
                  <c:v>31.581729739833222</c:v>
                </c:pt>
                <c:pt idx="35">
                  <c:v>31.598785172148538</c:v>
                </c:pt>
                <c:pt idx="36">
                  <c:v>31.615244132021392</c:v>
                </c:pt>
                <c:pt idx="37">
                  <c:v>31.631141471243907</c:v>
                </c:pt>
                <c:pt idx="38">
                  <c:v>31.646509198240977</c:v>
                </c:pt>
                <c:pt idx="39">
                  <c:v>31.661376774595485</c:v>
                </c:pt>
                <c:pt idx="40">
                  <c:v>31.675771374042036</c:v>
                </c:pt>
                <c:pt idx="41">
                  <c:v>31.689718109503374</c:v>
                </c:pt>
                <c:pt idx="42">
                  <c:v>31.703240232794982</c:v>
                </c:pt>
                <c:pt idx="43">
                  <c:v>31.716359310856287</c:v>
                </c:pt>
                <c:pt idx="44">
                  <c:v>31.729095381743203</c:v>
                </c:pt>
                <c:pt idx="45">
                  <c:v>31.741467093106518</c:v>
                </c:pt>
                <c:pt idx="46">
                  <c:v>31.753491825460593</c:v>
                </c:pt>
                <c:pt idx="47">
                  <c:v>31.765185802200136</c:v>
                </c:pt>
                <c:pt idx="48">
                  <c:v>31.776564188034268</c:v>
                </c:pt>
                <c:pt idx="49">
                  <c:v>31.787641177266842</c:v>
                </c:pt>
                <c:pt idx="50">
                  <c:v>31.798430073149948</c:v>
                </c:pt>
                <c:pt idx="51">
                  <c:v>31.808943359368435</c:v>
                </c:pt>
                <c:pt idx="52">
                  <c:v>31.81919276456949</c:v>
                </c:pt>
                <c:pt idx="53">
                  <c:v>31.829189320730208</c:v>
                </c:pt>
                <c:pt idx="54">
                  <c:v>31.838943416052516</c:v>
                </c:pt>
                <c:pt idx="55">
                  <c:v>31.848464842986751</c:v>
                </c:pt>
                <c:pt idx="56">
                  <c:v>31.857762841909484</c:v>
                </c:pt>
                <c:pt idx="57">
                  <c:v>31.866846140916564</c:v>
                </c:pt>
                <c:pt idx="58">
                  <c:v>31.875722992136176</c:v>
                </c:pt>
                <c:pt idx="59">
                  <c:v>31.884401204918603</c:v>
                </c:pt>
                <c:pt idx="60">
                  <c:v>31.892888176217681</c:v>
                </c:pt>
                <c:pt idx="61">
                  <c:v>31.901190918442296</c:v>
                </c:pt>
                <c:pt idx="62">
                  <c:v>31.909316085025033</c:v>
                </c:pt>
                <c:pt idx="63">
                  <c:v>31.917269993927263</c:v>
                </c:pt>
                <c:pt idx="64">
                  <c:v>31.925058649275996</c:v>
                </c:pt>
                <c:pt idx="65">
                  <c:v>32.196949608636565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85-4F99-AAF1-0FFB2377CA0A}"/>
            </c:ext>
          </c:extLst>
        </c:ser>
        <c:ser>
          <c:idx val="2"/>
          <c:order val="2"/>
          <c:tx>
            <c:strRef>
              <c:f>'Clutter Sect 3-2'!$N$5</c:f>
              <c:strCache>
                <c:ptCount val="1"/>
                <c:pt idx="0">
                  <c:v>95% locations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3-2'!$F$8:$F$73</c:f>
              <c:numCache>
                <c:formatCode>General</c:formatCode>
                <c:ptCount val="6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120</c:v>
                </c:pt>
              </c:numCache>
            </c:numRef>
          </c:xVal>
          <c:yVal>
            <c:numRef>
              <c:f>'Clutter Sect 3-2'!$N$8:$N$73</c:f>
              <c:numCache>
                <c:formatCode>0.0</c:formatCode>
                <c:ptCount val="66"/>
                <c:pt idx="0">
                  <c:v>34.591633703347888</c:v>
                </c:pt>
                <c:pt idx="1">
                  <c:v>36.33795223485906</c:v>
                </c:pt>
                <c:pt idx="2">
                  <c:v>37.527167197011408</c:v>
                </c:pt>
                <c:pt idx="3">
                  <c:v>38.347939428925287</c:v>
                </c:pt>
                <c:pt idx="4">
                  <c:v>38.828078502656183</c:v>
                </c:pt>
                <c:pt idx="5">
                  <c:v>39.10112099136488</c:v>
                </c:pt>
                <c:pt idx="6">
                  <c:v>39.275225579232455</c:v>
                </c:pt>
                <c:pt idx="7">
                  <c:v>39.391472514156831</c:v>
                </c:pt>
                <c:pt idx="8">
                  <c:v>39.473791901397568</c:v>
                </c:pt>
                <c:pt idx="9">
                  <c:v>39.535442635218999</c:v>
                </c:pt>
                <c:pt idx="10">
                  <c:v>39.560709410769832</c:v>
                </c:pt>
                <c:pt idx="11">
                  <c:v>39.571208361975337</c:v>
                </c:pt>
                <c:pt idx="12">
                  <c:v>39.57770010874858</c:v>
                </c:pt>
                <c:pt idx="13">
                  <c:v>39.581797000655143</c:v>
                </c:pt>
                <c:pt idx="14">
                  <c:v>39.584420887135799</c:v>
                </c:pt>
                <c:pt idx="15">
                  <c:v>39.586115277561738</c:v>
                </c:pt>
                <c:pt idx="16">
                  <c:v>39.587209864671863</c:v>
                </c:pt>
                <c:pt idx="17">
                  <c:v>39.58790988100985</c:v>
                </c:pt>
                <c:pt idx="18">
                  <c:v>39.588346094031195</c:v>
                </c:pt>
                <c:pt idx="19">
                  <c:v>39.588603580111617</c:v>
                </c:pt>
                <c:pt idx="20">
                  <c:v>39.588738727370526</c:v>
                </c:pt>
                <c:pt idx="21">
                  <c:v>39.58878953047909</c:v>
                </c:pt>
                <c:pt idx="22">
                  <c:v>39.588781965076841</c:v>
                </c:pt>
                <c:pt idx="23">
                  <c:v>39.588734016663409</c:v>
                </c:pt>
                <c:pt idx="24">
                  <c:v>39.588658275448637</c:v>
                </c:pt>
                <c:pt idx="25">
                  <c:v>39.588563636713225</c:v>
                </c:pt>
                <c:pt idx="26">
                  <c:v>39.588456432821886</c:v>
                </c:pt>
                <c:pt idx="27">
                  <c:v>39.588341197899119</c:v>
                </c:pt>
                <c:pt idx="28">
                  <c:v>39.588221191309117</c:v>
                </c:pt>
                <c:pt idx="29">
                  <c:v>39.58809876043675</c:v>
                </c:pt>
                <c:pt idx="30">
                  <c:v>39.587975594943458</c:v>
                </c:pt>
                <c:pt idx="31">
                  <c:v>39.58785290680887</c:v>
                </c:pt>
                <c:pt idx="32">
                  <c:v>39.587731559028086</c:v>
                </c:pt>
                <c:pt idx="33">
                  <c:v>39.587612158401448</c:v>
                </c:pt>
                <c:pt idx="34">
                  <c:v>39.587495122960483</c:v>
                </c:pt>
                <c:pt idx="35">
                  <c:v>39.587380731310084</c:v>
                </c:pt>
                <c:pt idx="36">
                  <c:v>39.58726915896623</c:v>
                </c:pt>
                <c:pt idx="37">
                  <c:v>39.587160505266908</c:v>
                </c:pt>
                <c:pt idx="38">
                  <c:v>39.587054813399028</c:v>
                </c:pt>
                <c:pt idx="39">
                  <c:v>39.586952085364196</c:v>
                </c:pt>
                <c:pt idx="40">
                  <c:v>39.586852293199811</c:v>
                </c:pt>
                <c:pt idx="41">
                  <c:v>39.586755387413959</c:v>
                </c:pt>
                <c:pt idx="42">
                  <c:v>39.586661303336371</c:v>
                </c:pt>
                <c:pt idx="43">
                  <c:v>39.586569965903387</c:v>
                </c:pt>
                <c:pt idx="44">
                  <c:v>39.586481293261208</c:v>
                </c:pt>
                <c:pt idx="45">
                  <c:v>39.586395199474403</c:v>
                </c:pt>
                <c:pt idx="46">
                  <c:v>39.586311596554502</c:v>
                </c:pt>
                <c:pt idx="47">
                  <c:v>39.586230395971015</c:v>
                </c:pt>
                <c:pt idx="48">
                  <c:v>39.586151509767461</c:v>
                </c:pt>
                <c:pt idx="49">
                  <c:v>39.58607485137567</c:v>
                </c:pt>
                <c:pt idx="50">
                  <c:v>39.586000336199589</c:v>
                </c:pt>
                <c:pt idx="51">
                  <c:v>39.585927882022808</c:v>
                </c:pt>
                <c:pt idx="52">
                  <c:v>39.585857409281843</c:v>
                </c:pt>
                <c:pt idx="53">
                  <c:v>39.585788841237132</c:v>
                </c:pt>
                <c:pt idx="54">
                  <c:v>39.585722104066484</c:v>
                </c:pt>
                <c:pt idx="55">
                  <c:v>39.58565712690028</c:v>
                </c:pt>
                <c:pt idx="56">
                  <c:v>39.585593841812944</c:v>
                </c:pt>
                <c:pt idx="57">
                  <c:v>39.58553218378227</c:v>
                </c:pt>
                <c:pt idx="58">
                  <c:v>39.585472090625473</c:v>
                </c:pt>
                <c:pt idx="59">
                  <c:v>39.585413502918435</c:v>
                </c:pt>
                <c:pt idx="60">
                  <c:v>39.585356363903855</c:v>
                </c:pt>
                <c:pt idx="61">
                  <c:v>39.585300619392001</c:v>
                </c:pt>
                <c:pt idx="62">
                  <c:v>39.585246217657222</c:v>
                </c:pt>
                <c:pt idx="63">
                  <c:v>39.585193109332572</c:v>
                </c:pt>
                <c:pt idx="64">
                  <c:v>39.585141247304371</c:v>
                </c:pt>
                <c:pt idx="65">
                  <c:v>39.58342758181459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85-4F99-AAF1-0FFB2377CA0A}"/>
            </c:ext>
          </c:extLst>
        </c:ser>
        <c:ser>
          <c:idx val="3"/>
          <c:order val="3"/>
          <c:tx>
            <c:strRef>
              <c:f>'Clutter Sect 3-2'!$O$5</c:f>
              <c:strCache>
                <c:ptCount val="1"/>
                <c:pt idx="0">
                  <c:v>99,9% locations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'Clutter Sect 3-2'!$F$8:$F$73</c:f>
              <c:numCache>
                <c:formatCode>General</c:formatCode>
                <c:ptCount val="6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120</c:v>
                </c:pt>
              </c:numCache>
            </c:numRef>
          </c:xVal>
          <c:yVal>
            <c:numRef>
              <c:f>'Clutter Sect 3-2'!$O$8:$O$73</c:f>
              <c:numCache>
                <c:formatCode>0.0</c:formatCode>
                <c:ptCount val="66"/>
                <c:pt idx="0">
                  <c:v>40.381908366573121</c:v>
                </c:pt>
                <c:pt idx="1">
                  <c:v>42.134755963016374</c:v>
                </c:pt>
                <c:pt idx="2">
                  <c:v>43.330835264239887</c:v>
                </c:pt>
                <c:pt idx="3">
                  <c:v>44.157628362382816</c:v>
                </c:pt>
                <c:pt idx="4">
                  <c:v>44.692071750769529</c:v>
                </c:pt>
                <c:pt idx="5">
                  <c:v>45.007276146639512</c:v>
                </c:pt>
                <c:pt idx="6">
                  <c:v>45.181458917463523</c:v>
                </c:pt>
                <c:pt idx="7">
                  <c:v>45.275560309414743</c:v>
                </c:pt>
                <c:pt idx="8">
                  <c:v>45.326771360368546</c:v>
                </c:pt>
                <c:pt idx="9">
                  <c:v>45.355206481636841</c:v>
                </c:pt>
                <c:pt idx="10">
                  <c:v>45.371333393245742</c:v>
                </c:pt>
                <c:pt idx="11">
                  <c:v>45.380622454134269</c:v>
                </c:pt>
                <c:pt idx="12">
                  <c:v>45.385998961340484</c:v>
                </c:pt>
                <c:pt idx="13">
                  <c:v>45.389074327738982</c:v>
                </c:pt>
                <c:pt idx="14">
                  <c:v>45.390763796287082</c:v>
                </c:pt>
                <c:pt idx="15">
                  <c:v>45.391602500736681</c:v>
                </c:pt>
                <c:pt idx="16">
                  <c:v>45.391911680093592</c:v>
                </c:pt>
                <c:pt idx="17">
                  <c:v>45.391888717635766</c:v>
                </c:pt>
                <c:pt idx="18">
                  <c:v>45.391657361827463</c:v>
                </c:pt>
                <c:pt idx="19">
                  <c:v>45.391296524337463</c:v>
                </c:pt>
                <c:pt idx="20">
                  <c:v>45.390857223398442</c:v>
                </c:pt>
                <c:pt idx="21">
                  <c:v>45.390372790288417</c:v>
                </c:pt>
                <c:pt idx="22">
                  <c:v>45.389865151156393</c:v>
                </c:pt>
                <c:pt idx="23">
                  <c:v>45.389348769458017</c:v>
                </c:pt>
                <c:pt idx="24">
                  <c:v>45.388833164208478</c:v>
                </c:pt>
                <c:pt idx="25">
                  <c:v>45.388324544269643</c:v>
                </c:pt>
                <c:pt idx="26">
                  <c:v>45.387826884159892</c:v>
                </c:pt>
                <c:pt idx="27">
                  <c:v>45.38734264125754</c:v>
                </c:pt>
                <c:pt idx="28">
                  <c:v>45.386873239301444</c:v>
                </c:pt>
                <c:pt idx="29">
                  <c:v>45.386419397519099</c:v>
                </c:pt>
                <c:pt idx="30">
                  <c:v>45.38598135652424</c:v>
                </c:pt>
                <c:pt idx="31">
                  <c:v>45.385559034412779</c:v>
                </c:pt>
                <c:pt idx="32">
                  <c:v>45.385152135186132</c:v>
                </c:pt>
                <c:pt idx="33">
                  <c:v>45.384760224323557</c:v>
                </c:pt>
                <c:pt idx="34">
                  <c:v>45.384382781538577</c:v>
                </c:pt>
                <c:pt idx="35">
                  <c:v>45.38401923758034</c:v>
                </c:pt>
                <c:pt idx="36">
                  <c:v>45.383668999813608</c:v>
                </c:pt>
                <c:pt idx="37">
                  <c:v>45.383331469870242</c:v>
                </c:pt>
                <c:pt idx="38">
                  <c:v>45.383006055679488</c:v>
                </c:pt>
                <c:pt idx="39">
                  <c:v>45.382692179505007</c:v>
                </c:pt>
                <c:pt idx="40">
                  <c:v>45.382389283143191</c:v>
                </c:pt>
                <c:pt idx="41">
                  <c:v>45.382096831106637</c:v>
                </c:pt>
                <c:pt idx="42">
                  <c:v>45.381814312382161</c:v>
                </c:pt>
                <c:pt idx="43">
                  <c:v>45.381541241187264</c:v>
                </c:pt>
                <c:pt idx="44">
                  <c:v>45.381277157029849</c:v>
                </c:pt>
                <c:pt idx="45">
                  <c:v>45.381021624291236</c:v>
                </c:pt>
                <c:pt idx="46">
                  <c:v>45.380774231490896</c:v>
                </c:pt>
                <c:pt idx="47">
                  <c:v>45.380534590347111</c:v>
                </c:pt>
                <c:pt idx="48">
                  <c:v>45.380302334715211</c:v>
                </c:pt>
                <c:pt idx="49">
                  <c:v>45.38007711946198</c:v>
                </c:pt>
                <c:pt idx="50">
                  <c:v>45.379858619317247</c:v>
                </c:pt>
                <c:pt idx="51">
                  <c:v>45.379646527731573</c:v>
                </c:pt>
                <c:pt idx="52">
                  <c:v>45.3794405557597</c:v>
                </c:pt>
                <c:pt idx="53">
                  <c:v>45.379240430982776</c:v>
                </c:pt>
                <c:pt idx="54">
                  <c:v>45.379045896477457</c:v>
                </c:pt>
                <c:pt idx="55">
                  <c:v>45.378856709837081</c:v>
                </c:pt>
                <c:pt idx="56">
                  <c:v>45.378672642246634</c:v>
                </c:pt>
                <c:pt idx="57">
                  <c:v>45.37849347761248</c:v>
                </c:pt>
                <c:pt idx="58">
                  <c:v>45.378319011746072</c:v>
                </c:pt>
                <c:pt idx="59">
                  <c:v>45.378149051599841</c:v>
                </c:pt>
                <c:pt idx="60">
                  <c:v>45.377983414553611</c:v>
                </c:pt>
                <c:pt idx="61">
                  <c:v>45.377821927748826</c:v>
                </c:pt>
                <c:pt idx="62">
                  <c:v>45.377664427468027</c:v>
                </c:pt>
                <c:pt idx="63">
                  <c:v>45.377510758557051</c:v>
                </c:pt>
                <c:pt idx="64">
                  <c:v>45.377360773887077</c:v>
                </c:pt>
                <c:pt idx="65">
                  <c:v>45.372429283936697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85-4F99-AAF1-0FFB2377CA0A}"/>
            </c:ext>
          </c:extLst>
        </c:ser>
        <c:ser>
          <c:idx val="4"/>
          <c:order val="4"/>
          <c:tx>
            <c:v>Point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5875">
                <a:solidFill>
                  <a:schemeClr val="accent4"/>
                </a:solidFill>
              </a:ln>
              <a:effectLst/>
            </c:spPr>
          </c:marker>
          <c:xVal>
            <c:numRef>
              <c:f>'Clutter Sect 3-2'!$D$2</c:f>
              <c:numCache>
                <c:formatCode>General</c:formatCode>
                <c:ptCount val="1"/>
                <c:pt idx="0">
                  <c:v>67</c:v>
                </c:pt>
              </c:numCache>
            </c:numRef>
          </c:xVal>
          <c:yVal>
            <c:numRef>
              <c:f>'Clutter Sect 3-2'!$D$16</c:f>
              <c:numCache>
                <c:formatCode>0.0</c:formatCode>
                <c:ptCount val="1"/>
                <c:pt idx="0">
                  <c:v>45.37721433385407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85-4F99-AAF1-0FFB2377C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38512"/>
        <c:axId val="225038904"/>
      </c:scatterChart>
      <c:valAx>
        <c:axId val="225038512"/>
        <c:scaling>
          <c:orientation val="minMax"/>
          <c:max val="7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(GHz)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38904"/>
        <c:crosses val="autoZero"/>
        <c:crossBetween val="midCat"/>
        <c:majorUnit val="10"/>
      </c:valAx>
      <c:valAx>
        <c:axId val="22503890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Clutter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38512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'Clutter Sect 3-2'!$AN$2</c:f>
          <c:strCache>
            <c:ptCount val="1"/>
            <c:pt idx="0">
              <c:v>Frequency: 67 GHz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'Clutter Sect 3-2'!$AO$2</c:f>
              <c:strCache>
                <c:ptCount val="1"/>
                <c:pt idx="0">
                  <c:v>Distance: 0,65 km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3-2'!$AQ$8:$AQ$1006</c:f>
              <c:numCache>
                <c:formatCode>0.0</c:formatCode>
                <c:ptCount val="999"/>
                <c:pt idx="0">
                  <c:v>16.867689614350532</c:v>
                </c:pt>
                <c:pt idx="1">
                  <c:v>17.901541565736981</c:v>
                </c:pt>
                <c:pt idx="2">
                  <c:v>18.537150669370959</c:v>
                </c:pt>
                <c:pt idx="3">
                  <c:v>19.003748191973571</c:v>
                </c:pt>
                <c:pt idx="4">
                  <c:v>19.37542350405705</c:v>
                </c:pt>
                <c:pt idx="5">
                  <c:v>19.685890143657481</c:v>
                </c:pt>
                <c:pt idx="6">
                  <c:v>19.953436769029501</c:v>
                </c:pt>
                <c:pt idx="7">
                  <c:v>20.189134319886939</c:v>
                </c:pt>
                <c:pt idx="8">
                  <c:v>20.400210857714029</c:v>
                </c:pt>
                <c:pt idx="9">
                  <c:v>20.591654809948622</c:v>
                </c:pt>
                <c:pt idx="10">
                  <c:v>20.767058637933083</c:v>
                </c:pt>
                <c:pt idx="11">
                  <c:v>20.929098219589321</c:v>
                </c:pt>
                <c:pt idx="12">
                  <c:v>21.079822068149404</c:v>
                </c:pt>
                <c:pt idx="13">
                  <c:v>21.220834440001195</c:v>
                </c:pt>
                <c:pt idx="14">
                  <c:v>21.353415953233359</c:v>
                </c:pt>
                <c:pt idx="15">
                  <c:v>21.478605728098056</c:v>
                </c:pt>
                <c:pt idx="16">
                  <c:v>21.597258928454053</c:v>
                </c:pt>
                <c:pt idx="17">
                  <c:v>21.710088064963127</c:v>
                </c:pt>
                <c:pt idx="18">
                  <c:v>21.817693278059963</c:v>
                </c:pt>
                <c:pt idx="19">
                  <c:v>21.92058495879936</c:v>
                </c:pt>
                <c:pt idx="20">
                  <c:v>22.019200927598249</c:v>
                </c:pt>
                <c:pt idx="21">
                  <c:v>22.113919673776767</c:v>
                </c:pt>
                <c:pt idx="22">
                  <c:v>22.205070695065842</c:v>
                </c:pt>
                <c:pt idx="23">
                  <c:v>22.292942669342459</c:v>
                </c:pt>
                <c:pt idx="24">
                  <c:v>22.37778998347175</c:v>
                </c:pt>
                <c:pt idx="25">
                  <c:v>22.459838001352104</c:v>
                </c:pt>
                <c:pt idx="26">
                  <c:v>22.539287353262516</c:v>
                </c:pt>
                <c:pt idx="27">
                  <c:v>22.616317457484264</c:v>
                </c:pt>
                <c:pt idx="28">
                  <c:v>22.69108943385244</c:v>
                </c:pt>
                <c:pt idx="29">
                  <c:v>22.763748531381111</c:v>
                </c:pt>
                <c:pt idx="30">
                  <c:v>22.83442616435423</c:v>
                </c:pt>
                <c:pt idx="31">
                  <c:v>22.903241630511552</c:v>
                </c:pt>
                <c:pt idx="32">
                  <c:v>22.970303569264008</c:v>
                </c:pt>
                <c:pt idx="33">
                  <c:v>23.035711205894358</c:v>
                </c:pt>
                <c:pt idx="34">
                  <c:v>23.099555418472868</c:v>
                </c:pt>
                <c:pt idx="35">
                  <c:v>23.161919657053588</c:v>
                </c:pt>
                <c:pt idx="36">
                  <c:v>23.22288073910785</c:v>
                </c:pt>
                <c:pt idx="37">
                  <c:v>23.282509540728718</c:v>
                </c:pt>
                <c:pt idx="38">
                  <c:v>23.340871599628315</c:v>
                </c:pt>
                <c:pt idx="39">
                  <c:v>23.398027643141585</c:v>
                </c:pt>
                <c:pt idx="40">
                  <c:v>23.454034052192984</c:v>
                </c:pt>
                <c:pt idx="41">
                  <c:v>23.508943270354564</c:v>
                </c:pt>
                <c:pt idx="42">
                  <c:v>23.56280416563829</c:v>
                </c:pt>
                <c:pt idx="43">
                  <c:v>23.615662351449615</c:v>
                </c:pt>
                <c:pt idx="44">
                  <c:v>23.667560472129878</c:v>
                </c:pt>
                <c:pt idx="45">
                  <c:v>23.718538457690293</c:v>
                </c:pt>
                <c:pt idx="46">
                  <c:v>23.768633751655187</c:v>
                </c:pt>
                <c:pt idx="47">
                  <c:v>23.817881515361879</c:v>
                </c:pt>
                <c:pt idx="48">
                  <c:v>23.866314811587344</c:v>
                </c:pt>
                <c:pt idx="49">
                  <c:v>23.913964769970406</c:v>
                </c:pt>
                <c:pt idx="50">
                  <c:v>23.960860736360726</c:v>
                </c:pt>
                <c:pt idx="51">
                  <c:v>24.007030407939169</c:v>
                </c:pt>
                <c:pt idx="52">
                  <c:v>24.052499955711369</c:v>
                </c:pt>
                <c:pt idx="53">
                  <c:v>24.097294135769637</c:v>
                </c:pt>
                <c:pt idx="54">
                  <c:v>24.141436390540722</c:v>
                </c:pt>
                <c:pt idx="55">
                  <c:v>24.184948941085914</c:v>
                </c:pt>
                <c:pt idx="56">
                  <c:v>24.227852871389167</c:v>
                </c:pt>
                <c:pt idx="57">
                  <c:v>24.270168205456422</c:v>
                </c:pt>
                <c:pt idx="58">
                  <c:v>24.31191397795229</c:v>
                </c:pt>
                <c:pt idx="59">
                  <c:v>24.353108299015616</c:v>
                </c:pt>
                <c:pt idx="60">
                  <c:v>24.3937684138224</c:v>
                </c:pt>
                <c:pt idx="61">
                  <c:v>24.433910757400565</c:v>
                </c:pt>
                <c:pt idx="62">
                  <c:v>24.473551005145186</c:v>
                </c:pt>
                <c:pt idx="63">
                  <c:v>24.512704119434297</c:v>
                </c:pt>
                <c:pt idx="64">
                  <c:v>24.551384392702058</c:v>
                </c:pt>
                <c:pt idx="65">
                  <c:v>24.589605487288974</c:v>
                </c:pt>
                <c:pt idx="66">
                  <c:v>24.627380472355096</c:v>
                </c:pt>
                <c:pt idx="67">
                  <c:v>24.664721858113303</c:v>
                </c:pt>
                <c:pt idx="68">
                  <c:v>24.701641627613672</c:v>
                </c:pt>
                <c:pt idx="69">
                  <c:v>24.73815126628682</c:v>
                </c:pt>
                <c:pt idx="70">
                  <c:v>24.774261789434121</c:v>
                </c:pt>
                <c:pt idx="71">
                  <c:v>24.809983767834119</c:v>
                </c:pt>
                <c:pt idx="72">
                  <c:v>24.845327351618607</c:v>
                </c:pt>
                <c:pt idx="73">
                  <c:v>24.880302292557435</c:v>
                </c:pt>
                <c:pt idx="74">
                  <c:v>24.914917964877908</c:v>
                </c:pt>
                <c:pt idx="75">
                  <c:v>24.949183384733587</c:v>
                </c:pt>
                <c:pt idx="76">
                  <c:v>24.983107228426455</c:v>
                </c:pt>
                <c:pt idx="77">
                  <c:v>25.016697849477637</c:v>
                </c:pt>
                <c:pt idx="78">
                  <c:v>25.049963294632999</c:v>
                </c:pt>
                <c:pt idx="79">
                  <c:v>25.082911318882829</c:v>
                </c:pt>
                <c:pt idx="80">
                  <c:v>25.11554939956789</c:v>
                </c:pt>
                <c:pt idx="81">
                  <c:v>25.147884749637946</c:v>
                </c:pt>
                <c:pt idx="82">
                  <c:v>25.179924330123228</c:v>
                </c:pt>
                <c:pt idx="83">
                  <c:v>25.211674861874926</c:v>
                </c:pt>
                <c:pt idx="84">
                  <c:v>25.243142836625083</c:v>
                </c:pt>
                <c:pt idx="85">
                  <c:v>25.274334527413473</c:v>
                </c:pt>
                <c:pt idx="86">
                  <c:v>25.305255998424247</c:v>
                </c:pt>
                <c:pt idx="87">
                  <c:v>25.335913114272227</c:v>
                </c:pt>
                <c:pt idx="88">
                  <c:v>25.366311548775709</c:v>
                </c:pt>
                <c:pt idx="89">
                  <c:v>25.396456793249353</c:v>
                </c:pt>
                <c:pt idx="90">
                  <c:v>25.426354164348616</c:v>
                </c:pt>
                <c:pt idx="91">
                  <c:v>25.45600881149462</c:v>
                </c:pt>
                <c:pt idx="92">
                  <c:v>25.485425723906104</c:v>
                </c:pt>
                <c:pt idx="93">
                  <c:v>25.514609737263399</c:v>
                </c:pt>
                <c:pt idx="94">
                  <c:v>25.543565540027245</c:v>
                </c:pt>
                <c:pt idx="95">
                  <c:v>25.57229767943392</c:v>
                </c:pt>
                <c:pt idx="96">
                  <c:v>25.600810567186247</c:v>
                </c:pt>
                <c:pt idx="97">
                  <c:v>25.629108484859138</c:v>
                </c:pt>
                <c:pt idx="98">
                  <c:v>25.657195589036551</c:v>
                </c:pt>
                <c:pt idx="99">
                  <c:v>25.685075916195842</c:v>
                </c:pt>
                <c:pt idx="100">
                  <c:v>25.712753387354432</c:v>
                </c:pt>
                <c:pt idx="101">
                  <c:v>25.740231812492436</c:v>
                </c:pt>
                <c:pt idx="102">
                  <c:v>25.767514894764215</c:v>
                </c:pt>
                <c:pt idx="103">
                  <c:v>25.794606234510933</c:v>
                </c:pt>
                <c:pt idx="104">
                  <c:v>25.821509333085256</c:v>
                </c:pt>
                <c:pt idx="105">
                  <c:v>25.84822759649872</c:v>
                </c:pt>
                <c:pt idx="106">
                  <c:v>25.874764338901617</c:v>
                </c:pt>
                <c:pt idx="107">
                  <c:v>25.901122785904498</c:v>
                </c:pt>
                <c:pt idx="108">
                  <c:v>25.92730607775006</c:v>
                </c:pt>
                <c:pt idx="109">
                  <c:v>25.953317272343252</c:v>
                </c:pt>
                <c:pt idx="110">
                  <c:v>25.979159348147373</c:v>
                </c:pt>
                <c:pt idx="111">
                  <c:v>26.004835206953089</c:v>
                </c:pt>
                <c:pt idx="112">
                  <c:v>26.030347676527128</c:v>
                </c:pt>
                <c:pt idx="113">
                  <c:v>26.055699513146863</c:v>
                </c:pt>
                <c:pt idx="114">
                  <c:v>26.080893404026611</c:v>
                </c:pt>
                <c:pt idx="115">
                  <c:v>26.105931969641322</c:v>
                </c:pt>
                <c:pt idx="116">
                  <c:v>26.130817765952632</c:v>
                </c:pt>
                <c:pt idx="117">
                  <c:v>26.155553286542364</c:v>
                </c:pt>
                <c:pt idx="118">
                  <c:v>26.180140964658015</c:v>
                </c:pt>
                <c:pt idx="119">
                  <c:v>26.204583175174495</c:v>
                </c:pt>
                <c:pt idx="120">
                  <c:v>26.228882236476384</c:v>
                </c:pt>
                <c:pt idx="121">
                  <c:v>26.253040412264358</c:v>
                </c:pt>
                <c:pt idx="122">
                  <c:v>26.277059913289605</c:v>
                </c:pt>
                <c:pt idx="123">
                  <c:v>26.30094289901956</c:v>
                </c:pt>
                <c:pt idx="124">
                  <c:v>26.324691479238261</c:v>
                </c:pt>
                <c:pt idx="125">
                  <c:v>26.348307715584369</c:v>
                </c:pt>
                <c:pt idx="126">
                  <c:v>26.371793623029792</c:v>
                </c:pt>
                <c:pt idx="127">
                  <c:v>26.395151171301567</c:v>
                </c:pt>
                <c:pt idx="128">
                  <c:v>26.418382286249752</c:v>
                </c:pt>
                <c:pt idx="129">
                  <c:v>26.441488851163644</c:v>
                </c:pt>
                <c:pt idx="130">
                  <c:v>26.464472708038716</c:v>
                </c:pt>
                <c:pt idx="131">
                  <c:v>26.487335658796479</c:v>
                </c:pt>
                <c:pt idx="132">
                  <c:v>26.51007946645937</c:v>
                </c:pt>
                <c:pt idx="133">
                  <c:v>26.532705856282625</c:v>
                </c:pt>
                <c:pt idx="134">
                  <c:v>26.55521651684505</c:v>
                </c:pt>
                <c:pt idx="135">
                  <c:v>26.577613101100422</c:v>
                </c:pt>
                <c:pt idx="136">
                  <c:v>26.599897227391324</c:v>
                </c:pt>
                <c:pt idx="137">
                  <c:v>26.622070480426878</c:v>
                </c:pt>
                <c:pt idx="138">
                  <c:v>26.644134412226077</c:v>
                </c:pt>
                <c:pt idx="139">
                  <c:v>26.666090543027995</c:v>
                </c:pt>
                <c:pt idx="140">
                  <c:v>26.687940362170441</c:v>
                </c:pt>
                <c:pt idx="141">
                  <c:v>26.709685328938189</c:v>
                </c:pt>
                <c:pt idx="142">
                  <c:v>26.731326873382205</c:v>
                </c:pt>
                <c:pt idx="143">
                  <c:v>26.752866397110949</c:v>
                </c:pt>
                <c:pt idx="144">
                  <c:v>26.774305274054964</c:v>
                </c:pt>
                <c:pt idx="145">
                  <c:v>26.795644851205743</c:v>
                </c:pt>
                <c:pt idx="146">
                  <c:v>26.816886449330031</c:v>
                </c:pt>
                <c:pt idx="147">
                  <c:v>26.838031363660484</c:v>
                </c:pt>
                <c:pt idx="148">
                  <c:v>26.85908086456342</c:v>
                </c:pt>
                <c:pt idx="149">
                  <c:v>26.880036198185117</c:v>
                </c:pt>
                <c:pt idx="150">
                  <c:v>26.900898587076831</c:v>
                </c:pt>
                <c:pt idx="151">
                  <c:v>26.921669230799797</c:v>
                </c:pt>
                <c:pt idx="152">
                  <c:v>26.942349306510799</c:v>
                </c:pt>
                <c:pt idx="153">
                  <c:v>26.962939969529227</c:v>
                </c:pt>
                <c:pt idx="154">
                  <c:v>26.983442353886101</c:v>
                </c:pt>
                <c:pt idx="155">
                  <c:v>27.003857572855928</c:v>
                </c:pt>
                <c:pt idx="156">
                  <c:v>27.024186719471899</c:v>
                </c:pt>
                <c:pt idx="157">
                  <c:v>27.044430867025113</c:v>
                </c:pt>
                <c:pt idx="158">
                  <c:v>27.064591069548619</c:v>
                </c:pt>
                <c:pt idx="159">
                  <c:v>27.084668362286326</c:v>
                </c:pt>
                <c:pt idx="160">
                  <c:v>27.104663762147894</c:v>
                </c:pt>
                <c:pt idx="161">
                  <c:v>27.12457826814985</c:v>
                </c:pt>
                <c:pt idx="162">
                  <c:v>27.144412861843289</c:v>
                </c:pt>
                <c:pt idx="163">
                  <c:v>27.164168507729023</c:v>
                </c:pt>
                <c:pt idx="164">
                  <c:v>27.183846153660241</c:v>
                </c:pt>
                <c:pt idx="165">
                  <c:v>27.203446731233431</c:v>
                </c:pt>
                <c:pt idx="166">
                  <c:v>27.222971156167731</c:v>
                </c:pt>
                <c:pt idx="167">
                  <c:v>27.242420328673283</c:v>
                </c:pt>
                <c:pt idx="168">
                  <c:v>27.261795133808981</c:v>
                </c:pt>
                <c:pt idx="169">
                  <c:v>27.281096441829696</c:v>
                </c:pt>
                <c:pt idx="170">
                  <c:v>27.300325108523925</c:v>
                </c:pt>
                <c:pt idx="171">
                  <c:v>27.319481975541471</c:v>
                </c:pt>
                <c:pt idx="172">
                  <c:v>27.338567870712065</c:v>
                </c:pt>
                <c:pt idx="173">
                  <c:v>27.357583608355004</c:v>
                </c:pt>
                <c:pt idx="174">
                  <c:v>27.376529989580046</c:v>
                </c:pt>
                <c:pt idx="175">
                  <c:v>27.395407802580074</c:v>
                </c:pt>
                <c:pt idx="176">
                  <c:v>27.414217822915543</c:v>
                </c:pt>
                <c:pt idx="177">
                  <c:v>27.432960813791162</c:v>
                </c:pt>
                <c:pt idx="178">
                  <c:v>27.451637526325058</c:v>
                </c:pt>
                <c:pt idx="179">
                  <c:v>27.470248699810558</c:v>
                </c:pt>
                <c:pt idx="180">
                  <c:v>27.488795061970912</c:v>
                </c:pt>
                <c:pt idx="181">
                  <c:v>27.507277329207263</c:v>
                </c:pt>
                <c:pt idx="182">
                  <c:v>27.525696206839779</c:v>
                </c:pt>
                <c:pt idx="183">
                  <c:v>27.544052389342649</c:v>
                </c:pt>
                <c:pt idx="184">
                  <c:v>27.562346560572632</c:v>
                </c:pt>
                <c:pt idx="185">
                  <c:v>27.580579393991744</c:v>
                </c:pt>
                <c:pt idx="186">
                  <c:v>27.59875155288406</c:v>
                </c:pt>
                <c:pt idx="187">
                  <c:v>27.616863690566909</c:v>
                </c:pt>
                <c:pt idx="188">
                  <c:v>27.63491645059657</c:v>
                </c:pt>
                <c:pt idx="189">
                  <c:v>27.652910466968727</c:v>
                </c:pt>
                <c:pt idx="190">
                  <c:v>27.670846364313718</c:v>
                </c:pt>
                <c:pt idx="191">
                  <c:v>27.688724758086909</c:v>
                </c:pt>
                <c:pt idx="192">
                  <c:v>27.706546254754194</c:v>
                </c:pt>
                <c:pt idx="193">
                  <c:v>27.724311451972792</c:v>
                </c:pt>
                <c:pt idx="194">
                  <c:v>27.742020938767588</c:v>
                </c:pt>
                <c:pt idx="195">
                  <c:v>27.759675295703047</c:v>
                </c:pt>
                <c:pt idx="196">
                  <c:v>27.777275095050815</c:v>
                </c:pt>
                <c:pt idx="197">
                  <c:v>27.794820900953269</c:v>
                </c:pt>
                <c:pt idx="198">
                  <c:v>27.812313269582994</c:v>
                </c:pt>
                <c:pt idx="199">
                  <c:v>27.829752749298372</c:v>
                </c:pt>
                <c:pt idx="200">
                  <c:v>27.847139880795439</c:v>
                </c:pt>
                <c:pt idx="201">
                  <c:v>27.864475197255995</c:v>
                </c:pt>
                <c:pt idx="202">
                  <c:v>27.8817592244922</c:v>
                </c:pt>
                <c:pt idx="203">
                  <c:v>27.898992481087713</c:v>
                </c:pt>
                <c:pt idx="204">
                  <c:v>27.916175478535429</c:v>
                </c:pt>
                <c:pt idx="205">
                  <c:v>27.933308721372004</c:v>
                </c:pt>
                <c:pt idx="206">
                  <c:v>27.95039270730917</c:v>
                </c:pt>
                <c:pt idx="207">
                  <c:v>27.967427927361953</c:v>
                </c:pt>
                <c:pt idx="208">
                  <c:v>27.984414865973971</c:v>
                </c:pt>
                <c:pt idx="209">
                  <c:v>28.001354001139738</c:v>
                </c:pt>
                <c:pt idx="210">
                  <c:v>28.018245804524188</c:v>
                </c:pt>
                <c:pt idx="211">
                  <c:v>28.03509074157942</c:v>
                </c:pt>
                <c:pt idx="212">
                  <c:v>28.051889271658784</c:v>
                </c:pt>
                <c:pt idx="213">
                  <c:v>28.068641848128394</c:v>
                </c:pt>
                <c:pt idx="214">
                  <c:v>28.085348918476022</c:v>
                </c:pt>
                <c:pt idx="215">
                  <c:v>28.102010924417655</c:v>
                </c:pt>
                <c:pt idx="216">
                  <c:v>28.118628302001547</c:v>
                </c:pt>
                <c:pt idx="217">
                  <c:v>28.135201481710013</c:v>
                </c:pt>
                <c:pt idx="218">
                  <c:v>28.151730888558927</c:v>
                </c:pt>
                <c:pt idx="219">
                  <c:v>28.168216942195016</c:v>
                </c:pt>
                <c:pt idx="220">
                  <c:v>28.184660056991028</c:v>
                </c:pt>
                <c:pt idx="221">
                  <c:v>28.201060642138778</c:v>
                </c:pt>
                <c:pt idx="222">
                  <c:v>28.21741910174018</c:v>
                </c:pt>
                <c:pt idx="223">
                  <c:v>28.233735834896319</c:v>
                </c:pt>
                <c:pt idx="224">
                  <c:v>28.250011235794517</c:v>
                </c:pt>
                <c:pt idx="225">
                  <c:v>28.266245693793646</c:v>
                </c:pt>
                <c:pt idx="226">
                  <c:v>28.282439593507483</c:v>
                </c:pt>
                <c:pt idx="227">
                  <c:v>28.298593314886357</c:v>
                </c:pt>
                <c:pt idx="228">
                  <c:v>28.314707233297064</c:v>
                </c:pt>
                <c:pt idx="229">
                  <c:v>28.330781719601021</c:v>
                </c:pt>
                <c:pt idx="230">
                  <c:v>28.346817140230868</c:v>
                </c:pt>
                <c:pt idx="231">
                  <c:v>28.36281385726539</c:v>
                </c:pt>
                <c:pt idx="232">
                  <c:v>28.3787722285029</c:v>
                </c:pt>
                <c:pt idx="233">
                  <c:v>28.394692607533088</c:v>
                </c:pt>
                <c:pt idx="234">
                  <c:v>28.410575343807388</c:v>
                </c:pt>
                <c:pt idx="235">
                  <c:v>28.426420782707915</c:v>
                </c:pt>
                <c:pt idx="236">
                  <c:v>28.442229265614934</c:v>
                </c:pt>
                <c:pt idx="237">
                  <c:v>28.458001129972992</c:v>
                </c:pt>
                <c:pt idx="238">
                  <c:v>28.473736709355698</c:v>
                </c:pt>
                <c:pt idx="239">
                  <c:v>28.489436333529163</c:v>
                </c:pt>
                <c:pt idx="240">
                  <c:v>28.505100328514217</c:v>
                </c:pt>
                <c:pt idx="241">
                  <c:v>28.520729016647302</c:v>
                </c:pt>
                <c:pt idx="242">
                  <c:v>28.536322716640214</c:v>
                </c:pt>
                <c:pt idx="243">
                  <c:v>28.55188174363861</c:v>
                </c:pt>
                <c:pt idx="244">
                  <c:v>28.567406409279375</c:v>
                </c:pt>
                <c:pt idx="245">
                  <c:v>28.582897021746842</c:v>
                </c:pt>
                <c:pt idx="246">
                  <c:v>28.598353885827933</c:v>
                </c:pt>
                <c:pt idx="247">
                  <c:v>28.613777302966184</c:v>
                </c:pt>
                <c:pt idx="248">
                  <c:v>28.629167571314756</c:v>
                </c:pt>
                <c:pt idx="249">
                  <c:v>28.644524985788358</c:v>
                </c:pt>
                <c:pt idx="250">
                  <c:v>28.659849838114251</c:v>
                </c:pt>
                <c:pt idx="251">
                  <c:v>28.675142416882181</c:v>
                </c:pt>
                <c:pt idx="252">
                  <c:v>28.690403007593414</c:v>
                </c:pt>
                <c:pt idx="253">
                  <c:v>28.705631892708805</c:v>
                </c:pt>
                <c:pt idx="254">
                  <c:v>28.720829351695972</c:v>
                </c:pt>
                <c:pt idx="255">
                  <c:v>28.735995661075556</c:v>
                </c:pt>
                <c:pt idx="256">
                  <c:v>28.751131094466633</c:v>
                </c:pt>
                <c:pt idx="257">
                  <c:v>28.766235922631243</c:v>
                </c:pt>
                <c:pt idx="258">
                  <c:v>28.781310413518103</c:v>
                </c:pt>
                <c:pt idx="259">
                  <c:v>28.796354832305521</c:v>
                </c:pt>
                <c:pt idx="260">
                  <c:v>28.811369441443468</c:v>
                </c:pt>
                <c:pt idx="261">
                  <c:v>28.826354500694922</c:v>
                </c:pt>
                <c:pt idx="262">
                  <c:v>28.841310267176421</c:v>
                </c:pt>
                <c:pt idx="263">
                  <c:v>28.856236995397879</c:v>
                </c:pt>
                <c:pt idx="264">
                  <c:v>28.871134937301676</c:v>
                </c:pt>
                <c:pt idx="265">
                  <c:v>28.886004342301039</c:v>
                </c:pt>
                <c:pt idx="266">
                  <c:v>28.900845457317732</c:v>
                </c:pt>
                <c:pt idx="267">
                  <c:v>28.915658526819033</c:v>
                </c:pt>
                <c:pt idx="268">
                  <c:v>28.930443792854113</c:v>
                </c:pt>
                <c:pt idx="269">
                  <c:v>28.945201495089684</c:v>
                </c:pt>
                <c:pt idx="270">
                  <c:v>28.959931870845086</c:v>
                </c:pt>
                <c:pt idx="271">
                  <c:v>28.974635155126684</c:v>
                </c:pt>
                <c:pt idx="272">
                  <c:v>28.989311580661713</c:v>
                </c:pt>
                <c:pt idx="273">
                  <c:v>29.003961377931486</c:v>
                </c:pt>
                <c:pt idx="274">
                  <c:v>29.018584775204037</c:v>
                </c:pt>
                <c:pt idx="275">
                  <c:v>29.033181998566207</c:v>
                </c:pt>
                <c:pt idx="276">
                  <c:v>29.047753271955138</c:v>
                </c:pt>
                <c:pt idx="277">
                  <c:v>29.062298817189237</c:v>
                </c:pt>
                <c:pt idx="278">
                  <c:v>29.076818853998631</c:v>
                </c:pt>
                <c:pt idx="279">
                  <c:v>29.091313600055045</c:v>
                </c:pt>
                <c:pt idx="280">
                  <c:v>29.105783271001208</c:v>
                </c:pt>
                <c:pt idx="281">
                  <c:v>29.120228080479755</c:v>
                </c:pt>
                <c:pt idx="282">
                  <c:v>29.134648240161603</c:v>
                </c:pt>
                <c:pt idx="283">
                  <c:v>29.149043959773905</c:v>
                </c:pt>
                <c:pt idx="284">
                  <c:v>29.163415447127463</c:v>
                </c:pt>
                <c:pt idx="285">
                  <c:v>29.177762908143745</c:v>
                </c:pt>
                <c:pt idx="286">
                  <c:v>29.192086546881402</c:v>
                </c:pt>
                <c:pt idx="287">
                  <c:v>29.206386565562365</c:v>
                </c:pt>
                <c:pt idx="288">
                  <c:v>29.220663164597511</c:v>
                </c:pt>
                <c:pt idx="289">
                  <c:v>29.234916542611895</c:v>
                </c:pt>
                <c:pt idx="290">
                  <c:v>29.249146896469547</c:v>
                </c:pt>
                <c:pt idx="291">
                  <c:v>29.263354421297933</c:v>
                </c:pt>
                <c:pt idx="292">
                  <c:v>29.277539310511912</c:v>
                </c:pt>
                <c:pt idx="293">
                  <c:v>29.291701755837394</c:v>
                </c:pt>
                <c:pt idx="294">
                  <c:v>29.305841947334557</c:v>
                </c:pt>
                <c:pt idx="295">
                  <c:v>29.31996007342071</c:v>
                </c:pt>
                <c:pt idx="296">
                  <c:v>29.334056320892806</c:v>
                </c:pt>
                <c:pt idx="297">
                  <c:v>29.348130874949554</c:v>
                </c:pt>
                <c:pt idx="298">
                  <c:v>29.362183919213198</c:v>
                </c:pt>
                <c:pt idx="299">
                  <c:v>29.37621563575096</c:v>
                </c:pt>
                <c:pt idx="300">
                  <c:v>29.390226205096123</c:v>
                </c:pt>
                <c:pt idx="301">
                  <c:v>29.404215806268802</c:v>
                </c:pt>
                <c:pt idx="302">
                  <c:v>29.418184616796349</c:v>
                </c:pt>
                <c:pt idx="303">
                  <c:v>29.432132812733499</c:v>
                </c:pt>
                <c:pt idx="304">
                  <c:v>29.446060568682149</c:v>
                </c:pt>
                <c:pt idx="305">
                  <c:v>29.459968057810848</c:v>
                </c:pt>
                <c:pt idx="306">
                  <c:v>29.473855451873991</c:v>
                </c:pt>
                <c:pt idx="307">
                  <c:v>29.487722921230699</c:v>
                </c:pt>
                <c:pt idx="308">
                  <c:v>29.501570634863445</c:v>
                </c:pt>
                <c:pt idx="309">
                  <c:v>29.515398760396341</c:v>
                </c:pt>
                <c:pt idx="310">
                  <c:v>29.529207464113188</c:v>
                </c:pt>
                <c:pt idx="311">
                  <c:v>29.542996910975258</c:v>
                </c:pt>
                <c:pt idx="312">
                  <c:v>29.556767264638747</c:v>
                </c:pt>
                <c:pt idx="313">
                  <c:v>29.570518687472049</c:v>
                </c:pt>
                <c:pt idx="314">
                  <c:v>29.584251340572685</c:v>
                </c:pt>
                <c:pt idx="315">
                  <c:v>29.597965383784071</c:v>
                </c:pt>
                <c:pt idx="316">
                  <c:v>29.611660975711938</c:v>
                </c:pt>
                <c:pt idx="317">
                  <c:v>29.625338273740585</c:v>
                </c:pt>
                <c:pt idx="318">
                  <c:v>29.638997434048861</c:v>
                </c:pt>
                <c:pt idx="319">
                  <c:v>29.6526386116259</c:v>
                </c:pt>
                <c:pt idx="320">
                  <c:v>29.666261960286661</c:v>
                </c:pt>
                <c:pt idx="321">
                  <c:v>29.679867632687202</c:v>
                </c:pt>
                <c:pt idx="322">
                  <c:v>29.69345578033975</c:v>
                </c:pt>
                <c:pt idx="323">
                  <c:v>29.707026553627571</c:v>
                </c:pt>
                <c:pt idx="324">
                  <c:v>29.720580101819575</c:v>
                </c:pt>
                <c:pt idx="325">
                  <c:v>29.73411657308478</c:v>
                </c:pt>
                <c:pt idx="326">
                  <c:v>29.747636114506491</c:v>
                </c:pt>
                <c:pt idx="327">
                  <c:v>29.761138872096353</c:v>
                </c:pt>
                <c:pt idx="328">
                  <c:v>29.77462499080815</c:v>
                </c:pt>
                <c:pt idx="329">
                  <c:v>29.788094614551419</c:v>
                </c:pt>
                <c:pt idx="330">
                  <c:v>29.801547886204908</c:v>
                </c:pt>
                <c:pt idx="331">
                  <c:v>29.814984947629796</c:v>
                </c:pt>
                <c:pt idx="332">
                  <c:v>29.828405939682753</c:v>
                </c:pt>
                <c:pt idx="333">
                  <c:v>29.841811002228823</c:v>
                </c:pt>
                <c:pt idx="334">
                  <c:v>29.855200274154118</c:v>
                </c:pt>
                <c:pt idx="335">
                  <c:v>29.868573893378336</c:v>
                </c:pt>
                <c:pt idx="336">
                  <c:v>29.881931996867113</c:v>
                </c:pt>
                <c:pt idx="337">
                  <c:v>29.895274720644206</c:v>
                </c:pt>
                <c:pt idx="338">
                  <c:v>29.908602199803511</c:v>
                </c:pt>
                <c:pt idx="339">
                  <c:v>29.921914568520897</c:v>
                </c:pt>
                <c:pt idx="340">
                  <c:v>29.935211960065924</c:v>
                </c:pt>
                <c:pt idx="341">
                  <c:v>29.948494506813365</c:v>
                </c:pt>
                <c:pt idx="342">
                  <c:v>29.961762340254566</c:v>
                </c:pt>
                <c:pt idx="343">
                  <c:v>29.97501559100872</c:v>
                </c:pt>
                <c:pt idx="344">
                  <c:v>29.988254388833901</c:v>
                </c:pt>
                <c:pt idx="345">
                  <c:v>30.001478862638024</c:v>
                </c:pt>
                <c:pt idx="346">
                  <c:v>30.014689140489619</c:v>
                </c:pt>
                <c:pt idx="347">
                  <c:v>30.027885349628484</c:v>
                </c:pt>
                <c:pt idx="348">
                  <c:v>30.041067616476198</c:v>
                </c:pt>
                <c:pt idx="349">
                  <c:v>30.054236066646482</c:v>
                </c:pt>
                <c:pt idx="350">
                  <c:v>30.067390824955446</c:v>
                </c:pt>
                <c:pt idx="351">
                  <c:v>30.080532015431693</c:v>
                </c:pt>
                <c:pt idx="352">
                  <c:v>30.093659761326286</c:v>
                </c:pt>
                <c:pt idx="353">
                  <c:v>30.10677418512261</c:v>
                </c:pt>
                <c:pt idx="354">
                  <c:v>30.119875408546093</c:v>
                </c:pt>
                <c:pt idx="355">
                  <c:v>30.132963552573795</c:v>
                </c:pt>
                <c:pt idx="356">
                  <c:v>30.146038737443906</c:v>
                </c:pt>
                <c:pt idx="357">
                  <c:v>30.159101082665099</c:v>
                </c:pt>
                <c:pt idx="358">
                  <c:v>30.172150707025764</c:v>
                </c:pt>
                <c:pt idx="359">
                  <c:v>30.185187728603164</c:v>
                </c:pt>
                <c:pt idx="360">
                  <c:v>30.198212264772422</c:v>
                </c:pt>
                <c:pt idx="361">
                  <c:v>30.21122443221546</c:v>
                </c:pt>
                <c:pt idx="362">
                  <c:v>30.224224346929756</c:v>
                </c:pt>
                <c:pt idx="363">
                  <c:v>30.237212124237082</c:v>
                </c:pt>
                <c:pt idx="364">
                  <c:v>30.250187878792048</c:v>
                </c:pt>
                <c:pt idx="365">
                  <c:v>30.263151724590607</c:v>
                </c:pt>
                <c:pt idx="366">
                  <c:v>30.276103774978431</c:v>
                </c:pt>
                <c:pt idx="367">
                  <c:v>30.289044142659183</c:v>
                </c:pt>
                <c:pt idx="368">
                  <c:v>30.301972939702715</c:v>
                </c:pt>
                <c:pt idx="369">
                  <c:v>30.31489027755314</c:v>
                </c:pt>
                <c:pt idx="370">
                  <c:v>30.327796267036817</c:v>
                </c:pt>
                <c:pt idx="371">
                  <c:v>30.340691018370268</c:v>
                </c:pt>
                <c:pt idx="372">
                  <c:v>30.353574641167974</c:v>
                </c:pt>
                <c:pt idx="373">
                  <c:v>30.366447244450079</c:v>
                </c:pt>
                <c:pt idx="374">
                  <c:v>30.379308936650034</c:v>
                </c:pt>
                <c:pt idx="375">
                  <c:v>30.392159825622123</c:v>
                </c:pt>
                <c:pt idx="376">
                  <c:v>30.405000018648924</c:v>
                </c:pt>
                <c:pt idx="377">
                  <c:v>30.417829622448672</c:v>
                </c:pt>
                <c:pt idx="378">
                  <c:v>30.430648743182555</c:v>
                </c:pt>
                <c:pt idx="379">
                  <c:v>30.443457486461909</c:v>
                </c:pt>
                <c:pt idx="380">
                  <c:v>30.456255957355342</c:v>
                </c:pt>
                <c:pt idx="381">
                  <c:v>30.469044260395787</c:v>
                </c:pt>
                <c:pt idx="382">
                  <c:v>30.481822499587473</c:v>
                </c:pt>
                <c:pt idx="383">
                  <c:v>30.494590778412796</c:v>
                </c:pt>
                <c:pt idx="384">
                  <c:v>30.507349199839165</c:v>
                </c:pt>
                <c:pt idx="385">
                  <c:v>30.520097866325727</c:v>
                </c:pt>
                <c:pt idx="386">
                  <c:v>30.532836879830043</c:v>
                </c:pt>
                <c:pt idx="387">
                  <c:v>30.545566341814688</c:v>
                </c:pt>
                <c:pt idx="388">
                  <c:v>30.558286353253781</c:v>
                </c:pt>
                <c:pt idx="389">
                  <c:v>30.570997014639449</c:v>
                </c:pt>
                <c:pt idx="390">
                  <c:v>30.583698425988217</c:v>
                </c:pt>
                <c:pt idx="391">
                  <c:v>30.596390686847336</c:v>
                </c:pt>
                <c:pt idx="392">
                  <c:v>30.609073896301048</c:v>
                </c:pt>
                <c:pt idx="393">
                  <c:v>30.621748152976778</c:v>
                </c:pt>
                <c:pt idx="394">
                  <c:v>30.634413555051278</c:v>
                </c:pt>
                <c:pt idx="395">
                  <c:v>30.647070200256682</c:v>
                </c:pt>
                <c:pt idx="396">
                  <c:v>30.659718185886533</c:v>
                </c:pt>
                <c:pt idx="397">
                  <c:v>30.672357608801732</c:v>
                </c:pt>
                <c:pt idx="398">
                  <c:v>30.684988565436424</c:v>
                </c:pt>
                <c:pt idx="399">
                  <c:v>30.697611151803834</c:v>
                </c:pt>
                <c:pt idx="400">
                  <c:v>30.710225463502045</c:v>
                </c:pt>
                <c:pt idx="401">
                  <c:v>30.722831595719718</c:v>
                </c:pt>
                <c:pt idx="402">
                  <c:v>30.735429643241766</c:v>
                </c:pt>
                <c:pt idx="403">
                  <c:v>30.74801970045495</c:v>
                </c:pt>
                <c:pt idx="404">
                  <c:v>30.760601861353443</c:v>
                </c:pt>
                <c:pt idx="405">
                  <c:v>30.773176219544343</c:v>
                </c:pt>
                <c:pt idx="406">
                  <c:v>30.785742868253127</c:v>
                </c:pt>
                <c:pt idx="407">
                  <c:v>30.79830190032904</c:v>
                </c:pt>
                <c:pt idx="408">
                  <c:v>30.810853408250473</c:v>
                </c:pt>
                <c:pt idx="409">
                  <c:v>30.82339748413024</c:v>
                </c:pt>
                <c:pt idx="410">
                  <c:v>30.835934219720862</c:v>
                </c:pt>
                <c:pt idx="411">
                  <c:v>30.848463706419761</c:v>
                </c:pt>
                <c:pt idx="412">
                  <c:v>30.860986035274429</c:v>
                </c:pt>
                <c:pt idx="413">
                  <c:v>30.873501296987552</c:v>
                </c:pt>
                <c:pt idx="414">
                  <c:v>30.886009581922064</c:v>
                </c:pt>
                <c:pt idx="415">
                  <c:v>30.898510980106202</c:v>
                </c:pt>
                <c:pt idx="416">
                  <c:v>30.911005581238474</c:v>
                </c:pt>
                <c:pt idx="417">
                  <c:v>30.923493474692613</c:v>
                </c:pt>
                <c:pt idx="418">
                  <c:v>30.935974749522476</c:v>
                </c:pt>
                <c:pt idx="419">
                  <c:v>30.9484494944669</c:v>
                </c:pt>
                <c:pt idx="420">
                  <c:v>30.960917797954533</c:v>
                </c:pt>
                <c:pt idx="421">
                  <c:v>30.973379748108613</c:v>
                </c:pt>
                <c:pt idx="422">
                  <c:v>30.985835432751699</c:v>
                </c:pt>
                <c:pt idx="423">
                  <c:v>30.998284939410397</c:v>
                </c:pt>
                <c:pt idx="424">
                  <c:v>31.010728355320015</c:v>
                </c:pt>
                <c:pt idx="425">
                  <c:v>31.023165767429187</c:v>
                </c:pt>
                <c:pt idx="426">
                  <c:v>31.035597262404483</c:v>
                </c:pt>
                <c:pt idx="427">
                  <c:v>31.04802292663496</c:v>
                </c:pt>
                <c:pt idx="428">
                  <c:v>31.060442846236686</c:v>
                </c:pt>
                <c:pt idx="429">
                  <c:v>31.072857107057246</c:v>
                </c:pt>
                <c:pt idx="430">
                  <c:v>31.085265794680161</c:v>
                </c:pt>
                <c:pt idx="431">
                  <c:v>31.097668994429362</c:v>
                </c:pt>
                <c:pt idx="432">
                  <c:v>31.110066791373544</c:v>
                </c:pt>
                <c:pt idx="433">
                  <c:v>31.122459270330555</c:v>
                </c:pt>
                <c:pt idx="434">
                  <c:v>31.134846515871704</c:v>
                </c:pt>
                <c:pt idx="435">
                  <c:v>31.147228612326064</c:v>
                </c:pt>
                <c:pt idx="436">
                  <c:v>31.159605643784758</c:v>
                </c:pt>
                <c:pt idx="437">
                  <c:v>31.17197769410518</c:v>
                </c:pt>
                <c:pt idx="438">
                  <c:v>31.184344846915231</c:v>
                </c:pt>
                <c:pt idx="439">
                  <c:v>31.19670718561747</c:v>
                </c:pt>
                <c:pt idx="440">
                  <c:v>31.209064793393303</c:v>
                </c:pt>
                <c:pt idx="441">
                  <c:v>31.221417753207092</c:v>
                </c:pt>
                <c:pt idx="442">
                  <c:v>31.233766147810275</c:v>
                </c:pt>
                <c:pt idx="443">
                  <c:v>31.24611005974543</c:v>
                </c:pt>
                <c:pt idx="444">
                  <c:v>31.258449571350333</c:v>
                </c:pt>
                <c:pt idx="445">
                  <c:v>31.270784764761991</c:v>
                </c:pt>
                <c:pt idx="446">
                  <c:v>31.283115721920641</c:v>
                </c:pt>
                <c:pt idx="447">
                  <c:v>31.295442524573723</c:v>
                </c:pt>
                <c:pt idx="448">
                  <c:v>31.307765254279861</c:v>
                </c:pt>
                <c:pt idx="449">
                  <c:v>31.320083992412769</c:v>
                </c:pt>
                <c:pt idx="450">
                  <c:v>31.332398820165185</c:v>
                </c:pt>
                <c:pt idx="451">
                  <c:v>31.344709818552751</c:v>
                </c:pt>
                <c:pt idx="452">
                  <c:v>31.357017068417882</c:v>
                </c:pt>
                <c:pt idx="453">
                  <c:v>31.369320650433632</c:v>
                </c:pt>
                <c:pt idx="454">
                  <c:v>31.381620645107503</c:v>
                </c:pt>
                <c:pt idx="455">
                  <c:v>31.393917132785266</c:v>
                </c:pt>
                <c:pt idx="456">
                  <c:v>31.406210193654747</c:v>
                </c:pt>
                <c:pt idx="457">
                  <c:v>31.418499907749599</c:v>
                </c:pt>
                <c:pt idx="458">
                  <c:v>31.430786354953067</c:v>
                </c:pt>
                <c:pt idx="459">
                  <c:v>31.443069615001704</c:v>
                </c:pt>
                <c:pt idx="460">
                  <c:v>31.455349767489114</c:v>
                </c:pt>
                <c:pt idx="461">
                  <c:v>31.467626891869635</c:v>
                </c:pt>
                <c:pt idx="462">
                  <c:v>31.479901067462027</c:v>
                </c:pt>
                <c:pt idx="463">
                  <c:v>31.492172373453155</c:v>
                </c:pt>
                <c:pt idx="464">
                  <c:v>31.504440888901634</c:v>
                </c:pt>
                <c:pt idx="465">
                  <c:v>31.516706692741465</c:v>
                </c:pt>
                <c:pt idx="466">
                  <c:v>31.528969863785676</c:v>
                </c:pt>
                <c:pt idx="467">
                  <c:v>31.541230480729904</c:v>
                </c:pt>
                <c:pt idx="468">
                  <c:v>31.553488622156038</c:v>
                </c:pt>
                <c:pt idx="469">
                  <c:v>31.56574436653575</c:v>
                </c:pt>
                <c:pt idx="470">
                  <c:v>31.577997792234111</c:v>
                </c:pt>
                <c:pt idx="471">
                  <c:v>31.59024897751312</c:v>
                </c:pt>
                <c:pt idx="472">
                  <c:v>31.602498000535274</c:v>
                </c:pt>
                <c:pt idx="473">
                  <c:v>31.614744939367085</c:v>
                </c:pt>
                <c:pt idx="474">
                  <c:v>31.626989871982612</c:v>
                </c:pt>
                <c:pt idx="475">
                  <c:v>31.639232876266984</c:v>
                </c:pt>
                <c:pt idx="476">
                  <c:v>31.651474030019884</c:v>
                </c:pt>
                <c:pt idx="477">
                  <c:v>31.663713410959062</c:v>
                </c:pt>
                <c:pt idx="478">
                  <c:v>31.675951096723811</c:v>
                </c:pt>
                <c:pt idx="479">
                  <c:v>31.688187164878435</c:v>
                </c:pt>
                <c:pt idx="480">
                  <c:v>31.700421692915732</c:v>
                </c:pt>
                <c:pt idx="481">
                  <c:v>31.712654758260442</c:v>
                </c:pt>
                <c:pt idx="482">
                  <c:v>31.724886438272694</c:v>
                </c:pt>
                <c:pt idx="483">
                  <c:v>31.737116810251468</c:v>
                </c:pt>
                <c:pt idx="484">
                  <c:v>31.749345951438002</c:v>
                </c:pt>
                <c:pt idx="485">
                  <c:v>31.761573939019254</c:v>
                </c:pt>
                <c:pt idx="486">
                  <c:v>31.773800850131295</c:v>
                </c:pt>
                <c:pt idx="487">
                  <c:v>31.786026761862754</c:v>
                </c:pt>
                <c:pt idx="488">
                  <c:v>31.798251751258206</c:v>
                </c:pt>
                <c:pt idx="489">
                  <c:v>31.810475895321598</c:v>
                </c:pt>
                <c:pt idx="490">
                  <c:v>31.822699271019648</c:v>
                </c:pt>
                <c:pt idx="491">
                  <c:v>31.834921955285228</c:v>
                </c:pt>
                <c:pt idx="492">
                  <c:v>31.847144025020778</c:v>
                </c:pt>
                <c:pt idx="493">
                  <c:v>31.85936555710169</c:v>
                </c:pt>
                <c:pt idx="494">
                  <c:v>31.871586628379688</c:v>
                </c:pt>
                <c:pt idx="495">
                  <c:v>31.883807315686223</c:v>
                </c:pt>
                <c:pt idx="496">
                  <c:v>31.896027695835858</c:v>
                </c:pt>
                <c:pt idx="497">
                  <c:v>31.908247845629639</c:v>
                </c:pt>
                <c:pt idx="498">
                  <c:v>31.920467841858475</c:v>
                </c:pt>
                <c:pt idx="499">
                  <c:v>31.932687761306532</c:v>
                </c:pt>
                <c:pt idx="500">
                  <c:v>31.944907680754589</c:v>
                </c:pt>
                <c:pt idx="501">
                  <c:v>31.957127676983426</c:v>
                </c:pt>
                <c:pt idx="502">
                  <c:v>31.969347826777206</c:v>
                </c:pt>
                <c:pt idx="503">
                  <c:v>31.981568206926841</c:v>
                </c:pt>
                <c:pt idx="504">
                  <c:v>31.993788894233376</c:v>
                </c:pt>
                <c:pt idx="505">
                  <c:v>32.006009965511375</c:v>
                </c:pt>
                <c:pt idx="506">
                  <c:v>32.018231497592282</c:v>
                </c:pt>
                <c:pt idx="507">
                  <c:v>32.030453567327832</c:v>
                </c:pt>
                <c:pt idx="508">
                  <c:v>32.042676251593413</c:v>
                </c:pt>
                <c:pt idx="509">
                  <c:v>32.054899627291462</c:v>
                </c:pt>
                <c:pt idx="510">
                  <c:v>32.067123771354858</c:v>
                </c:pt>
                <c:pt idx="511">
                  <c:v>32.079348760750314</c:v>
                </c:pt>
                <c:pt idx="512">
                  <c:v>32.091574672481769</c:v>
                </c:pt>
                <c:pt idx="513">
                  <c:v>32.103801583593807</c:v>
                </c:pt>
                <c:pt idx="514">
                  <c:v>32.116029571175062</c:v>
                </c:pt>
                <c:pt idx="515">
                  <c:v>32.1282587123616</c:v>
                </c:pt>
                <c:pt idx="516">
                  <c:v>32.140489084340366</c:v>
                </c:pt>
                <c:pt idx="517">
                  <c:v>32.152720764352622</c:v>
                </c:pt>
                <c:pt idx="518">
                  <c:v>32.164953829697332</c:v>
                </c:pt>
                <c:pt idx="519">
                  <c:v>32.177188357734629</c:v>
                </c:pt>
                <c:pt idx="520">
                  <c:v>32.189424425889257</c:v>
                </c:pt>
                <c:pt idx="521">
                  <c:v>32.201662111654002</c:v>
                </c:pt>
                <c:pt idx="522">
                  <c:v>32.21390149259318</c:v>
                </c:pt>
                <c:pt idx="523">
                  <c:v>32.226142646346084</c:v>
                </c:pt>
                <c:pt idx="524">
                  <c:v>32.238385650630448</c:v>
                </c:pt>
                <c:pt idx="525">
                  <c:v>32.250630583245979</c:v>
                </c:pt>
                <c:pt idx="526">
                  <c:v>32.262877522077787</c:v>
                </c:pt>
                <c:pt idx="527">
                  <c:v>32.275126545099944</c:v>
                </c:pt>
                <c:pt idx="528">
                  <c:v>32.28737773037895</c:v>
                </c:pt>
                <c:pt idx="529">
                  <c:v>32.299631156077311</c:v>
                </c:pt>
                <c:pt idx="530">
                  <c:v>32.311886900457026</c:v>
                </c:pt>
                <c:pt idx="531">
                  <c:v>32.324145041883156</c:v>
                </c:pt>
                <c:pt idx="532">
                  <c:v>32.336405658827388</c:v>
                </c:pt>
                <c:pt idx="533">
                  <c:v>32.348668829871599</c:v>
                </c:pt>
                <c:pt idx="534">
                  <c:v>32.36093463371143</c:v>
                </c:pt>
                <c:pt idx="535">
                  <c:v>32.373203149159906</c:v>
                </c:pt>
                <c:pt idx="536">
                  <c:v>32.385474455151041</c:v>
                </c:pt>
                <c:pt idx="537">
                  <c:v>32.397748630743429</c:v>
                </c:pt>
                <c:pt idx="538">
                  <c:v>32.410025755123947</c:v>
                </c:pt>
                <c:pt idx="539">
                  <c:v>32.42230590761136</c:v>
                </c:pt>
                <c:pt idx="540">
                  <c:v>32.43458916766</c:v>
                </c:pt>
                <c:pt idx="541">
                  <c:v>32.446875614863465</c:v>
                </c:pt>
                <c:pt idx="542">
                  <c:v>32.459165328958321</c:v>
                </c:pt>
                <c:pt idx="543">
                  <c:v>32.471458389827795</c:v>
                </c:pt>
                <c:pt idx="544">
                  <c:v>32.483754877505561</c:v>
                </c:pt>
                <c:pt idx="545">
                  <c:v>32.496054872179428</c:v>
                </c:pt>
                <c:pt idx="546">
                  <c:v>32.508358454195182</c:v>
                </c:pt>
                <c:pt idx="547">
                  <c:v>32.520665704060313</c:v>
                </c:pt>
                <c:pt idx="548">
                  <c:v>32.532976702447883</c:v>
                </c:pt>
                <c:pt idx="549">
                  <c:v>32.545291530200295</c:v>
                </c:pt>
                <c:pt idx="550">
                  <c:v>32.5576102683332</c:v>
                </c:pt>
                <c:pt idx="551">
                  <c:v>32.569932998039341</c:v>
                </c:pt>
                <c:pt idx="552">
                  <c:v>32.582259800692427</c:v>
                </c:pt>
                <c:pt idx="553">
                  <c:v>32.594590757851073</c:v>
                </c:pt>
                <c:pt idx="554">
                  <c:v>32.606925951262731</c:v>
                </c:pt>
                <c:pt idx="555">
                  <c:v>32.619265462867631</c:v>
                </c:pt>
                <c:pt idx="556">
                  <c:v>32.631609374802792</c:v>
                </c:pt>
                <c:pt idx="557">
                  <c:v>32.643957769405972</c:v>
                </c:pt>
                <c:pt idx="558">
                  <c:v>32.656310729219761</c:v>
                </c:pt>
                <c:pt idx="559">
                  <c:v>32.668668336995594</c:v>
                </c:pt>
                <c:pt idx="560">
                  <c:v>32.681030675697833</c:v>
                </c:pt>
                <c:pt idx="561">
                  <c:v>32.693397828507884</c:v>
                </c:pt>
                <c:pt idx="562">
                  <c:v>32.705769878828306</c:v>
                </c:pt>
                <c:pt idx="563">
                  <c:v>32.718146910286997</c:v>
                </c:pt>
                <c:pt idx="564">
                  <c:v>32.730529006741364</c:v>
                </c:pt>
                <c:pt idx="565">
                  <c:v>32.742916252282505</c:v>
                </c:pt>
                <c:pt idx="566">
                  <c:v>32.755308731239516</c:v>
                </c:pt>
                <c:pt idx="567">
                  <c:v>32.767706528183702</c:v>
                </c:pt>
                <c:pt idx="568">
                  <c:v>32.780109727932903</c:v>
                </c:pt>
                <c:pt idx="569">
                  <c:v>32.792518415555818</c:v>
                </c:pt>
                <c:pt idx="570">
                  <c:v>32.804932676376374</c:v>
                </c:pt>
                <c:pt idx="571">
                  <c:v>32.817352595978107</c:v>
                </c:pt>
                <c:pt idx="572">
                  <c:v>32.829778260208577</c:v>
                </c:pt>
                <c:pt idx="573">
                  <c:v>32.84220975518388</c:v>
                </c:pt>
                <c:pt idx="574">
                  <c:v>32.854647167293052</c:v>
                </c:pt>
                <c:pt idx="575">
                  <c:v>32.867090583202668</c:v>
                </c:pt>
                <c:pt idx="576">
                  <c:v>32.879540089861365</c:v>
                </c:pt>
                <c:pt idx="577">
                  <c:v>32.891995774504451</c:v>
                </c:pt>
                <c:pt idx="578">
                  <c:v>32.904457724658528</c:v>
                </c:pt>
                <c:pt idx="579">
                  <c:v>32.916926028146165</c:v>
                </c:pt>
                <c:pt idx="580">
                  <c:v>32.929400773090592</c:v>
                </c:pt>
                <c:pt idx="581">
                  <c:v>32.941882047920451</c:v>
                </c:pt>
                <c:pt idx="582">
                  <c:v>32.954369941374587</c:v>
                </c:pt>
                <c:pt idx="583">
                  <c:v>32.966864542506862</c:v>
                </c:pt>
                <c:pt idx="584">
                  <c:v>32.979365940691004</c:v>
                </c:pt>
                <c:pt idx="585">
                  <c:v>32.991874225625516</c:v>
                </c:pt>
                <c:pt idx="586">
                  <c:v>33.004389487338635</c:v>
                </c:pt>
                <c:pt idx="587">
                  <c:v>33.0169118161933</c:v>
                </c:pt>
                <c:pt idx="588">
                  <c:v>33.029441302892202</c:v>
                </c:pt>
                <c:pt idx="589">
                  <c:v>33.041978038482824</c:v>
                </c:pt>
                <c:pt idx="590">
                  <c:v>33.054522114362591</c:v>
                </c:pt>
                <c:pt idx="591">
                  <c:v>33.06707362228402</c:v>
                </c:pt>
                <c:pt idx="592">
                  <c:v>33.079632654359933</c:v>
                </c:pt>
                <c:pt idx="593">
                  <c:v>33.092199303068718</c:v>
                </c:pt>
                <c:pt idx="594">
                  <c:v>33.104773661259621</c:v>
                </c:pt>
                <c:pt idx="595">
                  <c:v>33.117355822158117</c:v>
                </c:pt>
                <c:pt idx="596">
                  <c:v>33.129945879371299</c:v>
                </c:pt>
                <c:pt idx="597">
                  <c:v>33.142543926893346</c:v>
                </c:pt>
                <c:pt idx="598">
                  <c:v>33.155150059111023</c:v>
                </c:pt>
                <c:pt idx="599">
                  <c:v>33.16776437080923</c:v>
                </c:pt>
                <c:pt idx="600">
                  <c:v>33.180386957176644</c:v>
                </c:pt>
                <c:pt idx="601">
                  <c:v>33.193017913811332</c:v>
                </c:pt>
                <c:pt idx="602">
                  <c:v>33.205657336726532</c:v>
                </c:pt>
                <c:pt idx="603">
                  <c:v>33.218305322356386</c:v>
                </c:pt>
                <c:pt idx="604">
                  <c:v>33.23096196756179</c:v>
                </c:pt>
                <c:pt idx="605">
                  <c:v>33.243627369636286</c:v>
                </c:pt>
                <c:pt idx="606">
                  <c:v>33.256301626312016</c:v>
                </c:pt>
                <c:pt idx="607">
                  <c:v>33.268984835765728</c:v>
                </c:pt>
                <c:pt idx="608">
                  <c:v>33.281677096624847</c:v>
                </c:pt>
                <c:pt idx="609">
                  <c:v>33.294378507973612</c:v>
                </c:pt>
                <c:pt idx="610">
                  <c:v>33.30708916935928</c:v>
                </c:pt>
                <c:pt idx="611">
                  <c:v>33.319809180798373</c:v>
                </c:pt>
                <c:pt idx="612">
                  <c:v>33.332538642783021</c:v>
                </c:pt>
                <c:pt idx="613">
                  <c:v>33.345277656287337</c:v>
                </c:pt>
                <c:pt idx="614">
                  <c:v>33.358026322773895</c:v>
                </c:pt>
                <c:pt idx="615">
                  <c:v>33.370784744200265</c:v>
                </c:pt>
                <c:pt idx="616">
                  <c:v>33.383553023025591</c:v>
                </c:pt>
                <c:pt idx="617">
                  <c:v>33.396331262217274</c:v>
                </c:pt>
                <c:pt idx="618">
                  <c:v>33.409119565257726</c:v>
                </c:pt>
                <c:pt idx="619">
                  <c:v>33.421918036151155</c:v>
                </c:pt>
                <c:pt idx="620">
                  <c:v>33.434726779430513</c:v>
                </c:pt>
                <c:pt idx="621">
                  <c:v>33.447545900164393</c:v>
                </c:pt>
                <c:pt idx="622">
                  <c:v>33.460375503964144</c:v>
                </c:pt>
                <c:pt idx="623">
                  <c:v>33.473215696990941</c:v>
                </c:pt>
                <c:pt idx="624">
                  <c:v>33.48606658596303</c:v>
                </c:pt>
                <c:pt idx="625">
                  <c:v>33.498928278162985</c:v>
                </c:pt>
                <c:pt idx="626">
                  <c:v>33.51180088144509</c:v>
                </c:pt>
                <c:pt idx="627">
                  <c:v>33.524684504242792</c:v>
                </c:pt>
                <c:pt idx="628">
                  <c:v>33.537579255576247</c:v>
                </c:pt>
                <c:pt idx="629">
                  <c:v>33.550485245059924</c:v>
                </c:pt>
                <c:pt idx="630">
                  <c:v>33.563402582910349</c:v>
                </c:pt>
                <c:pt idx="631">
                  <c:v>33.576331379953878</c:v>
                </c:pt>
                <c:pt idx="632">
                  <c:v>33.589271747634633</c:v>
                </c:pt>
                <c:pt idx="633">
                  <c:v>33.602223798022457</c:v>
                </c:pt>
                <c:pt idx="634">
                  <c:v>33.615187643821017</c:v>
                </c:pt>
                <c:pt idx="635">
                  <c:v>33.628163398375982</c:v>
                </c:pt>
                <c:pt idx="636">
                  <c:v>33.641151175683305</c:v>
                </c:pt>
                <c:pt idx="637">
                  <c:v>33.654151090397605</c:v>
                </c:pt>
                <c:pt idx="638">
                  <c:v>33.667163257840642</c:v>
                </c:pt>
                <c:pt idx="639">
                  <c:v>33.680187794009903</c:v>
                </c:pt>
                <c:pt idx="640">
                  <c:v>33.6932248155873</c:v>
                </c:pt>
                <c:pt idx="641">
                  <c:v>33.706274439947968</c:v>
                </c:pt>
                <c:pt idx="642">
                  <c:v>33.719336785169155</c:v>
                </c:pt>
                <c:pt idx="643">
                  <c:v>33.732411970039273</c:v>
                </c:pt>
                <c:pt idx="644">
                  <c:v>33.745500114066971</c:v>
                </c:pt>
                <c:pt idx="645">
                  <c:v>33.758601337490454</c:v>
                </c:pt>
                <c:pt idx="646">
                  <c:v>33.771715761286778</c:v>
                </c:pt>
                <c:pt idx="647">
                  <c:v>33.784843507181371</c:v>
                </c:pt>
                <c:pt idx="648">
                  <c:v>33.797984697657618</c:v>
                </c:pt>
                <c:pt idx="649">
                  <c:v>33.811139455966583</c:v>
                </c:pt>
                <c:pt idx="650">
                  <c:v>33.824307906136866</c:v>
                </c:pt>
                <c:pt idx="651">
                  <c:v>33.83749017298458</c:v>
                </c:pt>
                <c:pt idx="652">
                  <c:v>33.850686382123449</c:v>
                </c:pt>
                <c:pt idx="653">
                  <c:v>33.86389665997504</c:v>
                </c:pt>
                <c:pt idx="654">
                  <c:v>33.877121133779163</c:v>
                </c:pt>
                <c:pt idx="655">
                  <c:v>33.890359931604344</c:v>
                </c:pt>
                <c:pt idx="656">
                  <c:v>33.903613182358498</c:v>
                </c:pt>
                <c:pt idx="657">
                  <c:v>33.916881015799703</c:v>
                </c:pt>
                <c:pt idx="658">
                  <c:v>33.930163562547136</c:v>
                </c:pt>
                <c:pt idx="659">
                  <c:v>33.943460954092167</c:v>
                </c:pt>
                <c:pt idx="660">
                  <c:v>33.956773322809553</c:v>
                </c:pt>
                <c:pt idx="661">
                  <c:v>33.970100801968854</c:v>
                </c:pt>
                <c:pt idx="662">
                  <c:v>33.983443525745948</c:v>
                </c:pt>
                <c:pt idx="663">
                  <c:v>33.996801629234731</c:v>
                </c:pt>
                <c:pt idx="664">
                  <c:v>34.010175248458943</c:v>
                </c:pt>
                <c:pt idx="665">
                  <c:v>34.023564520384241</c:v>
                </c:pt>
                <c:pt idx="666">
                  <c:v>34.036969582930311</c:v>
                </c:pt>
                <c:pt idx="667">
                  <c:v>34.050390574983268</c:v>
                </c:pt>
                <c:pt idx="668">
                  <c:v>34.063827636408156</c:v>
                </c:pt>
                <c:pt idx="669">
                  <c:v>34.077280908061645</c:v>
                </c:pt>
                <c:pt idx="670">
                  <c:v>34.090750531804915</c:v>
                </c:pt>
                <c:pt idx="671">
                  <c:v>34.104236650516711</c:v>
                </c:pt>
                <c:pt idx="672">
                  <c:v>34.117739408106573</c:v>
                </c:pt>
                <c:pt idx="673">
                  <c:v>34.131258949528288</c:v>
                </c:pt>
                <c:pt idx="674">
                  <c:v>34.144795420793486</c:v>
                </c:pt>
                <c:pt idx="675">
                  <c:v>34.158348968985493</c:v>
                </c:pt>
                <c:pt idx="676">
                  <c:v>34.17191974227331</c:v>
                </c:pt>
                <c:pt idx="677">
                  <c:v>34.185507889925859</c:v>
                </c:pt>
                <c:pt idx="678">
                  <c:v>34.199113562326403</c:v>
                </c:pt>
                <c:pt idx="679">
                  <c:v>34.212736910987161</c:v>
                </c:pt>
                <c:pt idx="680">
                  <c:v>34.226378088564203</c:v>
                </c:pt>
                <c:pt idx="681">
                  <c:v>34.240037248872483</c:v>
                </c:pt>
                <c:pt idx="682">
                  <c:v>34.253714546901129</c:v>
                </c:pt>
                <c:pt idx="683">
                  <c:v>34.267410138828993</c:v>
                </c:pt>
                <c:pt idx="684">
                  <c:v>34.281124182040379</c:v>
                </c:pt>
                <c:pt idx="685">
                  <c:v>34.294856835141019</c:v>
                </c:pt>
                <c:pt idx="686">
                  <c:v>34.308608257974313</c:v>
                </c:pt>
                <c:pt idx="687">
                  <c:v>34.322378611637802</c:v>
                </c:pt>
                <c:pt idx="688">
                  <c:v>34.336168058499872</c:v>
                </c:pt>
                <c:pt idx="689">
                  <c:v>34.349976762216727</c:v>
                </c:pt>
                <c:pt idx="690">
                  <c:v>34.363804887749616</c:v>
                </c:pt>
                <c:pt idx="691">
                  <c:v>34.377652601382366</c:v>
                </c:pt>
                <c:pt idx="692">
                  <c:v>34.391520070739077</c:v>
                </c:pt>
                <c:pt idx="693">
                  <c:v>34.405407464802217</c:v>
                </c:pt>
                <c:pt idx="694">
                  <c:v>34.419314953930915</c:v>
                </c:pt>
                <c:pt idx="695">
                  <c:v>34.433242709879565</c:v>
                </c:pt>
                <c:pt idx="696">
                  <c:v>34.447190905816718</c:v>
                </c:pt>
                <c:pt idx="697">
                  <c:v>34.461159716344262</c:v>
                </c:pt>
                <c:pt idx="698">
                  <c:v>34.475149317516937</c:v>
                </c:pt>
                <c:pt idx="699">
                  <c:v>34.489159886862105</c:v>
                </c:pt>
                <c:pt idx="700">
                  <c:v>34.503191603399863</c:v>
                </c:pt>
                <c:pt idx="701">
                  <c:v>34.51724464766351</c:v>
                </c:pt>
                <c:pt idx="702">
                  <c:v>34.531319201720258</c:v>
                </c:pt>
                <c:pt idx="703">
                  <c:v>34.545415449192355</c:v>
                </c:pt>
                <c:pt idx="704">
                  <c:v>34.559533575278508</c:v>
                </c:pt>
                <c:pt idx="705">
                  <c:v>34.57367376677567</c:v>
                </c:pt>
                <c:pt idx="706">
                  <c:v>34.587836212101152</c:v>
                </c:pt>
                <c:pt idx="707">
                  <c:v>34.602021101315131</c:v>
                </c:pt>
                <c:pt idx="708">
                  <c:v>34.616228626143517</c:v>
                </c:pt>
                <c:pt idx="709">
                  <c:v>34.630458980001173</c:v>
                </c:pt>
                <c:pt idx="710">
                  <c:v>34.644712358015553</c:v>
                </c:pt>
                <c:pt idx="711">
                  <c:v>34.658988957050695</c:v>
                </c:pt>
                <c:pt idx="712">
                  <c:v>34.673288975731666</c:v>
                </c:pt>
                <c:pt idx="713">
                  <c:v>34.687612614469323</c:v>
                </c:pt>
                <c:pt idx="714">
                  <c:v>34.701960075485601</c:v>
                </c:pt>
                <c:pt idx="715">
                  <c:v>34.716331562839159</c:v>
                </c:pt>
                <c:pt idx="716">
                  <c:v>34.730727282451461</c:v>
                </c:pt>
                <c:pt idx="717">
                  <c:v>34.745147442133309</c:v>
                </c:pt>
                <c:pt idx="718">
                  <c:v>34.759592251611856</c:v>
                </c:pt>
                <c:pt idx="719">
                  <c:v>34.774061922558019</c:v>
                </c:pt>
                <c:pt idx="720">
                  <c:v>34.788556668614433</c:v>
                </c:pt>
                <c:pt idx="721">
                  <c:v>34.803076705423827</c:v>
                </c:pt>
                <c:pt idx="722">
                  <c:v>34.817622250657926</c:v>
                </c:pt>
                <c:pt idx="723">
                  <c:v>34.832193524046858</c:v>
                </c:pt>
                <c:pt idx="724">
                  <c:v>34.846790747409031</c:v>
                </c:pt>
                <c:pt idx="725">
                  <c:v>34.861414144681582</c:v>
                </c:pt>
                <c:pt idx="726">
                  <c:v>34.876063941951351</c:v>
                </c:pt>
                <c:pt idx="727">
                  <c:v>34.89074036748638</c:v>
                </c:pt>
                <c:pt idx="728">
                  <c:v>34.905443651767975</c:v>
                </c:pt>
                <c:pt idx="729">
                  <c:v>34.92017402752338</c:v>
                </c:pt>
                <c:pt idx="730">
                  <c:v>34.934931729758951</c:v>
                </c:pt>
                <c:pt idx="731">
                  <c:v>34.949716995794034</c:v>
                </c:pt>
                <c:pt idx="732">
                  <c:v>34.964530065295335</c:v>
                </c:pt>
                <c:pt idx="733">
                  <c:v>34.979371180312022</c:v>
                </c:pt>
                <c:pt idx="734">
                  <c:v>34.994240585311388</c:v>
                </c:pt>
                <c:pt idx="735">
                  <c:v>35.009138527215185</c:v>
                </c:pt>
                <c:pt idx="736">
                  <c:v>35.024065255436646</c:v>
                </c:pt>
                <c:pt idx="737">
                  <c:v>35.039021021918145</c:v>
                </c:pt>
                <c:pt idx="738">
                  <c:v>35.054006081169597</c:v>
                </c:pt>
                <c:pt idx="739">
                  <c:v>35.069020690307539</c:v>
                </c:pt>
                <c:pt idx="740">
                  <c:v>35.084065109094958</c:v>
                </c:pt>
                <c:pt idx="741">
                  <c:v>35.099139599981825</c:v>
                </c:pt>
                <c:pt idx="742">
                  <c:v>35.114244428146428</c:v>
                </c:pt>
                <c:pt idx="743">
                  <c:v>35.129379861537508</c:v>
                </c:pt>
                <c:pt idx="744">
                  <c:v>35.144546170917096</c:v>
                </c:pt>
                <c:pt idx="745">
                  <c:v>35.159743629904256</c:v>
                </c:pt>
                <c:pt idx="746">
                  <c:v>35.174972515019654</c:v>
                </c:pt>
                <c:pt idx="747">
                  <c:v>35.190233105730883</c:v>
                </c:pt>
                <c:pt idx="748">
                  <c:v>35.205525684498809</c:v>
                </c:pt>
                <c:pt idx="749">
                  <c:v>35.220850536824706</c:v>
                </c:pt>
                <c:pt idx="750">
                  <c:v>35.236207951298312</c:v>
                </c:pt>
                <c:pt idx="751">
                  <c:v>35.25159821964688</c:v>
                </c:pt>
                <c:pt idx="752">
                  <c:v>35.267021636785131</c:v>
                </c:pt>
                <c:pt idx="753">
                  <c:v>35.282478500866226</c:v>
                </c:pt>
                <c:pt idx="754">
                  <c:v>35.297969113333693</c:v>
                </c:pt>
                <c:pt idx="755">
                  <c:v>35.313493778974454</c:v>
                </c:pt>
                <c:pt idx="756">
                  <c:v>35.32905280597285</c:v>
                </c:pt>
                <c:pt idx="757">
                  <c:v>35.344646505965763</c:v>
                </c:pt>
                <c:pt idx="758">
                  <c:v>35.360275194098854</c:v>
                </c:pt>
                <c:pt idx="759">
                  <c:v>35.375939189083901</c:v>
                </c:pt>
                <c:pt idx="760">
                  <c:v>35.391638813257366</c:v>
                </c:pt>
                <c:pt idx="761">
                  <c:v>35.407374392640072</c:v>
                </c:pt>
                <c:pt idx="762">
                  <c:v>35.42314625699813</c:v>
                </c:pt>
                <c:pt idx="763">
                  <c:v>35.438954739905149</c:v>
                </c:pt>
                <c:pt idx="764">
                  <c:v>35.454800178805677</c:v>
                </c:pt>
                <c:pt idx="765">
                  <c:v>35.470682915079976</c:v>
                </c:pt>
                <c:pt idx="766">
                  <c:v>35.486603294110161</c:v>
                </c:pt>
                <c:pt idx="767">
                  <c:v>35.50256166534767</c:v>
                </c:pt>
                <c:pt idx="768">
                  <c:v>35.518558382382196</c:v>
                </c:pt>
                <c:pt idx="769">
                  <c:v>35.534593803012044</c:v>
                </c:pt>
                <c:pt idx="770">
                  <c:v>35.550668289316</c:v>
                </c:pt>
                <c:pt idx="771">
                  <c:v>35.56678220772671</c:v>
                </c:pt>
                <c:pt idx="772">
                  <c:v>35.582935929105581</c:v>
                </c:pt>
                <c:pt idx="773">
                  <c:v>35.599129828819422</c:v>
                </c:pt>
                <c:pt idx="774">
                  <c:v>35.615364286818547</c:v>
                </c:pt>
                <c:pt idx="775">
                  <c:v>35.631639687716749</c:v>
                </c:pt>
                <c:pt idx="776">
                  <c:v>35.64795642087288</c:v>
                </c:pt>
                <c:pt idx="777">
                  <c:v>35.664314880474286</c:v>
                </c:pt>
                <c:pt idx="778">
                  <c:v>35.680715465622036</c:v>
                </c:pt>
                <c:pt idx="779">
                  <c:v>35.697158580418048</c:v>
                </c:pt>
                <c:pt idx="780">
                  <c:v>35.713644634054134</c:v>
                </c:pt>
                <c:pt idx="781">
                  <c:v>35.730174040903051</c:v>
                </c:pt>
                <c:pt idx="782">
                  <c:v>35.746747220611518</c:v>
                </c:pt>
                <c:pt idx="783">
                  <c:v>35.763364598195409</c:v>
                </c:pt>
                <c:pt idx="784">
                  <c:v>35.780026604137042</c:v>
                </c:pt>
                <c:pt idx="785">
                  <c:v>35.79673367448467</c:v>
                </c:pt>
                <c:pt idx="786">
                  <c:v>35.813486250954277</c:v>
                </c:pt>
                <c:pt idx="787">
                  <c:v>35.830284781033647</c:v>
                </c:pt>
                <c:pt idx="788">
                  <c:v>35.84712971808888</c:v>
                </c:pt>
                <c:pt idx="789">
                  <c:v>35.864021521473326</c:v>
                </c:pt>
                <c:pt idx="790">
                  <c:v>35.88096065663909</c:v>
                </c:pt>
                <c:pt idx="791">
                  <c:v>35.897947595251111</c:v>
                </c:pt>
                <c:pt idx="792">
                  <c:v>35.914982815303894</c:v>
                </c:pt>
                <c:pt idx="793">
                  <c:v>35.932066801241056</c:v>
                </c:pt>
                <c:pt idx="794">
                  <c:v>35.949200044077635</c:v>
                </c:pt>
                <c:pt idx="795">
                  <c:v>35.966383041525347</c:v>
                </c:pt>
                <c:pt idx="796">
                  <c:v>35.983616298120864</c:v>
                </c:pt>
                <c:pt idx="797">
                  <c:v>36.000900325357065</c:v>
                </c:pt>
                <c:pt idx="798">
                  <c:v>36.018235641817625</c:v>
                </c:pt>
                <c:pt idx="799">
                  <c:v>36.035622773314692</c:v>
                </c:pt>
                <c:pt idx="800">
                  <c:v>36.05306225303007</c:v>
                </c:pt>
                <c:pt idx="801">
                  <c:v>36.070554621659795</c:v>
                </c:pt>
                <c:pt idx="802">
                  <c:v>36.088100427562246</c:v>
                </c:pt>
                <c:pt idx="803">
                  <c:v>36.105700226910017</c:v>
                </c:pt>
                <c:pt idx="804">
                  <c:v>36.123354583845483</c:v>
                </c:pt>
                <c:pt idx="805">
                  <c:v>36.141064070640269</c:v>
                </c:pt>
                <c:pt idx="806">
                  <c:v>36.15882926785887</c:v>
                </c:pt>
                <c:pt idx="807">
                  <c:v>36.176650764526158</c:v>
                </c:pt>
                <c:pt idx="808">
                  <c:v>36.194529158299346</c:v>
                </c:pt>
                <c:pt idx="809">
                  <c:v>36.212465055644337</c:v>
                </c:pt>
                <c:pt idx="810">
                  <c:v>36.230459072016494</c:v>
                </c:pt>
                <c:pt idx="811">
                  <c:v>36.248511832046155</c:v>
                </c:pt>
                <c:pt idx="812">
                  <c:v>36.266623969729004</c:v>
                </c:pt>
                <c:pt idx="813">
                  <c:v>36.284796128621323</c:v>
                </c:pt>
                <c:pt idx="814">
                  <c:v>36.303028962040429</c:v>
                </c:pt>
                <c:pt idx="815">
                  <c:v>36.321323133270418</c:v>
                </c:pt>
                <c:pt idx="816">
                  <c:v>36.339679315773282</c:v>
                </c:pt>
                <c:pt idx="817">
                  <c:v>36.358098193405802</c:v>
                </c:pt>
                <c:pt idx="818">
                  <c:v>36.376580460642153</c:v>
                </c:pt>
                <c:pt idx="819">
                  <c:v>36.395126822802517</c:v>
                </c:pt>
                <c:pt idx="820">
                  <c:v>36.413737996288006</c:v>
                </c:pt>
                <c:pt idx="821">
                  <c:v>36.432414708821902</c:v>
                </c:pt>
                <c:pt idx="822">
                  <c:v>36.451157699697518</c:v>
                </c:pt>
                <c:pt idx="823">
                  <c:v>36.46996772003299</c:v>
                </c:pt>
                <c:pt idx="824">
                  <c:v>36.488845533033015</c:v>
                </c:pt>
                <c:pt idx="825">
                  <c:v>36.507791914258057</c:v>
                </c:pt>
                <c:pt idx="826">
                  <c:v>36.526807651900995</c:v>
                </c:pt>
                <c:pt idx="827">
                  <c:v>36.545893547071593</c:v>
                </c:pt>
                <c:pt idx="828">
                  <c:v>36.565050414089143</c:v>
                </c:pt>
                <c:pt idx="829">
                  <c:v>36.584279080783368</c:v>
                </c:pt>
                <c:pt idx="830">
                  <c:v>36.603580388804083</c:v>
                </c:pt>
                <c:pt idx="831">
                  <c:v>36.622955193939767</c:v>
                </c:pt>
                <c:pt idx="832">
                  <c:v>36.642404366445334</c:v>
                </c:pt>
                <c:pt idx="833">
                  <c:v>36.66192879137963</c:v>
                </c:pt>
                <c:pt idx="834">
                  <c:v>36.681529368952823</c:v>
                </c:pt>
                <c:pt idx="835">
                  <c:v>36.701207014884041</c:v>
                </c:pt>
                <c:pt idx="836">
                  <c:v>36.720962660769771</c:v>
                </c:pt>
                <c:pt idx="837">
                  <c:v>36.740797254463217</c:v>
                </c:pt>
                <c:pt idx="838">
                  <c:v>36.760711760465171</c:v>
                </c:pt>
                <c:pt idx="839">
                  <c:v>36.780707160326735</c:v>
                </c:pt>
                <c:pt idx="840">
                  <c:v>36.800784453064445</c:v>
                </c:pt>
                <c:pt idx="841">
                  <c:v>36.820944655587951</c:v>
                </c:pt>
                <c:pt idx="842">
                  <c:v>36.841188803141165</c:v>
                </c:pt>
                <c:pt idx="843">
                  <c:v>36.861517949757136</c:v>
                </c:pt>
                <c:pt idx="844">
                  <c:v>36.88193316872696</c:v>
                </c:pt>
                <c:pt idx="845">
                  <c:v>36.902435553083833</c:v>
                </c:pt>
                <c:pt idx="846">
                  <c:v>36.923026216102272</c:v>
                </c:pt>
                <c:pt idx="847">
                  <c:v>36.943706291813271</c:v>
                </c:pt>
                <c:pt idx="848">
                  <c:v>36.964476935536233</c:v>
                </c:pt>
                <c:pt idx="849">
                  <c:v>36.985339324427947</c:v>
                </c:pt>
                <c:pt idx="850">
                  <c:v>37.00629465804964</c:v>
                </c:pt>
                <c:pt idx="851">
                  <c:v>37.027344158952594</c:v>
                </c:pt>
                <c:pt idx="852">
                  <c:v>37.048489073283029</c:v>
                </c:pt>
                <c:pt idx="853">
                  <c:v>37.069730671407321</c:v>
                </c:pt>
                <c:pt idx="854">
                  <c:v>37.091070248558104</c:v>
                </c:pt>
                <c:pt idx="855">
                  <c:v>37.112509125502115</c:v>
                </c:pt>
                <c:pt idx="856">
                  <c:v>37.134048649230863</c:v>
                </c:pt>
                <c:pt idx="857">
                  <c:v>37.155690193674872</c:v>
                </c:pt>
                <c:pt idx="858">
                  <c:v>37.177435160442627</c:v>
                </c:pt>
                <c:pt idx="859">
                  <c:v>37.199284979585066</c:v>
                </c:pt>
                <c:pt idx="860">
                  <c:v>37.221241110386984</c:v>
                </c:pt>
                <c:pt idx="861">
                  <c:v>37.243305042186186</c:v>
                </c:pt>
                <c:pt idx="862">
                  <c:v>37.26547829522174</c:v>
                </c:pt>
                <c:pt idx="863">
                  <c:v>37.287762421512639</c:v>
                </c:pt>
                <c:pt idx="864">
                  <c:v>37.310159005768014</c:v>
                </c:pt>
                <c:pt idx="865">
                  <c:v>37.332669666330439</c:v>
                </c:pt>
                <c:pt idx="866">
                  <c:v>37.355296056153691</c:v>
                </c:pt>
                <c:pt idx="867">
                  <c:v>37.378039863816589</c:v>
                </c:pt>
                <c:pt idx="868">
                  <c:v>37.400902814574344</c:v>
                </c:pt>
                <c:pt idx="869">
                  <c:v>37.423886671449416</c:v>
                </c:pt>
                <c:pt idx="870">
                  <c:v>37.446993236363305</c:v>
                </c:pt>
                <c:pt idx="871">
                  <c:v>37.470224351311501</c:v>
                </c:pt>
                <c:pt idx="872">
                  <c:v>37.493581899583276</c:v>
                </c:pt>
                <c:pt idx="873">
                  <c:v>37.517067807028695</c:v>
                </c:pt>
                <c:pt idx="874">
                  <c:v>37.540684043374803</c:v>
                </c:pt>
                <c:pt idx="875">
                  <c:v>37.564432623593504</c:v>
                </c:pt>
                <c:pt idx="876">
                  <c:v>37.588315609323459</c:v>
                </c:pt>
                <c:pt idx="877">
                  <c:v>37.61233511034871</c:v>
                </c:pt>
                <c:pt idx="878">
                  <c:v>37.636493286136677</c:v>
                </c:pt>
                <c:pt idx="879">
                  <c:v>37.660792347438573</c:v>
                </c:pt>
                <c:pt idx="880">
                  <c:v>37.685234557955056</c:v>
                </c:pt>
                <c:pt idx="881">
                  <c:v>37.7098222360707</c:v>
                </c:pt>
                <c:pt idx="882">
                  <c:v>37.734557756660429</c:v>
                </c:pt>
                <c:pt idx="883">
                  <c:v>37.759443552971739</c:v>
                </c:pt>
                <c:pt idx="884">
                  <c:v>37.784482118586453</c:v>
                </c:pt>
                <c:pt idx="885">
                  <c:v>37.809676009466202</c:v>
                </c:pt>
                <c:pt idx="886">
                  <c:v>37.835027846085936</c:v>
                </c:pt>
                <c:pt idx="887">
                  <c:v>37.860540315659975</c:v>
                </c:pt>
                <c:pt idx="888">
                  <c:v>37.886216174465687</c:v>
                </c:pt>
                <c:pt idx="889">
                  <c:v>37.908718063945564</c:v>
                </c:pt>
                <c:pt idx="890">
                  <c:v>37.930099581778762</c:v>
                </c:pt>
                <c:pt idx="891">
                  <c:v>37.951622565643333</c:v>
                </c:pt>
                <c:pt idx="892">
                  <c:v>37.973289529174295</c:v>
                </c:pt>
                <c:pt idx="893">
                  <c:v>37.995103053689263</c:v>
                </c:pt>
                <c:pt idx="894">
                  <c:v>38.017065790679297</c:v>
                </c:pt>
                <c:pt idx="895">
                  <c:v>38.039180464416184</c:v>
                </c:pt>
                <c:pt idx="896">
                  <c:v>38.061449874682758</c:v>
                </c:pt>
                <c:pt idx="897">
                  <c:v>38.083876899633438</c:v>
                </c:pt>
                <c:pt idx="898">
                  <c:v>38.106464498792384</c:v>
                </c:pt>
                <c:pt idx="899">
                  <c:v>38.129215716197443</c:v>
                </c:pt>
                <c:pt idx="900">
                  <c:v>38.152133683698544</c:v>
                </c:pt>
                <c:pt idx="901">
                  <c:v>38.175221624419628</c:v>
                </c:pt>
                <c:pt idx="902">
                  <c:v>38.198482856394094</c:v>
                </c:pt>
                <c:pt idx="903">
                  <c:v>38.221920796384424</c:v>
                </c:pt>
                <c:pt idx="904">
                  <c:v>38.245538963897211</c:v>
                </c:pt>
                <c:pt idx="905">
                  <c:v>38.269340985405734</c:v>
                </c:pt>
                <c:pt idx="906">
                  <c:v>38.293330598793439</c:v>
                </c:pt>
                <c:pt idx="907">
                  <c:v>38.317511658031997</c:v>
                </c:pt>
                <c:pt idx="908">
                  <c:v>38.341888138109361</c:v>
                </c:pt>
                <c:pt idx="909">
                  <c:v>38.366464140223918</c:v>
                </c:pt>
                <c:pt idx="910">
                  <c:v>38.39124389726237</c:v>
                </c:pt>
                <c:pt idx="911">
                  <c:v>38.416231779580066</c:v>
                </c:pt>
                <c:pt idx="912">
                  <c:v>38.441432301104342</c:v>
                </c:pt>
                <c:pt idx="913">
                  <c:v>38.466850125782742</c:v>
                </c:pt>
                <c:pt idx="914">
                  <c:v>38.492490074399868</c:v>
                </c:pt>
                <c:pt idx="915">
                  <c:v>38.518357131788719</c:v>
                </c:pt>
                <c:pt idx="916">
                  <c:v>38.544456454464196</c:v>
                </c:pt>
                <c:pt idx="917">
                  <c:v>38.570793378708863</c:v>
                </c:pt>
                <c:pt idx="918">
                  <c:v>38.597373429144</c:v>
                </c:pt>
                <c:pt idx="919">
                  <c:v>38.624202327821031</c:v>
                </c:pt>
                <c:pt idx="920">
                  <c:v>38.651286003872201</c:v>
                </c:pt>
                <c:pt idx="921">
                  <c:v>38.67863060376245</c:v>
                </c:pt>
                <c:pt idx="922">
                  <c:v>38.706242502187983</c:v>
                </c:pt>
                <c:pt idx="923">
                  <c:v>38.734128313671604</c:v>
                </c:pt>
                <c:pt idx="924">
                  <c:v>38.762294904909126</c:v>
                </c:pt>
                <c:pt idx="925">
                  <c:v>38.790749407926135</c:v>
                </c:pt>
                <c:pt idx="926">
                  <c:v>38.819499234110367</c:v>
                </c:pt>
                <c:pt idx="927">
                  <c:v>38.848552089190491</c:v>
                </c:pt>
                <c:pt idx="928">
                  <c:v>38.877915989239753</c:v>
                </c:pt>
                <c:pt idx="929">
                  <c:v>38.907599277789757</c:v>
                </c:pt>
                <c:pt idx="930">
                  <c:v>38.937610644148826</c:v>
                </c:pt>
                <c:pt idx="931">
                  <c:v>38.967959143028466</c:v>
                </c:pt>
                <c:pt idx="932">
                  <c:v>38.998654215592111</c:v>
                </c:pt>
                <c:pt idx="933">
                  <c:v>39.029705712052461</c:v>
                </c:pt>
                <c:pt idx="934">
                  <c:v>39.061123915956408</c:v>
                </c:pt>
                <c:pt idx="935">
                  <c:v>39.092919570312247</c:v>
                </c:pt>
                <c:pt idx="936">
                  <c:v>39.125103905729759</c:v>
                </c:pt>
                <c:pt idx="937">
                  <c:v>39.15768867076342</c:v>
                </c:pt>
                <c:pt idx="938">
                  <c:v>39.19068616466965</c:v>
                </c:pt>
                <c:pt idx="939">
                  <c:v>39.224109272813578</c:v>
                </c:pt>
                <c:pt idx="940">
                  <c:v>39.257971504987729</c:v>
                </c:pt>
                <c:pt idx="941">
                  <c:v>39.292287036936209</c:v>
                </c:pt>
                <c:pt idx="942">
                  <c:v>39.327070755413075</c:v>
                </c:pt>
                <c:pt idx="943">
                  <c:v>39.362338307143787</c:v>
                </c:pt>
                <c:pt idx="944">
                  <c:v>39.398106152104404</c:v>
                </c:pt>
                <c:pt idx="945">
                  <c:v>39.434391621585775</c:v>
                </c:pt>
                <c:pt idx="946">
                  <c:v>39.471212981570133</c:v>
                </c:pt>
                <c:pt idx="947">
                  <c:v>39.508589502016946</c:v>
                </c:pt>
                <c:pt idx="948">
                  <c:v>39.546541532734736</c:v>
                </c:pt>
                <c:pt idx="949">
                  <c:v>39.585090586607947</c:v>
                </c:pt>
                <c:pt idx="950">
                  <c:v>39.624259431055592</c:v>
                </c:pt>
                <c:pt idx="951">
                  <c:v>39.664072188722479</c:v>
                </c:pt>
                <c:pt idx="952">
                  <c:v>39.704554448549757</c:v>
                </c:pt>
                <c:pt idx="953">
                  <c:v>39.745733388541609</c:v>
                </c:pt>
                <c:pt idx="954">
                  <c:v>39.787637911744305</c:v>
                </c:pt>
                <c:pt idx="955">
                  <c:v>39.830298797189556</c:v>
                </c:pt>
                <c:pt idx="956">
                  <c:v>39.87374886783148</c:v>
                </c:pt>
                <c:pt idx="957">
                  <c:v>39.918023177836531</c:v>
                </c:pt>
                <c:pt idx="958">
                  <c:v>39.963159221977918</c:v>
                </c:pt>
                <c:pt idx="959">
                  <c:v>40.009197170354923</c:v>
                </c:pt>
                <c:pt idx="960">
                  <c:v>40.056180132220646</c:v>
                </c:pt>
                <c:pt idx="961">
                  <c:v>40.104154453379657</c:v>
                </c:pt>
                <c:pt idx="962">
                  <c:v>40.153170052438782</c:v>
                </c:pt>
                <c:pt idx="963">
                  <c:v>40.203280802193234</c:v>
                </c:pt>
                <c:pt idx="964">
                  <c:v>40.254544963652251</c:v>
                </c:pt>
                <c:pt idx="965">
                  <c:v>40.307025681710108</c:v>
                </c:pt>
                <c:pt idx="966">
                  <c:v>40.360791553324667</c:v>
                </c:pt>
                <c:pt idx="967">
                  <c:v>40.415917281373289</c:v>
                </c:pt>
                <c:pt idx="968">
                  <c:v>40.472484430243391</c:v>
                </c:pt>
                <c:pt idx="969">
                  <c:v>40.530582302850064</c:v>
                </c:pt>
                <c:pt idx="970">
                  <c:v>40.590308963384118</c:v>
                </c:pt>
                <c:pt idx="971">
                  <c:v>40.651772435982863</c:v>
                </c:pt>
                <c:pt idx="972">
                  <c:v>40.715092117099744</c:v>
                </c:pt>
                <c:pt idx="973">
                  <c:v>40.780400449195831</c:v>
                </c:pt>
                <c:pt idx="974">
                  <c:v>40.847844916277168</c:v>
                </c:pt>
                <c:pt idx="975">
                  <c:v>40.917590438869532</c:v>
                </c:pt>
                <c:pt idx="976">
                  <c:v>40.98982226883421</c:v>
                </c:pt>
                <c:pt idx="977">
                  <c:v>41.064749515263564</c:v>
                </c:pt>
                <c:pt idx="978">
                  <c:v>41.142609474878164</c:v>
                </c:pt>
                <c:pt idx="979">
                  <c:v>41.223672998814244</c:v>
                </c:pt>
                <c:pt idx="980">
                  <c:v>41.308251209889264</c:v>
                </c:pt>
                <c:pt idx="981">
                  <c:v>41.396704001802824</c:v>
                </c:pt>
                <c:pt idx="982">
                  <c:v>41.489450922200085</c:v>
                </c:pt>
                <c:pt idx="983">
                  <c:v>41.586985293806414</c:v>
                </c:pt>
                <c:pt idx="984">
                  <c:v>41.689892809038483</c:v>
                </c:pt>
                <c:pt idx="985">
                  <c:v>41.798876422973194</c:v>
                </c:pt>
                <c:pt idx="986">
                  <c:v>41.914790305076835</c:v>
                </c:pt>
                <c:pt idx="987">
                  <c:v>42.038687138969962</c:v>
                </c:pt>
                <c:pt idx="988">
                  <c:v>42.171885642885371</c:v>
                </c:pt>
                <c:pt idx="989">
                  <c:v>42.316069719576795</c:v>
                </c:pt>
                <c:pt idx="990">
                  <c:v>42.47343897319162</c:v>
                </c:pt>
                <c:pt idx="991">
                  <c:v>42.64694645057984</c:v>
                </c:pt>
                <c:pt idx="992">
                  <c:v>42.840692699674335</c:v>
                </c:pt>
                <c:pt idx="993">
                  <c:v>43.060619274792089</c:v>
                </c:pt>
                <c:pt idx="994">
                  <c:v>43.315826622822378</c:v>
                </c:pt>
                <c:pt idx="995">
                  <c:v>43.621348242946276</c:v>
                </c:pt>
                <c:pt idx="996">
                  <c:v>44.004897072843669</c:v>
                </c:pt>
                <c:pt idx="997">
                  <c:v>44.5273754748101</c:v>
                </c:pt>
                <c:pt idx="998">
                  <c:v>45.37721433385407</c:v>
                </c:pt>
              </c:numCache>
            </c:numRef>
          </c:xVal>
          <c:yVal>
            <c:numRef>
              <c:f>'Clutter Sect 3-2'!$AN$8:$AN$1006</c:f>
              <c:numCache>
                <c:formatCode>General</c:formatCode>
                <c:ptCount val="99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  <c:pt idx="49">
                  <c:v>5</c:v>
                </c:pt>
                <c:pt idx="50">
                  <c:v>5.0999999999999996</c:v>
                </c:pt>
                <c:pt idx="51">
                  <c:v>5.2</c:v>
                </c:pt>
                <c:pt idx="52">
                  <c:v>5.3</c:v>
                </c:pt>
                <c:pt idx="53">
                  <c:v>5.4</c:v>
                </c:pt>
                <c:pt idx="54">
                  <c:v>5.5</c:v>
                </c:pt>
                <c:pt idx="55">
                  <c:v>5.6</c:v>
                </c:pt>
                <c:pt idx="56">
                  <c:v>5.7</c:v>
                </c:pt>
                <c:pt idx="57">
                  <c:v>5.8</c:v>
                </c:pt>
                <c:pt idx="58">
                  <c:v>5.9</c:v>
                </c:pt>
                <c:pt idx="59">
                  <c:v>6</c:v>
                </c:pt>
                <c:pt idx="60">
                  <c:v>6.1</c:v>
                </c:pt>
                <c:pt idx="61">
                  <c:v>6.2</c:v>
                </c:pt>
                <c:pt idx="62">
                  <c:v>6.3</c:v>
                </c:pt>
                <c:pt idx="63">
                  <c:v>6.4</c:v>
                </c:pt>
                <c:pt idx="64">
                  <c:v>6.5</c:v>
                </c:pt>
                <c:pt idx="65">
                  <c:v>6.6</c:v>
                </c:pt>
                <c:pt idx="66">
                  <c:v>6.7</c:v>
                </c:pt>
                <c:pt idx="67">
                  <c:v>6.8</c:v>
                </c:pt>
                <c:pt idx="68">
                  <c:v>6.9</c:v>
                </c:pt>
                <c:pt idx="69">
                  <c:v>7</c:v>
                </c:pt>
                <c:pt idx="70">
                  <c:v>7.1</c:v>
                </c:pt>
                <c:pt idx="71">
                  <c:v>7.2</c:v>
                </c:pt>
                <c:pt idx="72">
                  <c:v>7.3</c:v>
                </c:pt>
                <c:pt idx="73">
                  <c:v>7.4</c:v>
                </c:pt>
                <c:pt idx="74">
                  <c:v>7.5</c:v>
                </c:pt>
                <c:pt idx="75">
                  <c:v>7.6</c:v>
                </c:pt>
                <c:pt idx="76">
                  <c:v>7.7</c:v>
                </c:pt>
                <c:pt idx="77">
                  <c:v>7.8</c:v>
                </c:pt>
                <c:pt idx="78">
                  <c:v>7.9</c:v>
                </c:pt>
                <c:pt idx="79">
                  <c:v>8</c:v>
                </c:pt>
                <c:pt idx="80">
                  <c:v>8.1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8.4</c:v>
                </c:pt>
                <c:pt idx="84">
                  <c:v>8.5</c:v>
                </c:pt>
                <c:pt idx="85">
                  <c:v>8.6</c:v>
                </c:pt>
                <c:pt idx="86">
                  <c:v>8.6999999999999993</c:v>
                </c:pt>
                <c:pt idx="87">
                  <c:v>8.8000000000000007</c:v>
                </c:pt>
                <c:pt idx="88">
                  <c:v>8.9</c:v>
                </c:pt>
                <c:pt idx="89">
                  <c:v>9</c:v>
                </c:pt>
                <c:pt idx="90">
                  <c:v>9.1</c:v>
                </c:pt>
                <c:pt idx="91">
                  <c:v>9.1999999999999993</c:v>
                </c:pt>
                <c:pt idx="92">
                  <c:v>9.3000000000000007</c:v>
                </c:pt>
                <c:pt idx="93">
                  <c:v>9.4</c:v>
                </c:pt>
                <c:pt idx="94">
                  <c:v>9.5</c:v>
                </c:pt>
                <c:pt idx="95">
                  <c:v>9.6</c:v>
                </c:pt>
                <c:pt idx="96">
                  <c:v>9.6999999999999993</c:v>
                </c:pt>
                <c:pt idx="97">
                  <c:v>9.8000000000000007</c:v>
                </c:pt>
                <c:pt idx="98">
                  <c:v>9.9</c:v>
                </c:pt>
                <c:pt idx="99">
                  <c:v>10</c:v>
                </c:pt>
                <c:pt idx="100">
                  <c:v>10.1</c:v>
                </c:pt>
                <c:pt idx="101">
                  <c:v>10.199999999999999</c:v>
                </c:pt>
                <c:pt idx="102">
                  <c:v>10.3</c:v>
                </c:pt>
                <c:pt idx="103">
                  <c:v>10.4</c:v>
                </c:pt>
                <c:pt idx="104">
                  <c:v>10.5</c:v>
                </c:pt>
                <c:pt idx="105">
                  <c:v>10.6</c:v>
                </c:pt>
                <c:pt idx="106">
                  <c:v>10.7</c:v>
                </c:pt>
                <c:pt idx="107">
                  <c:v>10.8</c:v>
                </c:pt>
                <c:pt idx="108">
                  <c:v>10.9</c:v>
                </c:pt>
                <c:pt idx="109">
                  <c:v>11</c:v>
                </c:pt>
                <c:pt idx="110">
                  <c:v>11.1</c:v>
                </c:pt>
                <c:pt idx="111">
                  <c:v>11.2</c:v>
                </c:pt>
                <c:pt idx="112">
                  <c:v>11.3</c:v>
                </c:pt>
                <c:pt idx="113">
                  <c:v>11.4</c:v>
                </c:pt>
                <c:pt idx="114">
                  <c:v>11.5</c:v>
                </c:pt>
                <c:pt idx="115">
                  <c:v>11.6</c:v>
                </c:pt>
                <c:pt idx="116">
                  <c:v>11.7</c:v>
                </c:pt>
                <c:pt idx="117">
                  <c:v>11.8</c:v>
                </c:pt>
                <c:pt idx="118">
                  <c:v>11.9</c:v>
                </c:pt>
                <c:pt idx="119">
                  <c:v>12</c:v>
                </c:pt>
                <c:pt idx="120">
                  <c:v>12.1</c:v>
                </c:pt>
                <c:pt idx="121">
                  <c:v>12.2</c:v>
                </c:pt>
                <c:pt idx="122">
                  <c:v>12.3</c:v>
                </c:pt>
                <c:pt idx="123">
                  <c:v>12.4</c:v>
                </c:pt>
                <c:pt idx="124">
                  <c:v>12.5</c:v>
                </c:pt>
                <c:pt idx="125">
                  <c:v>12.6</c:v>
                </c:pt>
                <c:pt idx="126">
                  <c:v>12.7</c:v>
                </c:pt>
                <c:pt idx="127">
                  <c:v>12.8</c:v>
                </c:pt>
                <c:pt idx="128">
                  <c:v>12.9</c:v>
                </c:pt>
                <c:pt idx="129">
                  <c:v>13</c:v>
                </c:pt>
                <c:pt idx="130">
                  <c:v>13.1</c:v>
                </c:pt>
                <c:pt idx="131">
                  <c:v>13.2</c:v>
                </c:pt>
                <c:pt idx="132">
                  <c:v>13.3</c:v>
                </c:pt>
                <c:pt idx="133">
                  <c:v>13.4</c:v>
                </c:pt>
                <c:pt idx="134">
                  <c:v>13.5</c:v>
                </c:pt>
                <c:pt idx="135">
                  <c:v>13.6</c:v>
                </c:pt>
                <c:pt idx="136">
                  <c:v>13.7</c:v>
                </c:pt>
                <c:pt idx="137">
                  <c:v>13.8</c:v>
                </c:pt>
                <c:pt idx="138">
                  <c:v>13.9</c:v>
                </c:pt>
                <c:pt idx="139">
                  <c:v>14</c:v>
                </c:pt>
                <c:pt idx="140">
                  <c:v>14.1</c:v>
                </c:pt>
                <c:pt idx="141">
                  <c:v>14.2</c:v>
                </c:pt>
                <c:pt idx="142">
                  <c:v>14.3</c:v>
                </c:pt>
                <c:pt idx="143">
                  <c:v>14.4</c:v>
                </c:pt>
                <c:pt idx="144">
                  <c:v>14.5</c:v>
                </c:pt>
                <c:pt idx="145">
                  <c:v>14.6</c:v>
                </c:pt>
                <c:pt idx="146">
                  <c:v>14.7</c:v>
                </c:pt>
                <c:pt idx="147">
                  <c:v>14.8</c:v>
                </c:pt>
                <c:pt idx="148">
                  <c:v>14.9</c:v>
                </c:pt>
                <c:pt idx="149">
                  <c:v>15</c:v>
                </c:pt>
                <c:pt idx="150">
                  <c:v>15.1</c:v>
                </c:pt>
                <c:pt idx="151">
                  <c:v>15.2</c:v>
                </c:pt>
                <c:pt idx="152">
                  <c:v>15.3</c:v>
                </c:pt>
                <c:pt idx="153">
                  <c:v>15.4</c:v>
                </c:pt>
                <c:pt idx="154">
                  <c:v>15.5</c:v>
                </c:pt>
                <c:pt idx="155">
                  <c:v>15.6</c:v>
                </c:pt>
                <c:pt idx="156">
                  <c:v>15.7</c:v>
                </c:pt>
                <c:pt idx="157">
                  <c:v>15.8</c:v>
                </c:pt>
                <c:pt idx="158">
                  <c:v>15.9</c:v>
                </c:pt>
                <c:pt idx="159">
                  <c:v>16</c:v>
                </c:pt>
                <c:pt idx="160">
                  <c:v>16.100000000000001</c:v>
                </c:pt>
                <c:pt idx="161">
                  <c:v>16.2</c:v>
                </c:pt>
                <c:pt idx="162">
                  <c:v>16.3</c:v>
                </c:pt>
                <c:pt idx="163">
                  <c:v>16.399999999999999</c:v>
                </c:pt>
                <c:pt idx="164">
                  <c:v>16.5</c:v>
                </c:pt>
                <c:pt idx="165">
                  <c:v>16.600000000000001</c:v>
                </c:pt>
                <c:pt idx="166">
                  <c:v>16.7</c:v>
                </c:pt>
                <c:pt idx="167">
                  <c:v>16.8</c:v>
                </c:pt>
                <c:pt idx="168">
                  <c:v>16.899999999999999</c:v>
                </c:pt>
                <c:pt idx="169">
                  <c:v>17</c:v>
                </c:pt>
                <c:pt idx="170">
                  <c:v>17.100000000000001</c:v>
                </c:pt>
                <c:pt idx="171">
                  <c:v>17.2</c:v>
                </c:pt>
                <c:pt idx="172">
                  <c:v>17.3</c:v>
                </c:pt>
                <c:pt idx="173">
                  <c:v>17.399999999999999</c:v>
                </c:pt>
                <c:pt idx="174">
                  <c:v>17.5</c:v>
                </c:pt>
                <c:pt idx="175">
                  <c:v>17.600000000000001</c:v>
                </c:pt>
                <c:pt idx="176">
                  <c:v>17.7</c:v>
                </c:pt>
                <c:pt idx="177">
                  <c:v>17.8</c:v>
                </c:pt>
                <c:pt idx="178">
                  <c:v>17.899999999999999</c:v>
                </c:pt>
                <c:pt idx="179">
                  <c:v>18</c:v>
                </c:pt>
                <c:pt idx="180">
                  <c:v>18.100000000000001</c:v>
                </c:pt>
                <c:pt idx="181">
                  <c:v>18.2</c:v>
                </c:pt>
                <c:pt idx="182">
                  <c:v>18.3</c:v>
                </c:pt>
                <c:pt idx="183">
                  <c:v>18.399999999999999</c:v>
                </c:pt>
                <c:pt idx="184">
                  <c:v>18.5</c:v>
                </c:pt>
                <c:pt idx="185">
                  <c:v>18.600000000000001</c:v>
                </c:pt>
                <c:pt idx="186">
                  <c:v>18.7</c:v>
                </c:pt>
                <c:pt idx="187">
                  <c:v>18.8</c:v>
                </c:pt>
                <c:pt idx="188">
                  <c:v>18.899999999999999</c:v>
                </c:pt>
                <c:pt idx="189">
                  <c:v>19</c:v>
                </c:pt>
                <c:pt idx="190">
                  <c:v>19.100000000000001</c:v>
                </c:pt>
                <c:pt idx="191">
                  <c:v>19.2</c:v>
                </c:pt>
                <c:pt idx="192">
                  <c:v>19.3</c:v>
                </c:pt>
                <c:pt idx="193">
                  <c:v>19.399999999999999</c:v>
                </c:pt>
                <c:pt idx="194">
                  <c:v>19.5</c:v>
                </c:pt>
                <c:pt idx="195">
                  <c:v>19.600000000000001</c:v>
                </c:pt>
                <c:pt idx="196">
                  <c:v>19.7</c:v>
                </c:pt>
                <c:pt idx="197">
                  <c:v>19.8</c:v>
                </c:pt>
                <c:pt idx="198">
                  <c:v>19.899999999999999</c:v>
                </c:pt>
                <c:pt idx="199">
                  <c:v>20</c:v>
                </c:pt>
                <c:pt idx="200">
                  <c:v>20.100000000000001</c:v>
                </c:pt>
                <c:pt idx="201">
                  <c:v>20.2</c:v>
                </c:pt>
                <c:pt idx="202">
                  <c:v>20.3</c:v>
                </c:pt>
                <c:pt idx="203">
                  <c:v>20.399999999999999</c:v>
                </c:pt>
                <c:pt idx="204">
                  <c:v>20.5</c:v>
                </c:pt>
                <c:pt idx="205">
                  <c:v>20.6</c:v>
                </c:pt>
                <c:pt idx="206">
                  <c:v>20.7</c:v>
                </c:pt>
                <c:pt idx="207">
                  <c:v>20.8</c:v>
                </c:pt>
                <c:pt idx="208">
                  <c:v>20.9</c:v>
                </c:pt>
                <c:pt idx="209">
                  <c:v>21</c:v>
                </c:pt>
                <c:pt idx="210">
                  <c:v>21.1</c:v>
                </c:pt>
                <c:pt idx="211">
                  <c:v>21.2</c:v>
                </c:pt>
                <c:pt idx="212">
                  <c:v>21.3</c:v>
                </c:pt>
                <c:pt idx="213">
                  <c:v>21.4</c:v>
                </c:pt>
                <c:pt idx="214">
                  <c:v>21.5</c:v>
                </c:pt>
                <c:pt idx="215">
                  <c:v>21.6</c:v>
                </c:pt>
                <c:pt idx="216">
                  <c:v>21.7</c:v>
                </c:pt>
                <c:pt idx="217">
                  <c:v>21.8</c:v>
                </c:pt>
                <c:pt idx="218">
                  <c:v>21.9</c:v>
                </c:pt>
                <c:pt idx="219">
                  <c:v>22</c:v>
                </c:pt>
                <c:pt idx="220">
                  <c:v>22.1</c:v>
                </c:pt>
                <c:pt idx="221">
                  <c:v>22.2</c:v>
                </c:pt>
                <c:pt idx="222">
                  <c:v>22.3</c:v>
                </c:pt>
                <c:pt idx="223">
                  <c:v>22.4</c:v>
                </c:pt>
                <c:pt idx="224">
                  <c:v>22.5</c:v>
                </c:pt>
                <c:pt idx="225">
                  <c:v>22.6</c:v>
                </c:pt>
                <c:pt idx="226">
                  <c:v>22.7</c:v>
                </c:pt>
                <c:pt idx="227">
                  <c:v>22.8</c:v>
                </c:pt>
                <c:pt idx="228">
                  <c:v>22.9</c:v>
                </c:pt>
                <c:pt idx="229">
                  <c:v>23</c:v>
                </c:pt>
                <c:pt idx="230">
                  <c:v>23.1</c:v>
                </c:pt>
                <c:pt idx="231">
                  <c:v>23.2</c:v>
                </c:pt>
                <c:pt idx="232">
                  <c:v>23.3</c:v>
                </c:pt>
                <c:pt idx="233">
                  <c:v>23.4</c:v>
                </c:pt>
                <c:pt idx="234">
                  <c:v>23.5</c:v>
                </c:pt>
                <c:pt idx="235">
                  <c:v>23.6</c:v>
                </c:pt>
                <c:pt idx="236">
                  <c:v>23.7</c:v>
                </c:pt>
                <c:pt idx="237">
                  <c:v>23.8</c:v>
                </c:pt>
                <c:pt idx="238">
                  <c:v>23.9</c:v>
                </c:pt>
                <c:pt idx="239">
                  <c:v>24</c:v>
                </c:pt>
                <c:pt idx="240">
                  <c:v>24.1</c:v>
                </c:pt>
                <c:pt idx="241">
                  <c:v>24.2</c:v>
                </c:pt>
                <c:pt idx="242">
                  <c:v>24.3</c:v>
                </c:pt>
                <c:pt idx="243">
                  <c:v>24.4</c:v>
                </c:pt>
                <c:pt idx="244">
                  <c:v>24.5</c:v>
                </c:pt>
                <c:pt idx="245">
                  <c:v>24.6</c:v>
                </c:pt>
                <c:pt idx="246">
                  <c:v>24.7</c:v>
                </c:pt>
                <c:pt idx="247">
                  <c:v>24.8</c:v>
                </c:pt>
                <c:pt idx="248">
                  <c:v>24.9</c:v>
                </c:pt>
                <c:pt idx="249">
                  <c:v>25</c:v>
                </c:pt>
                <c:pt idx="250">
                  <c:v>25.1</c:v>
                </c:pt>
                <c:pt idx="251">
                  <c:v>25.2</c:v>
                </c:pt>
                <c:pt idx="252">
                  <c:v>25.3</c:v>
                </c:pt>
                <c:pt idx="253">
                  <c:v>25.4</c:v>
                </c:pt>
                <c:pt idx="254">
                  <c:v>25.5</c:v>
                </c:pt>
                <c:pt idx="255">
                  <c:v>25.6</c:v>
                </c:pt>
                <c:pt idx="256">
                  <c:v>25.7</c:v>
                </c:pt>
                <c:pt idx="257">
                  <c:v>25.8</c:v>
                </c:pt>
                <c:pt idx="258">
                  <c:v>25.9</c:v>
                </c:pt>
                <c:pt idx="259">
                  <c:v>26</c:v>
                </c:pt>
                <c:pt idx="260">
                  <c:v>26.1</c:v>
                </c:pt>
                <c:pt idx="261">
                  <c:v>26.2</c:v>
                </c:pt>
                <c:pt idx="262">
                  <c:v>26.3</c:v>
                </c:pt>
                <c:pt idx="263">
                  <c:v>26.4</c:v>
                </c:pt>
                <c:pt idx="264">
                  <c:v>26.5</c:v>
                </c:pt>
                <c:pt idx="265">
                  <c:v>26.6</c:v>
                </c:pt>
                <c:pt idx="266">
                  <c:v>26.7</c:v>
                </c:pt>
                <c:pt idx="267">
                  <c:v>26.8</c:v>
                </c:pt>
                <c:pt idx="268">
                  <c:v>26.9</c:v>
                </c:pt>
                <c:pt idx="269">
                  <c:v>27</c:v>
                </c:pt>
                <c:pt idx="270">
                  <c:v>27.1</c:v>
                </c:pt>
                <c:pt idx="271">
                  <c:v>27.2</c:v>
                </c:pt>
                <c:pt idx="272">
                  <c:v>27.3</c:v>
                </c:pt>
                <c:pt idx="273">
                  <c:v>27.4</c:v>
                </c:pt>
                <c:pt idx="274">
                  <c:v>27.5</c:v>
                </c:pt>
                <c:pt idx="275">
                  <c:v>27.6</c:v>
                </c:pt>
                <c:pt idx="276">
                  <c:v>27.7</c:v>
                </c:pt>
                <c:pt idx="277">
                  <c:v>27.8</c:v>
                </c:pt>
                <c:pt idx="278">
                  <c:v>27.9</c:v>
                </c:pt>
                <c:pt idx="279">
                  <c:v>28</c:v>
                </c:pt>
                <c:pt idx="280">
                  <c:v>28.1</c:v>
                </c:pt>
                <c:pt idx="281">
                  <c:v>28.2</c:v>
                </c:pt>
                <c:pt idx="282">
                  <c:v>28.3</c:v>
                </c:pt>
                <c:pt idx="283">
                  <c:v>28.4</c:v>
                </c:pt>
                <c:pt idx="284">
                  <c:v>28.5</c:v>
                </c:pt>
                <c:pt idx="285">
                  <c:v>28.6</c:v>
                </c:pt>
                <c:pt idx="286">
                  <c:v>28.7</c:v>
                </c:pt>
                <c:pt idx="287">
                  <c:v>28.8</c:v>
                </c:pt>
                <c:pt idx="288">
                  <c:v>28.9</c:v>
                </c:pt>
                <c:pt idx="289">
                  <c:v>29</c:v>
                </c:pt>
                <c:pt idx="290">
                  <c:v>29.1</c:v>
                </c:pt>
                <c:pt idx="291">
                  <c:v>29.2</c:v>
                </c:pt>
                <c:pt idx="292">
                  <c:v>29.3</c:v>
                </c:pt>
                <c:pt idx="293">
                  <c:v>29.4</c:v>
                </c:pt>
                <c:pt idx="294">
                  <c:v>29.5</c:v>
                </c:pt>
                <c:pt idx="295">
                  <c:v>29.6</c:v>
                </c:pt>
                <c:pt idx="296">
                  <c:v>29.7</c:v>
                </c:pt>
                <c:pt idx="297">
                  <c:v>29.8</c:v>
                </c:pt>
                <c:pt idx="298">
                  <c:v>29.9</c:v>
                </c:pt>
                <c:pt idx="299">
                  <c:v>30</c:v>
                </c:pt>
                <c:pt idx="300">
                  <c:v>30.1</c:v>
                </c:pt>
                <c:pt idx="301">
                  <c:v>30.2</c:v>
                </c:pt>
                <c:pt idx="302">
                  <c:v>30.3</c:v>
                </c:pt>
                <c:pt idx="303">
                  <c:v>30.4</c:v>
                </c:pt>
                <c:pt idx="304">
                  <c:v>30.5</c:v>
                </c:pt>
                <c:pt idx="305">
                  <c:v>30.6</c:v>
                </c:pt>
                <c:pt idx="306">
                  <c:v>30.7</c:v>
                </c:pt>
                <c:pt idx="307">
                  <c:v>30.8</c:v>
                </c:pt>
                <c:pt idx="308">
                  <c:v>30.9</c:v>
                </c:pt>
                <c:pt idx="309">
                  <c:v>31</c:v>
                </c:pt>
                <c:pt idx="310">
                  <c:v>31.1</c:v>
                </c:pt>
                <c:pt idx="311">
                  <c:v>31.2</c:v>
                </c:pt>
                <c:pt idx="312">
                  <c:v>31.3</c:v>
                </c:pt>
                <c:pt idx="313">
                  <c:v>31.4</c:v>
                </c:pt>
                <c:pt idx="314">
                  <c:v>31.5</c:v>
                </c:pt>
                <c:pt idx="315">
                  <c:v>31.6</c:v>
                </c:pt>
                <c:pt idx="316">
                  <c:v>31.7</c:v>
                </c:pt>
                <c:pt idx="317">
                  <c:v>31.8</c:v>
                </c:pt>
                <c:pt idx="318">
                  <c:v>31.9</c:v>
                </c:pt>
                <c:pt idx="319">
                  <c:v>32</c:v>
                </c:pt>
                <c:pt idx="320">
                  <c:v>32.1</c:v>
                </c:pt>
                <c:pt idx="321">
                  <c:v>32.200000000000003</c:v>
                </c:pt>
                <c:pt idx="322">
                  <c:v>32.299999999999997</c:v>
                </c:pt>
                <c:pt idx="323">
                  <c:v>32.4</c:v>
                </c:pt>
                <c:pt idx="324">
                  <c:v>32.5</c:v>
                </c:pt>
                <c:pt idx="325">
                  <c:v>32.6</c:v>
                </c:pt>
                <c:pt idx="326">
                  <c:v>32.700000000000003</c:v>
                </c:pt>
                <c:pt idx="327">
                  <c:v>32.799999999999997</c:v>
                </c:pt>
                <c:pt idx="328">
                  <c:v>32.9</c:v>
                </c:pt>
                <c:pt idx="329">
                  <c:v>33</c:v>
                </c:pt>
                <c:pt idx="330">
                  <c:v>33.1</c:v>
                </c:pt>
                <c:pt idx="331">
                  <c:v>33.200000000000003</c:v>
                </c:pt>
                <c:pt idx="332">
                  <c:v>33.299999999999997</c:v>
                </c:pt>
                <c:pt idx="333">
                  <c:v>33.4</c:v>
                </c:pt>
                <c:pt idx="334">
                  <c:v>33.5</c:v>
                </c:pt>
                <c:pt idx="335">
                  <c:v>33.6</c:v>
                </c:pt>
                <c:pt idx="336">
                  <c:v>33.700000000000003</c:v>
                </c:pt>
                <c:pt idx="337">
                  <c:v>33.799999999999997</c:v>
                </c:pt>
                <c:pt idx="338">
                  <c:v>33.9</c:v>
                </c:pt>
                <c:pt idx="339">
                  <c:v>34</c:v>
                </c:pt>
                <c:pt idx="340">
                  <c:v>34.1</c:v>
                </c:pt>
                <c:pt idx="341">
                  <c:v>34.200000000000003</c:v>
                </c:pt>
                <c:pt idx="342">
                  <c:v>34.299999999999997</c:v>
                </c:pt>
                <c:pt idx="343">
                  <c:v>34.4</c:v>
                </c:pt>
                <c:pt idx="344">
                  <c:v>34.5</c:v>
                </c:pt>
                <c:pt idx="345">
                  <c:v>34.6</c:v>
                </c:pt>
                <c:pt idx="346">
                  <c:v>34.700000000000003</c:v>
                </c:pt>
                <c:pt idx="347">
                  <c:v>34.799999999999997</c:v>
                </c:pt>
                <c:pt idx="348">
                  <c:v>34.9</c:v>
                </c:pt>
                <c:pt idx="349">
                  <c:v>35</c:v>
                </c:pt>
                <c:pt idx="350">
                  <c:v>35.1</c:v>
                </c:pt>
                <c:pt idx="351">
                  <c:v>35.200000000000003</c:v>
                </c:pt>
                <c:pt idx="352">
                  <c:v>35.299999999999997</c:v>
                </c:pt>
                <c:pt idx="353">
                  <c:v>35.4</c:v>
                </c:pt>
                <c:pt idx="354">
                  <c:v>35.5</c:v>
                </c:pt>
                <c:pt idx="355">
                  <c:v>35.6</c:v>
                </c:pt>
                <c:pt idx="356">
                  <c:v>35.700000000000003</c:v>
                </c:pt>
                <c:pt idx="357">
                  <c:v>35.799999999999997</c:v>
                </c:pt>
                <c:pt idx="358">
                  <c:v>35.9</c:v>
                </c:pt>
                <c:pt idx="359">
                  <c:v>36</c:v>
                </c:pt>
                <c:pt idx="360">
                  <c:v>36.1</c:v>
                </c:pt>
                <c:pt idx="361">
                  <c:v>36.200000000000003</c:v>
                </c:pt>
                <c:pt idx="362">
                  <c:v>36.299999999999997</c:v>
                </c:pt>
                <c:pt idx="363">
                  <c:v>36.4</c:v>
                </c:pt>
                <c:pt idx="364">
                  <c:v>36.5</c:v>
                </c:pt>
                <c:pt idx="365">
                  <c:v>36.6</c:v>
                </c:pt>
                <c:pt idx="366">
                  <c:v>36.700000000000003</c:v>
                </c:pt>
                <c:pt idx="367">
                  <c:v>36.799999999999997</c:v>
                </c:pt>
                <c:pt idx="368">
                  <c:v>36.9</c:v>
                </c:pt>
                <c:pt idx="369">
                  <c:v>37</c:v>
                </c:pt>
                <c:pt idx="370">
                  <c:v>37.1</c:v>
                </c:pt>
                <c:pt idx="371">
                  <c:v>37.200000000000003</c:v>
                </c:pt>
                <c:pt idx="372">
                  <c:v>37.299999999999997</c:v>
                </c:pt>
                <c:pt idx="373">
                  <c:v>37.4</c:v>
                </c:pt>
                <c:pt idx="374">
                  <c:v>37.5</c:v>
                </c:pt>
                <c:pt idx="375">
                  <c:v>37.6</c:v>
                </c:pt>
                <c:pt idx="376">
                  <c:v>37.700000000000003</c:v>
                </c:pt>
                <c:pt idx="377">
                  <c:v>37.799999999999997</c:v>
                </c:pt>
                <c:pt idx="378">
                  <c:v>37.9</c:v>
                </c:pt>
                <c:pt idx="379">
                  <c:v>38</c:v>
                </c:pt>
                <c:pt idx="380">
                  <c:v>38.1</c:v>
                </c:pt>
                <c:pt idx="381">
                  <c:v>38.200000000000003</c:v>
                </c:pt>
                <c:pt idx="382">
                  <c:v>38.299999999999997</c:v>
                </c:pt>
                <c:pt idx="383">
                  <c:v>38.4</c:v>
                </c:pt>
                <c:pt idx="384">
                  <c:v>38.5</c:v>
                </c:pt>
                <c:pt idx="385">
                  <c:v>38.6</c:v>
                </c:pt>
                <c:pt idx="386">
                  <c:v>38.700000000000003</c:v>
                </c:pt>
                <c:pt idx="387">
                  <c:v>38.799999999999997</c:v>
                </c:pt>
                <c:pt idx="388">
                  <c:v>38.9</c:v>
                </c:pt>
                <c:pt idx="389">
                  <c:v>39</c:v>
                </c:pt>
                <c:pt idx="390">
                  <c:v>39.1</c:v>
                </c:pt>
                <c:pt idx="391">
                  <c:v>39.200000000000003</c:v>
                </c:pt>
                <c:pt idx="392">
                  <c:v>39.299999999999997</c:v>
                </c:pt>
                <c:pt idx="393">
                  <c:v>39.4</c:v>
                </c:pt>
                <c:pt idx="394">
                  <c:v>39.5</c:v>
                </c:pt>
                <c:pt idx="395">
                  <c:v>39.6</c:v>
                </c:pt>
                <c:pt idx="396">
                  <c:v>39.700000000000003</c:v>
                </c:pt>
                <c:pt idx="397">
                  <c:v>39.799999999999997</c:v>
                </c:pt>
                <c:pt idx="398">
                  <c:v>39.9</c:v>
                </c:pt>
                <c:pt idx="399">
                  <c:v>40</c:v>
                </c:pt>
                <c:pt idx="400">
                  <c:v>40.1</c:v>
                </c:pt>
                <c:pt idx="401">
                  <c:v>40.200000000000003</c:v>
                </c:pt>
                <c:pt idx="402">
                  <c:v>40.299999999999997</c:v>
                </c:pt>
                <c:pt idx="403">
                  <c:v>40.4</c:v>
                </c:pt>
                <c:pt idx="404">
                  <c:v>40.5</c:v>
                </c:pt>
                <c:pt idx="405">
                  <c:v>40.6</c:v>
                </c:pt>
                <c:pt idx="406">
                  <c:v>40.700000000000003</c:v>
                </c:pt>
                <c:pt idx="407">
                  <c:v>40.799999999999997</c:v>
                </c:pt>
                <c:pt idx="408">
                  <c:v>40.9</c:v>
                </c:pt>
                <c:pt idx="409">
                  <c:v>41</c:v>
                </c:pt>
                <c:pt idx="410">
                  <c:v>41.1</c:v>
                </c:pt>
                <c:pt idx="411">
                  <c:v>41.2</c:v>
                </c:pt>
                <c:pt idx="412">
                  <c:v>41.3</c:v>
                </c:pt>
                <c:pt idx="413">
                  <c:v>41.4</c:v>
                </c:pt>
                <c:pt idx="414">
                  <c:v>41.5</c:v>
                </c:pt>
                <c:pt idx="415">
                  <c:v>41.6</c:v>
                </c:pt>
                <c:pt idx="416">
                  <c:v>41.7</c:v>
                </c:pt>
                <c:pt idx="417">
                  <c:v>41.8</c:v>
                </c:pt>
                <c:pt idx="418">
                  <c:v>41.9</c:v>
                </c:pt>
                <c:pt idx="419">
                  <c:v>42</c:v>
                </c:pt>
                <c:pt idx="420">
                  <c:v>42.1</c:v>
                </c:pt>
                <c:pt idx="421">
                  <c:v>42.2</c:v>
                </c:pt>
                <c:pt idx="422">
                  <c:v>42.3</c:v>
                </c:pt>
                <c:pt idx="423">
                  <c:v>42.4</c:v>
                </c:pt>
                <c:pt idx="424">
                  <c:v>42.5</c:v>
                </c:pt>
                <c:pt idx="425">
                  <c:v>42.6</c:v>
                </c:pt>
                <c:pt idx="426">
                  <c:v>42.7</c:v>
                </c:pt>
                <c:pt idx="427">
                  <c:v>42.8</c:v>
                </c:pt>
                <c:pt idx="428">
                  <c:v>42.9</c:v>
                </c:pt>
                <c:pt idx="429">
                  <c:v>43</c:v>
                </c:pt>
                <c:pt idx="430">
                  <c:v>43.1</c:v>
                </c:pt>
                <c:pt idx="431">
                  <c:v>43.2</c:v>
                </c:pt>
                <c:pt idx="432">
                  <c:v>43.3</c:v>
                </c:pt>
                <c:pt idx="433">
                  <c:v>43.4</c:v>
                </c:pt>
                <c:pt idx="434">
                  <c:v>43.5</c:v>
                </c:pt>
                <c:pt idx="435">
                  <c:v>43.6</c:v>
                </c:pt>
                <c:pt idx="436">
                  <c:v>43.7</c:v>
                </c:pt>
                <c:pt idx="437">
                  <c:v>43.8</c:v>
                </c:pt>
                <c:pt idx="438">
                  <c:v>43.9</c:v>
                </c:pt>
                <c:pt idx="439">
                  <c:v>44</c:v>
                </c:pt>
                <c:pt idx="440">
                  <c:v>44.1</c:v>
                </c:pt>
                <c:pt idx="441">
                  <c:v>44.2</c:v>
                </c:pt>
                <c:pt idx="442">
                  <c:v>44.3</c:v>
                </c:pt>
                <c:pt idx="443">
                  <c:v>44.4</c:v>
                </c:pt>
                <c:pt idx="444">
                  <c:v>44.5</c:v>
                </c:pt>
                <c:pt idx="445">
                  <c:v>44.6</c:v>
                </c:pt>
                <c:pt idx="446">
                  <c:v>44.7</c:v>
                </c:pt>
                <c:pt idx="447">
                  <c:v>44.8</c:v>
                </c:pt>
                <c:pt idx="448">
                  <c:v>44.9</c:v>
                </c:pt>
                <c:pt idx="449">
                  <c:v>45</c:v>
                </c:pt>
                <c:pt idx="450">
                  <c:v>45.1</c:v>
                </c:pt>
                <c:pt idx="451">
                  <c:v>45.2</c:v>
                </c:pt>
                <c:pt idx="452">
                  <c:v>45.3</c:v>
                </c:pt>
                <c:pt idx="453">
                  <c:v>45.4</c:v>
                </c:pt>
                <c:pt idx="454">
                  <c:v>45.5</c:v>
                </c:pt>
                <c:pt idx="455">
                  <c:v>45.6</c:v>
                </c:pt>
                <c:pt idx="456">
                  <c:v>45.7</c:v>
                </c:pt>
                <c:pt idx="457">
                  <c:v>45.8</c:v>
                </c:pt>
                <c:pt idx="458">
                  <c:v>45.9</c:v>
                </c:pt>
                <c:pt idx="459">
                  <c:v>46</c:v>
                </c:pt>
                <c:pt idx="460">
                  <c:v>46.1</c:v>
                </c:pt>
                <c:pt idx="461">
                  <c:v>46.2</c:v>
                </c:pt>
                <c:pt idx="462">
                  <c:v>46.3</c:v>
                </c:pt>
                <c:pt idx="463">
                  <c:v>46.4</c:v>
                </c:pt>
                <c:pt idx="464">
                  <c:v>46.5</c:v>
                </c:pt>
                <c:pt idx="465">
                  <c:v>46.6</c:v>
                </c:pt>
                <c:pt idx="466">
                  <c:v>46.7</c:v>
                </c:pt>
                <c:pt idx="467">
                  <c:v>46.8</c:v>
                </c:pt>
                <c:pt idx="468">
                  <c:v>46.9</c:v>
                </c:pt>
                <c:pt idx="469">
                  <c:v>47</c:v>
                </c:pt>
                <c:pt idx="470">
                  <c:v>47.1</c:v>
                </c:pt>
                <c:pt idx="471">
                  <c:v>47.2</c:v>
                </c:pt>
                <c:pt idx="472">
                  <c:v>47.3</c:v>
                </c:pt>
                <c:pt idx="473">
                  <c:v>47.4</c:v>
                </c:pt>
                <c:pt idx="474">
                  <c:v>47.5</c:v>
                </c:pt>
                <c:pt idx="475">
                  <c:v>47.6</c:v>
                </c:pt>
                <c:pt idx="476">
                  <c:v>47.7</c:v>
                </c:pt>
                <c:pt idx="477">
                  <c:v>47.8</c:v>
                </c:pt>
                <c:pt idx="478">
                  <c:v>47.9</c:v>
                </c:pt>
                <c:pt idx="479">
                  <c:v>48</c:v>
                </c:pt>
                <c:pt idx="480">
                  <c:v>48.1</c:v>
                </c:pt>
                <c:pt idx="481">
                  <c:v>48.2</c:v>
                </c:pt>
                <c:pt idx="482">
                  <c:v>48.3</c:v>
                </c:pt>
                <c:pt idx="483">
                  <c:v>48.4</c:v>
                </c:pt>
                <c:pt idx="484">
                  <c:v>48.5</c:v>
                </c:pt>
                <c:pt idx="485">
                  <c:v>48.6</c:v>
                </c:pt>
                <c:pt idx="486">
                  <c:v>48.7</c:v>
                </c:pt>
                <c:pt idx="487">
                  <c:v>48.8</c:v>
                </c:pt>
                <c:pt idx="488">
                  <c:v>48.9</c:v>
                </c:pt>
                <c:pt idx="489">
                  <c:v>49</c:v>
                </c:pt>
                <c:pt idx="490">
                  <c:v>49.1</c:v>
                </c:pt>
                <c:pt idx="491">
                  <c:v>49.2</c:v>
                </c:pt>
                <c:pt idx="492">
                  <c:v>49.3</c:v>
                </c:pt>
                <c:pt idx="493">
                  <c:v>49.4</c:v>
                </c:pt>
                <c:pt idx="494">
                  <c:v>49.5</c:v>
                </c:pt>
                <c:pt idx="495">
                  <c:v>49.6</c:v>
                </c:pt>
                <c:pt idx="496">
                  <c:v>49.7</c:v>
                </c:pt>
                <c:pt idx="497">
                  <c:v>49.8</c:v>
                </c:pt>
                <c:pt idx="498">
                  <c:v>49.9</c:v>
                </c:pt>
                <c:pt idx="499">
                  <c:v>50</c:v>
                </c:pt>
                <c:pt idx="500">
                  <c:v>50.1</c:v>
                </c:pt>
                <c:pt idx="501">
                  <c:v>50.2</c:v>
                </c:pt>
                <c:pt idx="502">
                  <c:v>50.3</c:v>
                </c:pt>
                <c:pt idx="503">
                  <c:v>50.4</c:v>
                </c:pt>
                <c:pt idx="504">
                  <c:v>50.5</c:v>
                </c:pt>
                <c:pt idx="505">
                  <c:v>50.6</c:v>
                </c:pt>
                <c:pt idx="506">
                  <c:v>50.7</c:v>
                </c:pt>
                <c:pt idx="507">
                  <c:v>50.8</c:v>
                </c:pt>
                <c:pt idx="508">
                  <c:v>50.9</c:v>
                </c:pt>
                <c:pt idx="509">
                  <c:v>51</c:v>
                </c:pt>
                <c:pt idx="510">
                  <c:v>51.1</c:v>
                </c:pt>
                <c:pt idx="511">
                  <c:v>51.2</c:v>
                </c:pt>
                <c:pt idx="512">
                  <c:v>51.3</c:v>
                </c:pt>
                <c:pt idx="513">
                  <c:v>51.4</c:v>
                </c:pt>
                <c:pt idx="514">
                  <c:v>51.5</c:v>
                </c:pt>
                <c:pt idx="515">
                  <c:v>51.6</c:v>
                </c:pt>
                <c:pt idx="516">
                  <c:v>51.7</c:v>
                </c:pt>
                <c:pt idx="517">
                  <c:v>51.8</c:v>
                </c:pt>
                <c:pt idx="518">
                  <c:v>51.9</c:v>
                </c:pt>
                <c:pt idx="519">
                  <c:v>52</c:v>
                </c:pt>
                <c:pt idx="520">
                  <c:v>52.1</c:v>
                </c:pt>
                <c:pt idx="521">
                  <c:v>52.2</c:v>
                </c:pt>
                <c:pt idx="522">
                  <c:v>52.3</c:v>
                </c:pt>
                <c:pt idx="523">
                  <c:v>52.4</c:v>
                </c:pt>
                <c:pt idx="524">
                  <c:v>52.5</c:v>
                </c:pt>
                <c:pt idx="525">
                  <c:v>52.6</c:v>
                </c:pt>
                <c:pt idx="526">
                  <c:v>52.7</c:v>
                </c:pt>
                <c:pt idx="527">
                  <c:v>52.8</c:v>
                </c:pt>
                <c:pt idx="528">
                  <c:v>52.9</c:v>
                </c:pt>
                <c:pt idx="529">
                  <c:v>53</c:v>
                </c:pt>
                <c:pt idx="530">
                  <c:v>53.1</c:v>
                </c:pt>
                <c:pt idx="531">
                  <c:v>53.2</c:v>
                </c:pt>
                <c:pt idx="532">
                  <c:v>53.3</c:v>
                </c:pt>
                <c:pt idx="533">
                  <c:v>53.4</c:v>
                </c:pt>
                <c:pt idx="534">
                  <c:v>53.5</c:v>
                </c:pt>
                <c:pt idx="535">
                  <c:v>53.6</c:v>
                </c:pt>
                <c:pt idx="536">
                  <c:v>53.7</c:v>
                </c:pt>
                <c:pt idx="537">
                  <c:v>53.8</c:v>
                </c:pt>
                <c:pt idx="538">
                  <c:v>53.9</c:v>
                </c:pt>
                <c:pt idx="539">
                  <c:v>54</c:v>
                </c:pt>
                <c:pt idx="540">
                  <c:v>54.1</c:v>
                </c:pt>
                <c:pt idx="541">
                  <c:v>54.2</c:v>
                </c:pt>
                <c:pt idx="542">
                  <c:v>54.3</c:v>
                </c:pt>
                <c:pt idx="543">
                  <c:v>54.4</c:v>
                </c:pt>
                <c:pt idx="544">
                  <c:v>54.5</c:v>
                </c:pt>
                <c:pt idx="545">
                  <c:v>54.6</c:v>
                </c:pt>
                <c:pt idx="546">
                  <c:v>54.7</c:v>
                </c:pt>
                <c:pt idx="547">
                  <c:v>54.8</c:v>
                </c:pt>
                <c:pt idx="548">
                  <c:v>54.9</c:v>
                </c:pt>
                <c:pt idx="549">
                  <c:v>55</c:v>
                </c:pt>
                <c:pt idx="550">
                  <c:v>55.1</c:v>
                </c:pt>
                <c:pt idx="551">
                  <c:v>55.2</c:v>
                </c:pt>
                <c:pt idx="552">
                  <c:v>55.3</c:v>
                </c:pt>
                <c:pt idx="553">
                  <c:v>55.4</c:v>
                </c:pt>
                <c:pt idx="554">
                  <c:v>55.5</c:v>
                </c:pt>
                <c:pt idx="555">
                  <c:v>55.6</c:v>
                </c:pt>
                <c:pt idx="556">
                  <c:v>55.7</c:v>
                </c:pt>
                <c:pt idx="557">
                  <c:v>55.8</c:v>
                </c:pt>
                <c:pt idx="558">
                  <c:v>55.9</c:v>
                </c:pt>
                <c:pt idx="559">
                  <c:v>56</c:v>
                </c:pt>
                <c:pt idx="560">
                  <c:v>56.1</c:v>
                </c:pt>
                <c:pt idx="561">
                  <c:v>56.2</c:v>
                </c:pt>
                <c:pt idx="562">
                  <c:v>56.3</c:v>
                </c:pt>
                <c:pt idx="563">
                  <c:v>56.4</c:v>
                </c:pt>
                <c:pt idx="564">
                  <c:v>56.5</c:v>
                </c:pt>
                <c:pt idx="565">
                  <c:v>56.6</c:v>
                </c:pt>
                <c:pt idx="566">
                  <c:v>56.7</c:v>
                </c:pt>
                <c:pt idx="567">
                  <c:v>56.8</c:v>
                </c:pt>
                <c:pt idx="568">
                  <c:v>56.9</c:v>
                </c:pt>
                <c:pt idx="569">
                  <c:v>57</c:v>
                </c:pt>
                <c:pt idx="570">
                  <c:v>57.1</c:v>
                </c:pt>
                <c:pt idx="571">
                  <c:v>57.2</c:v>
                </c:pt>
                <c:pt idx="572">
                  <c:v>57.3</c:v>
                </c:pt>
                <c:pt idx="573">
                  <c:v>57.4</c:v>
                </c:pt>
                <c:pt idx="574">
                  <c:v>57.5</c:v>
                </c:pt>
                <c:pt idx="575">
                  <c:v>57.6</c:v>
                </c:pt>
                <c:pt idx="576">
                  <c:v>57.7</c:v>
                </c:pt>
                <c:pt idx="577">
                  <c:v>57.8</c:v>
                </c:pt>
                <c:pt idx="578">
                  <c:v>57.9</c:v>
                </c:pt>
                <c:pt idx="579">
                  <c:v>58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58.5</c:v>
                </c:pt>
                <c:pt idx="585">
                  <c:v>58.6</c:v>
                </c:pt>
                <c:pt idx="586">
                  <c:v>58.7</c:v>
                </c:pt>
                <c:pt idx="587">
                  <c:v>58.8</c:v>
                </c:pt>
                <c:pt idx="588">
                  <c:v>58.9</c:v>
                </c:pt>
                <c:pt idx="589">
                  <c:v>59</c:v>
                </c:pt>
                <c:pt idx="590">
                  <c:v>59.1</c:v>
                </c:pt>
                <c:pt idx="591">
                  <c:v>59.2</c:v>
                </c:pt>
                <c:pt idx="592">
                  <c:v>59.3</c:v>
                </c:pt>
                <c:pt idx="593">
                  <c:v>59.4</c:v>
                </c:pt>
                <c:pt idx="594">
                  <c:v>59.5</c:v>
                </c:pt>
                <c:pt idx="595">
                  <c:v>59.6</c:v>
                </c:pt>
                <c:pt idx="596">
                  <c:v>59.7</c:v>
                </c:pt>
                <c:pt idx="597">
                  <c:v>59.8</c:v>
                </c:pt>
                <c:pt idx="598">
                  <c:v>59.9</c:v>
                </c:pt>
                <c:pt idx="599">
                  <c:v>60</c:v>
                </c:pt>
                <c:pt idx="600">
                  <c:v>60.1</c:v>
                </c:pt>
                <c:pt idx="601">
                  <c:v>60.2</c:v>
                </c:pt>
                <c:pt idx="602">
                  <c:v>60.3</c:v>
                </c:pt>
                <c:pt idx="603">
                  <c:v>60.4</c:v>
                </c:pt>
                <c:pt idx="604">
                  <c:v>60.5</c:v>
                </c:pt>
                <c:pt idx="605">
                  <c:v>60.6</c:v>
                </c:pt>
                <c:pt idx="606">
                  <c:v>60.7</c:v>
                </c:pt>
                <c:pt idx="607">
                  <c:v>60.8</c:v>
                </c:pt>
                <c:pt idx="608">
                  <c:v>60.9</c:v>
                </c:pt>
                <c:pt idx="609">
                  <c:v>61</c:v>
                </c:pt>
                <c:pt idx="610">
                  <c:v>61.1</c:v>
                </c:pt>
                <c:pt idx="611">
                  <c:v>61.2</c:v>
                </c:pt>
                <c:pt idx="612">
                  <c:v>61.3</c:v>
                </c:pt>
                <c:pt idx="613">
                  <c:v>61.4</c:v>
                </c:pt>
                <c:pt idx="614">
                  <c:v>61.5</c:v>
                </c:pt>
                <c:pt idx="615">
                  <c:v>61.6</c:v>
                </c:pt>
                <c:pt idx="616">
                  <c:v>61.7</c:v>
                </c:pt>
                <c:pt idx="617">
                  <c:v>61.8</c:v>
                </c:pt>
                <c:pt idx="618">
                  <c:v>61.9</c:v>
                </c:pt>
                <c:pt idx="619">
                  <c:v>62</c:v>
                </c:pt>
                <c:pt idx="620">
                  <c:v>62.1</c:v>
                </c:pt>
                <c:pt idx="621">
                  <c:v>62.2</c:v>
                </c:pt>
                <c:pt idx="622">
                  <c:v>62.3</c:v>
                </c:pt>
                <c:pt idx="623">
                  <c:v>62.4</c:v>
                </c:pt>
                <c:pt idx="624">
                  <c:v>62.5</c:v>
                </c:pt>
                <c:pt idx="625">
                  <c:v>62.6</c:v>
                </c:pt>
                <c:pt idx="626">
                  <c:v>62.7</c:v>
                </c:pt>
                <c:pt idx="627">
                  <c:v>62.8</c:v>
                </c:pt>
                <c:pt idx="628">
                  <c:v>62.9</c:v>
                </c:pt>
                <c:pt idx="629">
                  <c:v>63</c:v>
                </c:pt>
                <c:pt idx="630">
                  <c:v>63.1</c:v>
                </c:pt>
                <c:pt idx="631">
                  <c:v>63.2</c:v>
                </c:pt>
                <c:pt idx="632">
                  <c:v>63.3</c:v>
                </c:pt>
                <c:pt idx="633">
                  <c:v>63.4</c:v>
                </c:pt>
                <c:pt idx="634">
                  <c:v>63.5</c:v>
                </c:pt>
                <c:pt idx="635">
                  <c:v>63.6</c:v>
                </c:pt>
                <c:pt idx="636">
                  <c:v>63.7</c:v>
                </c:pt>
                <c:pt idx="637">
                  <c:v>63.8</c:v>
                </c:pt>
                <c:pt idx="638">
                  <c:v>63.9</c:v>
                </c:pt>
                <c:pt idx="639">
                  <c:v>64</c:v>
                </c:pt>
                <c:pt idx="640">
                  <c:v>64.099999999999994</c:v>
                </c:pt>
                <c:pt idx="641">
                  <c:v>64.2</c:v>
                </c:pt>
                <c:pt idx="642">
                  <c:v>64.3</c:v>
                </c:pt>
                <c:pt idx="643">
                  <c:v>64.400000000000006</c:v>
                </c:pt>
                <c:pt idx="644">
                  <c:v>64.5</c:v>
                </c:pt>
                <c:pt idx="645">
                  <c:v>64.599999999999994</c:v>
                </c:pt>
                <c:pt idx="646">
                  <c:v>64.7</c:v>
                </c:pt>
                <c:pt idx="647">
                  <c:v>64.8</c:v>
                </c:pt>
                <c:pt idx="648">
                  <c:v>64.900000000000006</c:v>
                </c:pt>
                <c:pt idx="649">
                  <c:v>65</c:v>
                </c:pt>
                <c:pt idx="650">
                  <c:v>65.099999999999994</c:v>
                </c:pt>
                <c:pt idx="651">
                  <c:v>65.2</c:v>
                </c:pt>
                <c:pt idx="652">
                  <c:v>65.3</c:v>
                </c:pt>
                <c:pt idx="653">
                  <c:v>65.400000000000006</c:v>
                </c:pt>
                <c:pt idx="654">
                  <c:v>65.5</c:v>
                </c:pt>
                <c:pt idx="655">
                  <c:v>65.599999999999994</c:v>
                </c:pt>
                <c:pt idx="656">
                  <c:v>65.7</c:v>
                </c:pt>
                <c:pt idx="657">
                  <c:v>65.8</c:v>
                </c:pt>
                <c:pt idx="658">
                  <c:v>65.900000000000006</c:v>
                </c:pt>
                <c:pt idx="659">
                  <c:v>66</c:v>
                </c:pt>
                <c:pt idx="660">
                  <c:v>66.099999999999994</c:v>
                </c:pt>
                <c:pt idx="661">
                  <c:v>66.2</c:v>
                </c:pt>
                <c:pt idx="662">
                  <c:v>66.3</c:v>
                </c:pt>
                <c:pt idx="663">
                  <c:v>66.400000000000006</c:v>
                </c:pt>
                <c:pt idx="664">
                  <c:v>66.5</c:v>
                </c:pt>
                <c:pt idx="665">
                  <c:v>66.599999999999994</c:v>
                </c:pt>
                <c:pt idx="666">
                  <c:v>66.7</c:v>
                </c:pt>
                <c:pt idx="667">
                  <c:v>66.8</c:v>
                </c:pt>
                <c:pt idx="668">
                  <c:v>66.900000000000006</c:v>
                </c:pt>
                <c:pt idx="669">
                  <c:v>67</c:v>
                </c:pt>
                <c:pt idx="670">
                  <c:v>67.099999999999994</c:v>
                </c:pt>
                <c:pt idx="671">
                  <c:v>67.2</c:v>
                </c:pt>
                <c:pt idx="672">
                  <c:v>67.3</c:v>
                </c:pt>
                <c:pt idx="673">
                  <c:v>67.400000000000006</c:v>
                </c:pt>
                <c:pt idx="674">
                  <c:v>67.5</c:v>
                </c:pt>
                <c:pt idx="675">
                  <c:v>67.599999999999994</c:v>
                </c:pt>
                <c:pt idx="676">
                  <c:v>67.7</c:v>
                </c:pt>
                <c:pt idx="677">
                  <c:v>67.8</c:v>
                </c:pt>
                <c:pt idx="678">
                  <c:v>67.900000000000006</c:v>
                </c:pt>
                <c:pt idx="679">
                  <c:v>68</c:v>
                </c:pt>
                <c:pt idx="680">
                  <c:v>68.099999999999994</c:v>
                </c:pt>
                <c:pt idx="681">
                  <c:v>68.2</c:v>
                </c:pt>
                <c:pt idx="682">
                  <c:v>68.3</c:v>
                </c:pt>
                <c:pt idx="683">
                  <c:v>68.400000000000006</c:v>
                </c:pt>
                <c:pt idx="684">
                  <c:v>68.5</c:v>
                </c:pt>
                <c:pt idx="685">
                  <c:v>68.599999999999994</c:v>
                </c:pt>
                <c:pt idx="686">
                  <c:v>68.7</c:v>
                </c:pt>
                <c:pt idx="687">
                  <c:v>68.8</c:v>
                </c:pt>
                <c:pt idx="688">
                  <c:v>68.900000000000006</c:v>
                </c:pt>
                <c:pt idx="689">
                  <c:v>69</c:v>
                </c:pt>
                <c:pt idx="690">
                  <c:v>69.099999999999994</c:v>
                </c:pt>
                <c:pt idx="691">
                  <c:v>69.2</c:v>
                </c:pt>
                <c:pt idx="692">
                  <c:v>69.3</c:v>
                </c:pt>
                <c:pt idx="693">
                  <c:v>69.400000000000006</c:v>
                </c:pt>
                <c:pt idx="694">
                  <c:v>69.5</c:v>
                </c:pt>
                <c:pt idx="695">
                  <c:v>69.599999999999994</c:v>
                </c:pt>
                <c:pt idx="696">
                  <c:v>69.7</c:v>
                </c:pt>
                <c:pt idx="697">
                  <c:v>69.8</c:v>
                </c:pt>
                <c:pt idx="698">
                  <c:v>69.900000000000006</c:v>
                </c:pt>
                <c:pt idx="699">
                  <c:v>70</c:v>
                </c:pt>
                <c:pt idx="700">
                  <c:v>70.099999999999994</c:v>
                </c:pt>
                <c:pt idx="701">
                  <c:v>70.2</c:v>
                </c:pt>
                <c:pt idx="702">
                  <c:v>70.3</c:v>
                </c:pt>
                <c:pt idx="703">
                  <c:v>70.400000000000006</c:v>
                </c:pt>
                <c:pt idx="704">
                  <c:v>70.5</c:v>
                </c:pt>
                <c:pt idx="705">
                  <c:v>70.599999999999994</c:v>
                </c:pt>
                <c:pt idx="706">
                  <c:v>70.7</c:v>
                </c:pt>
                <c:pt idx="707">
                  <c:v>70.8</c:v>
                </c:pt>
                <c:pt idx="708">
                  <c:v>70.900000000000006</c:v>
                </c:pt>
                <c:pt idx="709">
                  <c:v>71</c:v>
                </c:pt>
                <c:pt idx="710">
                  <c:v>71.099999999999994</c:v>
                </c:pt>
                <c:pt idx="711">
                  <c:v>71.2</c:v>
                </c:pt>
                <c:pt idx="712">
                  <c:v>71.3</c:v>
                </c:pt>
                <c:pt idx="713">
                  <c:v>71.400000000000006</c:v>
                </c:pt>
                <c:pt idx="714">
                  <c:v>71.5</c:v>
                </c:pt>
                <c:pt idx="715">
                  <c:v>71.599999999999994</c:v>
                </c:pt>
                <c:pt idx="716">
                  <c:v>71.7</c:v>
                </c:pt>
                <c:pt idx="717">
                  <c:v>71.8</c:v>
                </c:pt>
                <c:pt idx="718">
                  <c:v>71.900000000000006</c:v>
                </c:pt>
                <c:pt idx="719">
                  <c:v>72</c:v>
                </c:pt>
                <c:pt idx="720">
                  <c:v>72.099999999999994</c:v>
                </c:pt>
                <c:pt idx="721">
                  <c:v>72.2</c:v>
                </c:pt>
                <c:pt idx="722">
                  <c:v>72.3</c:v>
                </c:pt>
                <c:pt idx="723">
                  <c:v>72.400000000000006</c:v>
                </c:pt>
                <c:pt idx="724">
                  <c:v>72.5</c:v>
                </c:pt>
                <c:pt idx="725">
                  <c:v>72.599999999999994</c:v>
                </c:pt>
                <c:pt idx="726">
                  <c:v>72.7</c:v>
                </c:pt>
                <c:pt idx="727">
                  <c:v>72.8</c:v>
                </c:pt>
                <c:pt idx="728">
                  <c:v>72.900000000000006</c:v>
                </c:pt>
                <c:pt idx="729">
                  <c:v>73</c:v>
                </c:pt>
                <c:pt idx="730">
                  <c:v>73.099999999999994</c:v>
                </c:pt>
                <c:pt idx="731">
                  <c:v>73.2</c:v>
                </c:pt>
                <c:pt idx="732">
                  <c:v>73.3</c:v>
                </c:pt>
                <c:pt idx="733">
                  <c:v>73.400000000000006</c:v>
                </c:pt>
                <c:pt idx="734">
                  <c:v>73.5</c:v>
                </c:pt>
                <c:pt idx="735">
                  <c:v>73.599999999999994</c:v>
                </c:pt>
                <c:pt idx="736">
                  <c:v>73.7</c:v>
                </c:pt>
                <c:pt idx="737">
                  <c:v>73.8</c:v>
                </c:pt>
                <c:pt idx="738">
                  <c:v>73.900000000000006</c:v>
                </c:pt>
                <c:pt idx="739">
                  <c:v>74</c:v>
                </c:pt>
                <c:pt idx="740">
                  <c:v>74.099999999999994</c:v>
                </c:pt>
                <c:pt idx="741">
                  <c:v>74.2</c:v>
                </c:pt>
                <c:pt idx="742">
                  <c:v>74.3</c:v>
                </c:pt>
                <c:pt idx="743">
                  <c:v>74.400000000000006</c:v>
                </c:pt>
                <c:pt idx="744">
                  <c:v>74.5</c:v>
                </c:pt>
                <c:pt idx="745">
                  <c:v>74.599999999999994</c:v>
                </c:pt>
                <c:pt idx="746">
                  <c:v>74.7</c:v>
                </c:pt>
                <c:pt idx="747">
                  <c:v>74.8</c:v>
                </c:pt>
                <c:pt idx="748">
                  <c:v>74.900000000000006</c:v>
                </c:pt>
                <c:pt idx="749">
                  <c:v>75</c:v>
                </c:pt>
                <c:pt idx="750">
                  <c:v>75.099999999999994</c:v>
                </c:pt>
                <c:pt idx="751">
                  <c:v>75.2</c:v>
                </c:pt>
                <c:pt idx="752">
                  <c:v>75.3</c:v>
                </c:pt>
                <c:pt idx="753">
                  <c:v>75.400000000000006</c:v>
                </c:pt>
                <c:pt idx="754">
                  <c:v>75.5</c:v>
                </c:pt>
                <c:pt idx="755">
                  <c:v>75.599999999999994</c:v>
                </c:pt>
                <c:pt idx="756">
                  <c:v>75.7</c:v>
                </c:pt>
                <c:pt idx="757">
                  <c:v>75.8</c:v>
                </c:pt>
                <c:pt idx="758">
                  <c:v>75.900000000000006</c:v>
                </c:pt>
                <c:pt idx="759">
                  <c:v>76</c:v>
                </c:pt>
                <c:pt idx="760">
                  <c:v>76.099999999999994</c:v>
                </c:pt>
                <c:pt idx="761">
                  <c:v>76.2</c:v>
                </c:pt>
                <c:pt idx="762">
                  <c:v>76.3</c:v>
                </c:pt>
                <c:pt idx="763">
                  <c:v>76.400000000000006</c:v>
                </c:pt>
                <c:pt idx="764">
                  <c:v>76.5</c:v>
                </c:pt>
                <c:pt idx="765">
                  <c:v>76.599999999999994</c:v>
                </c:pt>
                <c:pt idx="766">
                  <c:v>76.7</c:v>
                </c:pt>
                <c:pt idx="767">
                  <c:v>76.8</c:v>
                </c:pt>
                <c:pt idx="768">
                  <c:v>76.900000000000006</c:v>
                </c:pt>
                <c:pt idx="769">
                  <c:v>77</c:v>
                </c:pt>
                <c:pt idx="770">
                  <c:v>77.099999999999994</c:v>
                </c:pt>
                <c:pt idx="771">
                  <c:v>77.2</c:v>
                </c:pt>
                <c:pt idx="772">
                  <c:v>77.3</c:v>
                </c:pt>
                <c:pt idx="773">
                  <c:v>77.400000000000006</c:v>
                </c:pt>
                <c:pt idx="774">
                  <c:v>77.5</c:v>
                </c:pt>
                <c:pt idx="775">
                  <c:v>77.599999999999994</c:v>
                </c:pt>
                <c:pt idx="776">
                  <c:v>77.7</c:v>
                </c:pt>
                <c:pt idx="777">
                  <c:v>77.8</c:v>
                </c:pt>
                <c:pt idx="778">
                  <c:v>77.900000000000006</c:v>
                </c:pt>
                <c:pt idx="779">
                  <c:v>78</c:v>
                </c:pt>
                <c:pt idx="780">
                  <c:v>78.099999999999994</c:v>
                </c:pt>
                <c:pt idx="781">
                  <c:v>78.2</c:v>
                </c:pt>
                <c:pt idx="782">
                  <c:v>78.3</c:v>
                </c:pt>
                <c:pt idx="783">
                  <c:v>78.400000000000006</c:v>
                </c:pt>
                <c:pt idx="784">
                  <c:v>78.5</c:v>
                </c:pt>
                <c:pt idx="785">
                  <c:v>78.599999999999994</c:v>
                </c:pt>
                <c:pt idx="786">
                  <c:v>78.7</c:v>
                </c:pt>
                <c:pt idx="787">
                  <c:v>78.8</c:v>
                </c:pt>
                <c:pt idx="788">
                  <c:v>78.900000000000006</c:v>
                </c:pt>
                <c:pt idx="789">
                  <c:v>79</c:v>
                </c:pt>
                <c:pt idx="790">
                  <c:v>79.099999999999994</c:v>
                </c:pt>
                <c:pt idx="791">
                  <c:v>79.2</c:v>
                </c:pt>
                <c:pt idx="792">
                  <c:v>79.3</c:v>
                </c:pt>
                <c:pt idx="793">
                  <c:v>79.400000000000006</c:v>
                </c:pt>
                <c:pt idx="794">
                  <c:v>79.5</c:v>
                </c:pt>
                <c:pt idx="795">
                  <c:v>79.599999999999994</c:v>
                </c:pt>
                <c:pt idx="796">
                  <c:v>79.7</c:v>
                </c:pt>
                <c:pt idx="797">
                  <c:v>79.8</c:v>
                </c:pt>
                <c:pt idx="798">
                  <c:v>79.900000000000006</c:v>
                </c:pt>
                <c:pt idx="799">
                  <c:v>80</c:v>
                </c:pt>
                <c:pt idx="800">
                  <c:v>80.099999999999994</c:v>
                </c:pt>
                <c:pt idx="801">
                  <c:v>80.2</c:v>
                </c:pt>
                <c:pt idx="802">
                  <c:v>80.3</c:v>
                </c:pt>
                <c:pt idx="803">
                  <c:v>80.400000000000006</c:v>
                </c:pt>
                <c:pt idx="804">
                  <c:v>80.5</c:v>
                </c:pt>
                <c:pt idx="805">
                  <c:v>80.599999999999994</c:v>
                </c:pt>
                <c:pt idx="806">
                  <c:v>80.7</c:v>
                </c:pt>
                <c:pt idx="807">
                  <c:v>80.8</c:v>
                </c:pt>
                <c:pt idx="808">
                  <c:v>80.900000000000006</c:v>
                </c:pt>
                <c:pt idx="809">
                  <c:v>81</c:v>
                </c:pt>
                <c:pt idx="810">
                  <c:v>81.099999999999994</c:v>
                </c:pt>
                <c:pt idx="811">
                  <c:v>81.2</c:v>
                </c:pt>
                <c:pt idx="812">
                  <c:v>81.3</c:v>
                </c:pt>
                <c:pt idx="813">
                  <c:v>81.400000000000006</c:v>
                </c:pt>
                <c:pt idx="814">
                  <c:v>81.5</c:v>
                </c:pt>
                <c:pt idx="815">
                  <c:v>81.599999999999994</c:v>
                </c:pt>
                <c:pt idx="816">
                  <c:v>81.7</c:v>
                </c:pt>
                <c:pt idx="817">
                  <c:v>81.8</c:v>
                </c:pt>
                <c:pt idx="818">
                  <c:v>81.900000000000006</c:v>
                </c:pt>
                <c:pt idx="819">
                  <c:v>82</c:v>
                </c:pt>
                <c:pt idx="820">
                  <c:v>82.1</c:v>
                </c:pt>
                <c:pt idx="821">
                  <c:v>82.2</c:v>
                </c:pt>
                <c:pt idx="822">
                  <c:v>82.3</c:v>
                </c:pt>
                <c:pt idx="823">
                  <c:v>82.4</c:v>
                </c:pt>
                <c:pt idx="824">
                  <c:v>82.5</c:v>
                </c:pt>
                <c:pt idx="825">
                  <c:v>82.6</c:v>
                </c:pt>
                <c:pt idx="826">
                  <c:v>82.7</c:v>
                </c:pt>
                <c:pt idx="827">
                  <c:v>82.8</c:v>
                </c:pt>
                <c:pt idx="828">
                  <c:v>82.9</c:v>
                </c:pt>
                <c:pt idx="829">
                  <c:v>83</c:v>
                </c:pt>
                <c:pt idx="830">
                  <c:v>83.1</c:v>
                </c:pt>
                <c:pt idx="831">
                  <c:v>83.2</c:v>
                </c:pt>
                <c:pt idx="832">
                  <c:v>83.3</c:v>
                </c:pt>
                <c:pt idx="833">
                  <c:v>83.4</c:v>
                </c:pt>
                <c:pt idx="834">
                  <c:v>83.5</c:v>
                </c:pt>
                <c:pt idx="835">
                  <c:v>83.6</c:v>
                </c:pt>
                <c:pt idx="836">
                  <c:v>83.7</c:v>
                </c:pt>
                <c:pt idx="837">
                  <c:v>83.8</c:v>
                </c:pt>
                <c:pt idx="838">
                  <c:v>83.9</c:v>
                </c:pt>
                <c:pt idx="839">
                  <c:v>84</c:v>
                </c:pt>
                <c:pt idx="840">
                  <c:v>84.1</c:v>
                </c:pt>
                <c:pt idx="841">
                  <c:v>84.2</c:v>
                </c:pt>
                <c:pt idx="842">
                  <c:v>84.3</c:v>
                </c:pt>
                <c:pt idx="843">
                  <c:v>84.4</c:v>
                </c:pt>
                <c:pt idx="844">
                  <c:v>84.5</c:v>
                </c:pt>
                <c:pt idx="845">
                  <c:v>84.6</c:v>
                </c:pt>
                <c:pt idx="846">
                  <c:v>84.7</c:v>
                </c:pt>
                <c:pt idx="847">
                  <c:v>84.8</c:v>
                </c:pt>
                <c:pt idx="848">
                  <c:v>84.9</c:v>
                </c:pt>
                <c:pt idx="849">
                  <c:v>85</c:v>
                </c:pt>
                <c:pt idx="850">
                  <c:v>85.1</c:v>
                </c:pt>
                <c:pt idx="851">
                  <c:v>85.2</c:v>
                </c:pt>
                <c:pt idx="852">
                  <c:v>85.3</c:v>
                </c:pt>
                <c:pt idx="853">
                  <c:v>85.4</c:v>
                </c:pt>
                <c:pt idx="854">
                  <c:v>85.5</c:v>
                </c:pt>
                <c:pt idx="855">
                  <c:v>85.6</c:v>
                </c:pt>
                <c:pt idx="856">
                  <c:v>85.7</c:v>
                </c:pt>
                <c:pt idx="857">
                  <c:v>85.8</c:v>
                </c:pt>
                <c:pt idx="858">
                  <c:v>85.9</c:v>
                </c:pt>
                <c:pt idx="859">
                  <c:v>86</c:v>
                </c:pt>
                <c:pt idx="860">
                  <c:v>86.1</c:v>
                </c:pt>
                <c:pt idx="861">
                  <c:v>86.2</c:v>
                </c:pt>
                <c:pt idx="862">
                  <c:v>86.3</c:v>
                </c:pt>
                <c:pt idx="863">
                  <c:v>86.4</c:v>
                </c:pt>
                <c:pt idx="864">
                  <c:v>86.5</c:v>
                </c:pt>
                <c:pt idx="865">
                  <c:v>86.6</c:v>
                </c:pt>
                <c:pt idx="866">
                  <c:v>86.7</c:v>
                </c:pt>
                <c:pt idx="867">
                  <c:v>86.8</c:v>
                </c:pt>
                <c:pt idx="868">
                  <c:v>86.9</c:v>
                </c:pt>
                <c:pt idx="869">
                  <c:v>87</c:v>
                </c:pt>
                <c:pt idx="870">
                  <c:v>87.1</c:v>
                </c:pt>
                <c:pt idx="871">
                  <c:v>87.2</c:v>
                </c:pt>
                <c:pt idx="872">
                  <c:v>87.3</c:v>
                </c:pt>
                <c:pt idx="873">
                  <c:v>87.4</c:v>
                </c:pt>
                <c:pt idx="874">
                  <c:v>87.5</c:v>
                </c:pt>
                <c:pt idx="875">
                  <c:v>87.6</c:v>
                </c:pt>
                <c:pt idx="876">
                  <c:v>87.7</c:v>
                </c:pt>
                <c:pt idx="877">
                  <c:v>87.8</c:v>
                </c:pt>
                <c:pt idx="878">
                  <c:v>87.9</c:v>
                </c:pt>
                <c:pt idx="879">
                  <c:v>88</c:v>
                </c:pt>
                <c:pt idx="880">
                  <c:v>88.1</c:v>
                </c:pt>
                <c:pt idx="881">
                  <c:v>88.2</c:v>
                </c:pt>
                <c:pt idx="882">
                  <c:v>88.3</c:v>
                </c:pt>
                <c:pt idx="883">
                  <c:v>88.4</c:v>
                </c:pt>
                <c:pt idx="884">
                  <c:v>88.5</c:v>
                </c:pt>
                <c:pt idx="885">
                  <c:v>88.6</c:v>
                </c:pt>
                <c:pt idx="886">
                  <c:v>88.7</c:v>
                </c:pt>
                <c:pt idx="887">
                  <c:v>88.8</c:v>
                </c:pt>
                <c:pt idx="888">
                  <c:v>88.9</c:v>
                </c:pt>
                <c:pt idx="889">
                  <c:v>89</c:v>
                </c:pt>
                <c:pt idx="890">
                  <c:v>89.1</c:v>
                </c:pt>
                <c:pt idx="891">
                  <c:v>89.2</c:v>
                </c:pt>
                <c:pt idx="892">
                  <c:v>89.3</c:v>
                </c:pt>
                <c:pt idx="893">
                  <c:v>89.4</c:v>
                </c:pt>
                <c:pt idx="894">
                  <c:v>89.5</c:v>
                </c:pt>
                <c:pt idx="895">
                  <c:v>89.6</c:v>
                </c:pt>
                <c:pt idx="896">
                  <c:v>89.7</c:v>
                </c:pt>
                <c:pt idx="897">
                  <c:v>89.8</c:v>
                </c:pt>
                <c:pt idx="898">
                  <c:v>89.9</c:v>
                </c:pt>
                <c:pt idx="899">
                  <c:v>90</c:v>
                </c:pt>
                <c:pt idx="900">
                  <c:v>90.1</c:v>
                </c:pt>
                <c:pt idx="901">
                  <c:v>90.2</c:v>
                </c:pt>
                <c:pt idx="902">
                  <c:v>90.3</c:v>
                </c:pt>
                <c:pt idx="903">
                  <c:v>90.4</c:v>
                </c:pt>
                <c:pt idx="904">
                  <c:v>90.5</c:v>
                </c:pt>
                <c:pt idx="905">
                  <c:v>90.6</c:v>
                </c:pt>
                <c:pt idx="906">
                  <c:v>90.7</c:v>
                </c:pt>
                <c:pt idx="907">
                  <c:v>90.8</c:v>
                </c:pt>
                <c:pt idx="908">
                  <c:v>90.9</c:v>
                </c:pt>
                <c:pt idx="909">
                  <c:v>91</c:v>
                </c:pt>
                <c:pt idx="910">
                  <c:v>91.1</c:v>
                </c:pt>
                <c:pt idx="911">
                  <c:v>91.2</c:v>
                </c:pt>
                <c:pt idx="912">
                  <c:v>91.3</c:v>
                </c:pt>
                <c:pt idx="913">
                  <c:v>91.4</c:v>
                </c:pt>
                <c:pt idx="914">
                  <c:v>91.5</c:v>
                </c:pt>
                <c:pt idx="915">
                  <c:v>91.6</c:v>
                </c:pt>
                <c:pt idx="916">
                  <c:v>91.7</c:v>
                </c:pt>
                <c:pt idx="917">
                  <c:v>91.8</c:v>
                </c:pt>
                <c:pt idx="918">
                  <c:v>91.9</c:v>
                </c:pt>
                <c:pt idx="919">
                  <c:v>92</c:v>
                </c:pt>
                <c:pt idx="920">
                  <c:v>92.1</c:v>
                </c:pt>
                <c:pt idx="921">
                  <c:v>92.2</c:v>
                </c:pt>
                <c:pt idx="922">
                  <c:v>92.3</c:v>
                </c:pt>
                <c:pt idx="923">
                  <c:v>92.4</c:v>
                </c:pt>
                <c:pt idx="924">
                  <c:v>92.5</c:v>
                </c:pt>
                <c:pt idx="925">
                  <c:v>92.6</c:v>
                </c:pt>
                <c:pt idx="926">
                  <c:v>92.7</c:v>
                </c:pt>
                <c:pt idx="927">
                  <c:v>92.8</c:v>
                </c:pt>
                <c:pt idx="928">
                  <c:v>92.9</c:v>
                </c:pt>
                <c:pt idx="929">
                  <c:v>93</c:v>
                </c:pt>
                <c:pt idx="930">
                  <c:v>93.1</c:v>
                </c:pt>
                <c:pt idx="931">
                  <c:v>93.2</c:v>
                </c:pt>
                <c:pt idx="932">
                  <c:v>93.3</c:v>
                </c:pt>
                <c:pt idx="933">
                  <c:v>93.4</c:v>
                </c:pt>
                <c:pt idx="934">
                  <c:v>93.5</c:v>
                </c:pt>
                <c:pt idx="935">
                  <c:v>93.6</c:v>
                </c:pt>
                <c:pt idx="936">
                  <c:v>93.7</c:v>
                </c:pt>
                <c:pt idx="937">
                  <c:v>93.8</c:v>
                </c:pt>
                <c:pt idx="938">
                  <c:v>93.9</c:v>
                </c:pt>
                <c:pt idx="939">
                  <c:v>94</c:v>
                </c:pt>
                <c:pt idx="940">
                  <c:v>94.1</c:v>
                </c:pt>
                <c:pt idx="941">
                  <c:v>94.2</c:v>
                </c:pt>
                <c:pt idx="942">
                  <c:v>94.3</c:v>
                </c:pt>
                <c:pt idx="943">
                  <c:v>94.4</c:v>
                </c:pt>
                <c:pt idx="944">
                  <c:v>94.5</c:v>
                </c:pt>
                <c:pt idx="945">
                  <c:v>94.6</c:v>
                </c:pt>
                <c:pt idx="946">
                  <c:v>94.7</c:v>
                </c:pt>
                <c:pt idx="947">
                  <c:v>94.8</c:v>
                </c:pt>
                <c:pt idx="948">
                  <c:v>94.9</c:v>
                </c:pt>
                <c:pt idx="949">
                  <c:v>95</c:v>
                </c:pt>
                <c:pt idx="950">
                  <c:v>95.1</c:v>
                </c:pt>
                <c:pt idx="951">
                  <c:v>95.2</c:v>
                </c:pt>
                <c:pt idx="952">
                  <c:v>95.3</c:v>
                </c:pt>
                <c:pt idx="953">
                  <c:v>95.4</c:v>
                </c:pt>
                <c:pt idx="954">
                  <c:v>95.5</c:v>
                </c:pt>
                <c:pt idx="955">
                  <c:v>95.6</c:v>
                </c:pt>
                <c:pt idx="956">
                  <c:v>95.7</c:v>
                </c:pt>
                <c:pt idx="957">
                  <c:v>95.8</c:v>
                </c:pt>
                <c:pt idx="958">
                  <c:v>95.9</c:v>
                </c:pt>
                <c:pt idx="959">
                  <c:v>96</c:v>
                </c:pt>
                <c:pt idx="960">
                  <c:v>96.1</c:v>
                </c:pt>
                <c:pt idx="961">
                  <c:v>96.2</c:v>
                </c:pt>
                <c:pt idx="962">
                  <c:v>96.3</c:v>
                </c:pt>
                <c:pt idx="963">
                  <c:v>96.4</c:v>
                </c:pt>
                <c:pt idx="964">
                  <c:v>96.5</c:v>
                </c:pt>
                <c:pt idx="965">
                  <c:v>96.6</c:v>
                </c:pt>
                <c:pt idx="966">
                  <c:v>96.7</c:v>
                </c:pt>
                <c:pt idx="967">
                  <c:v>96.8</c:v>
                </c:pt>
                <c:pt idx="968">
                  <c:v>96.9</c:v>
                </c:pt>
                <c:pt idx="969">
                  <c:v>97</c:v>
                </c:pt>
                <c:pt idx="970">
                  <c:v>97.1</c:v>
                </c:pt>
                <c:pt idx="971">
                  <c:v>97.2</c:v>
                </c:pt>
                <c:pt idx="972">
                  <c:v>97.3</c:v>
                </c:pt>
                <c:pt idx="973">
                  <c:v>97.4</c:v>
                </c:pt>
                <c:pt idx="974">
                  <c:v>97.5</c:v>
                </c:pt>
                <c:pt idx="975">
                  <c:v>97.6</c:v>
                </c:pt>
                <c:pt idx="976">
                  <c:v>97.7</c:v>
                </c:pt>
                <c:pt idx="977">
                  <c:v>97.8</c:v>
                </c:pt>
                <c:pt idx="978">
                  <c:v>97.9</c:v>
                </c:pt>
                <c:pt idx="979">
                  <c:v>98</c:v>
                </c:pt>
                <c:pt idx="980">
                  <c:v>98.1</c:v>
                </c:pt>
                <c:pt idx="981">
                  <c:v>98.2</c:v>
                </c:pt>
                <c:pt idx="982">
                  <c:v>98.3</c:v>
                </c:pt>
                <c:pt idx="983">
                  <c:v>98.4</c:v>
                </c:pt>
                <c:pt idx="984">
                  <c:v>98.5</c:v>
                </c:pt>
                <c:pt idx="985">
                  <c:v>98.6</c:v>
                </c:pt>
                <c:pt idx="986">
                  <c:v>98.7</c:v>
                </c:pt>
                <c:pt idx="987">
                  <c:v>98.8</c:v>
                </c:pt>
                <c:pt idx="988">
                  <c:v>98.9</c:v>
                </c:pt>
                <c:pt idx="989">
                  <c:v>99</c:v>
                </c:pt>
                <c:pt idx="990">
                  <c:v>99.1</c:v>
                </c:pt>
                <c:pt idx="991">
                  <c:v>99.2</c:v>
                </c:pt>
                <c:pt idx="992">
                  <c:v>99.3</c:v>
                </c:pt>
                <c:pt idx="993">
                  <c:v>99.4</c:v>
                </c:pt>
                <c:pt idx="994">
                  <c:v>99.5</c:v>
                </c:pt>
                <c:pt idx="995">
                  <c:v>99.6</c:v>
                </c:pt>
                <c:pt idx="996">
                  <c:v>99.7</c:v>
                </c:pt>
                <c:pt idx="997">
                  <c:v>99.8</c:v>
                </c:pt>
                <c:pt idx="998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87-4D4A-BF7B-B58B79AB4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38512"/>
        <c:axId val="225038904"/>
      </c:scatterChart>
      <c:valAx>
        <c:axId val="225038512"/>
        <c:scaling>
          <c:orientation val="minMax"/>
          <c:max val="7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Clutter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38904"/>
        <c:crosses val="autoZero"/>
        <c:crossBetween val="midCat"/>
        <c:majorUnit val="10"/>
      </c:valAx>
      <c:valAx>
        <c:axId val="2250389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Locations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38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'Clutter Sect 3-3'!$F$3</c:f>
          <c:strCache>
            <c:ptCount val="1"/>
            <c:pt idx="0">
              <c:v>Frequency: 30 GHz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'Clutter Sect 3-3'!$G$3</c:f>
              <c:strCache>
                <c:ptCount val="1"/>
                <c:pt idx="0">
                  <c:v>0 deg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3-3'!$G$5:$G$105</c:f>
              <c:numCache>
                <c:formatCode>0.0</c:formatCode>
                <c:ptCount val="101"/>
                <c:pt idx="0">
                  <c:v>-1.0178879870703785</c:v>
                </c:pt>
                <c:pt idx="1">
                  <c:v>3.4240682957597732</c:v>
                </c:pt>
                <c:pt idx="2">
                  <c:v>6.0191632986416055</c:v>
                </c:pt>
                <c:pt idx="3">
                  <c:v>8.0032354538656918</c:v>
                </c:pt>
                <c:pt idx="4">
                  <c:v>9.6788488154146606</c:v>
                </c:pt>
                <c:pt idx="5">
                  <c:v>11.160909854136849</c:v>
                </c:pt>
                <c:pt idx="6">
                  <c:v>12.507646222542126</c:v>
                </c:pt>
                <c:pt idx="7">
                  <c:v>13.753351644076909</c:v>
                </c:pt>
                <c:pt idx="8">
                  <c:v>14.920223808518047</c:v>
                </c:pt>
                <c:pt idx="9">
                  <c:v>16.023601647187231</c:v>
                </c:pt>
                <c:pt idx="10">
                  <c:v>17.074607762596013</c:v>
                </c:pt>
                <c:pt idx="11">
                  <c:v>18.081612234444371</c:v>
                </c:pt>
                <c:pt idx="12">
                  <c:v>19.051102546400429</c:v>
                </c:pt>
                <c:pt idx="13">
                  <c:v>19.988229781836861</c:v>
                </c:pt>
                <c:pt idx="14">
                  <c:v>20.897167074992094</c:v>
                </c:pt>
                <c:pt idx="15">
                  <c:v>21.781353582648947</c:v>
                </c:pt>
                <c:pt idx="16">
                  <c:v>22.643665693349337</c:v>
                </c:pt>
                <c:pt idx="17">
                  <c:v>23.486540345027457</c:v>
                </c:pt>
                <c:pt idx="18">
                  <c:v>24.312065866143239</c:v>
                </c:pt>
                <c:pt idx="19">
                  <c:v>25.122050218330756</c:v>
                </c:pt>
                <c:pt idx="20">
                  <c:v>25.918073156023016</c:v>
                </c:pt>
                <c:pt idx="21">
                  <c:v>26.701526710824396</c:v>
                </c:pt>
                <c:pt idx="22">
                  <c:v>27.473647050032294</c:v>
                </c:pt>
                <c:pt idx="23">
                  <c:v>28.235539861447077</c:v>
                </c:pt>
                <c:pt idx="24">
                  <c:v>28.988200810770277</c:v>
                </c:pt>
                <c:pt idx="25">
                  <c:v>29.732532200682623</c:v>
                </c:pt>
                <c:pt idx="26">
                  <c:v>30.469356668228325</c:v>
                </c:pt>
                <c:pt idx="27">
                  <c:v>31.199428548778876</c:v>
                </c:pt>
                <c:pt idx="28">
                  <c:v>31.923443384221727</c:v>
                </c:pt>
                <c:pt idx="29">
                  <c:v>32.64204594265226</c:v>
                </c:pt>
                <c:pt idx="30">
                  <c:v>33.355837034979544</c:v>
                </c:pt>
                <c:pt idx="31">
                  <c:v>34.065379352439471</c:v>
                </c:pt>
                <c:pt idx="32">
                  <c:v>34.771202502454543</c:v>
                </c:pt>
                <c:pt idx="33">
                  <c:v>35.473807384653689</c:v>
                </c:pt>
                <c:pt idx="34">
                  <c:v>36.173670021365616</c:v>
                </c:pt>
                <c:pt idx="35">
                  <c:v>36.871244935502808</c:v>
                </c:pt>
                <c:pt idx="36">
                  <c:v>37.566968151988171</c:v>
                </c:pt>
                <c:pt idx="37">
                  <c:v>38.261259885657914</c:v>
                </c:pt>
                <c:pt idx="38">
                  <c:v>38.954526968097014</c:v>
                </c:pt>
                <c:pt idx="39">
                  <c:v>39.647165057524532</c:v>
                </c:pt>
                <c:pt idx="40">
                  <c:v>40.339560669190583</c:v>
                </c:pt>
                <c:pt idx="41">
                  <c:v>41.032093058428238</c:v>
                </c:pt>
                <c:pt idx="42">
                  <c:v>41.725135984260184</c:v>
                </c:pt>
                <c:pt idx="43">
                  <c:v>42.419059378087994</c:v>
                </c:pt>
                <c:pt idx="44">
                  <c:v>43.114230939338327</c:v>
                </c:pt>
                <c:pt idx="45">
                  <c:v>43.811017677885786</c:v>
                </c:pt>
                <c:pt idx="46">
                  <c:v>44.509787421527818</c:v>
                </c:pt>
                <c:pt idx="47">
                  <c:v>45.210910305685445</c:v>
                </c:pt>
                <c:pt idx="48">
                  <c:v>45.914760261796474</c:v>
                </c:pt>
                <c:pt idx="49">
                  <c:v>46.621716520522881</c:v>
                </c:pt>
                <c:pt idx="50">
                  <c:v>47.332165145890968</c:v>
                </c:pt>
                <c:pt idx="51">
                  <c:v>48.046500616815429</c:v>
                </c:pt>
                <c:pt idx="52">
                  <c:v>48.765127473130271</c:v>
                </c:pt>
                <c:pt idx="53">
                  <c:v>49.488462044277313</c:v>
                </c:pt>
                <c:pt idx="54">
                  <c:v>50.216934280213586</c:v>
                </c:pt>
                <c:pt idx="55">
                  <c:v>50.950989705934845</c:v>
                </c:pt>
                <c:pt idx="56">
                  <c:v>51.691091523329057</c:v>
                </c:pt>
                <c:pt idx="57">
                  <c:v>52.437722886945139</c:v>
                </c:pt>
                <c:pt idx="58">
                  <c:v>53.191389383784241</c:v>
                </c:pt>
                <c:pt idx="59">
                  <c:v>53.952621751514641</c:v>
                </c:pt>
                <c:pt idx="60">
                  <c:v>54.72197887473088</c:v>
                </c:pt>
                <c:pt idx="61">
                  <c:v>55.500051105217942</c:v>
                </c:pt>
                <c:pt idx="62">
                  <c:v>56.287463959890282</c:v>
                </c:pt>
                <c:pt idx="63">
                  <c:v>57.084882259466113</c:v>
                </c:pt>
                <c:pt idx="64">
                  <c:v>57.893014782410965</c:v>
                </c:pt>
                <c:pt idx="65">
                  <c:v>58.712619522755588</c:v>
                </c:pt>
                <c:pt idx="66">
                  <c:v>59.544509657722088</c:v>
                </c:pt>
                <c:pt idx="67">
                  <c:v>60.389560352538425</c:v>
                </c:pt>
                <c:pt idx="68">
                  <c:v>61.24871655650486</c:v>
                </c:pt>
                <c:pt idx="69">
                  <c:v>62.123001977768901</c:v>
                </c:pt>
                <c:pt idx="70">
                  <c:v>63.013529466318808</c:v>
                </c:pt>
                <c:pt idx="71">
                  <c:v>63.92151308802417</c:v>
                </c:pt>
                <c:pt idx="72">
                  <c:v>64.848282240645304</c:v>
                </c:pt>
                <c:pt idx="73">
                  <c:v>65.795298250371843</c:v>
                </c:pt>
                <c:pt idx="74">
                  <c:v>66.764174001188096</c:v>
                </c:pt>
                <c:pt idx="75">
                  <c:v>67.756697298292863</c:v>
                </c:pt>
                <c:pt idx="76">
                  <c:v>68.774858863689786</c:v>
                </c:pt>
                <c:pt idx="77">
                  <c:v>69.820886125051331</c:v>
                </c:pt>
                <c:pt idx="78">
                  <c:v>70.897284314161737</c:v>
                </c:pt>
                <c:pt idx="79">
                  <c:v>72.006886876794027</c:v>
                </c:pt>
                <c:pt idx="80">
                  <c:v>73.152917868318397</c:v>
                </c:pt>
                <c:pt idx="81">
                  <c:v>74.339069953906957</c:v>
                </c:pt>
                <c:pt idx="82">
                  <c:v>75.569602979738619</c:v>
                </c:pt>
                <c:pt idx="83">
                  <c:v>76.849470036976811</c:v>
                </c:pt>
                <c:pt idx="84">
                  <c:v>78.184480831291808</c:v>
                </c:pt>
                <c:pt idx="85">
                  <c:v>79.58151653459214</c:v>
                </c:pt>
                <c:pt idx="86">
                  <c:v>81.048817036770913</c:v>
                </c:pt>
                <c:pt idx="87">
                  <c:v>82.596372201923884</c:v>
                </c:pt>
                <c:pt idx="88">
                  <c:v>84.236466177875116</c:v>
                </c:pt>
                <c:pt idx="89">
                  <c:v>85.984453248075965</c:v>
                </c:pt>
                <c:pt idx="90">
                  <c:v>87.859895341428199</c:v>
                </c:pt>
                <c:pt idx="91">
                  <c:v>89.888285976539677</c:v>
                </c:pt>
                <c:pt idx="92">
                  <c:v>92.103768358846381</c:v>
                </c:pt>
                <c:pt idx="93">
                  <c:v>94.553631926830604</c:v>
                </c:pt>
                <c:pt idx="94">
                  <c:v>97.306209080583159</c:v>
                </c:pt>
                <c:pt idx="95">
                  <c:v>100.46584627174127</c:v>
                </c:pt>
                <c:pt idx="96">
                  <c:v>104.20433448392539</c:v>
                </c:pt>
                <c:pt idx="97">
                  <c:v>108.83710732794</c:v>
                </c:pt>
                <c:pt idx="98">
                  <c:v>115.05401483922859</c:v>
                </c:pt>
                <c:pt idx="99">
                  <c:v>124.97524530440187</c:v>
                </c:pt>
                <c:pt idx="100">
                  <c:v>153.43216541588293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67-4E3A-A79C-D55CA55454D6}"/>
            </c:ext>
          </c:extLst>
        </c:ser>
        <c:ser>
          <c:idx val="1"/>
          <c:order val="1"/>
          <c:tx>
            <c:strRef>
              <c:f>'Clutter Sect 3-3'!$H$3</c:f>
              <c:strCache>
                <c:ptCount val="1"/>
                <c:pt idx="0">
                  <c:v>5 deg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3-3'!$H$5:$H$105</c:f>
              <c:numCache>
                <c:formatCode>0.0</c:formatCode>
                <c:ptCount val="101"/>
                <c:pt idx="0">
                  <c:v>-1.7442563440575627</c:v>
                </c:pt>
                <c:pt idx="1">
                  <c:v>0.90352744850164046</c:v>
                </c:pt>
                <c:pt idx="2">
                  <c:v>2.3556939263230188</c:v>
                </c:pt>
                <c:pt idx="3">
                  <c:v>3.4410663632781713</c:v>
                </c:pt>
                <c:pt idx="4">
                  <c:v>4.345090941600823</c:v>
                </c:pt>
                <c:pt idx="5">
                  <c:v>5.136748819087039</c:v>
                </c:pt>
                <c:pt idx="6">
                  <c:v>5.8505342840706067</c:v>
                </c:pt>
                <c:pt idx="7">
                  <c:v>6.5065635821731167</c:v>
                </c:pt>
                <c:pt idx="8">
                  <c:v>7.1177553846064363</c:v>
                </c:pt>
                <c:pt idx="9">
                  <c:v>7.6929781348900459</c:v>
                </c:pt>
                <c:pt idx="10">
                  <c:v>8.2386261729949268</c:v>
                </c:pt>
                <c:pt idx="11">
                  <c:v>8.7594873878143886</c:v>
                </c:pt>
                <c:pt idx="12">
                  <c:v>9.2592560790042597</c:v>
                </c:pt>
                <c:pt idx="13">
                  <c:v>9.7408534427239104</c:v>
                </c:pt>
                <c:pt idx="14">
                  <c:v>10.206637010727672</c:v>
                </c:pt>
                <c:pt idx="15">
                  <c:v>10.658542658906303</c:v>
                </c:pt>
                <c:pt idx="16">
                  <c:v>11.098183918024068</c:v>
                </c:pt>
                <c:pt idx="17">
                  <c:v>11.526923276969528</c:v>
                </c:pt>
                <c:pt idx="18">
                  <c:v>11.945924552728156</c:v>
                </c:pt>
                <c:pt idx="19">
                  <c:v>12.356192123696038</c:v>
                </c:pt>
                <c:pt idx="20">
                  <c:v>12.758600838695996</c:v>
                </c:pt>
                <c:pt idx="21">
                  <c:v>13.15391917386213</c:v>
                </c:pt>
                <c:pt idx="22">
                  <c:v>13.542827412404154</c:v>
                </c:pt>
                <c:pt idx="23">
                  <c:v>13.925932097018284</c:v>
                </c:pt>
                <c:pt idx="24">
                  <c:v>14.303777650889758</c:v>
                </c:pt>
                <c:pt idx="25">
                  <c:v>14.676855820109203</c:v>
                </c:pt>
                <c:pt idx="26">
                  <c:v>15.045613420246907</c:v>
                </c:pt>
                <c:pt idx="27">
                  <c:v>15.410458748901599</c:v>
                </c:pt>
                <c:pt idx="28">
                  <c:v>15.771766938776915</c:v>
                </c:pt>
                <c:pt idx="29">
                  <c:v>16.129884462011379</c:v>
                </c:pt>
                <c:pt idx="30">
                  <c:v>16.485132949218148</c:v>
                </c:pt>
                <c:pt idx="31">
                  <c:v>16.83781245128483</c:v>
                </c:pt>
                <c:pt idx="32">
                  <c:v>17.188204245181939</c:v>
                </c:pt>
                <c:pt idx="33">
                  <c:v>17.536573264546561</c:v>
                </c:pt>
                <c:pt idx="34">
                  <c:v>17.883170220014062</c:v>
                </c:pt>
                <c:pt idx="35">
                  <c:v>18.228233461994929</c:v>
                </c:pt>
                <c:pt idx="36">
                  <c:v>18.571990628982334</c:v>
                </c:pt>
                <c:pt idx="37">
                  <c:v>18.914660116900439</c:v>
                </c:pt>
                <c:pt idx="38">
                  <c:v>19.256452399000544</c:v>
                </c:pt>
                <c:pt idx="39">
                  <c:v>19.597571221031327</c:v>
                </c:pt>
                <c:pt idx="40">
                  <c:v>19.938214692589547</c:v>
                </c:pt>
                <c:pt idx="41">
                  <c:v>20.278576292499427</c:v>
                </c:pt>
                <c:pt idx="42">
                  <c:v>20.618845803619184</c:v>
                </c:pt>
                <c:pt idx="43">
                  <c:v>20.959210190516846</c:v>
                </c:pt>
                <c:pt idx="44">
                  <c:v>21.299854431903601</c:v>
                </c:pt>
                <c:pt idx="45">
                  <c:v>21.640962318494033</c:v>
                </c:pt>
                <c:pt idx="46">
                  <c:v>21.982717226025098</c:v>
                </c:pt>
                <c:pt idx="47">
                  <c:v>22.325302872470857</c:v>
                </c:pt>
                <c:pt idx="48">
                  <c:v>22.668904068007716</c:v>
                </c:pt>
                <c:pt idx="49">
                  <c:v>23.013707465995232</c:v>
                </c:pt>
                <c:pt idx="50">
                  <c:v>23.359902323126768</c:v>
                </c:pt>
                <c:pt idx="51">
                  <c:v>23.707681276964919</c:v>
                </c:pt>
                <c:pt idx="52">
                  <c:v>24.057241149309309</c:v>
                </c:pt>
                <c:pt idx="53">
                  <c:v>24.408783784252311</c:v>
                </c:pt>
                <c:pt idx="54">
                  <c:v>24.762516930373668</c:v>
                </c:pt>
                <c:pt idx="55">
                  <c:v>25.118655177325081</c:v>
                </c:pt>
                <c:pt idx="56">
                  <c:v>25.477420958084661</c:v>
                </c:pt>
                <c:pt idx="57">
                  <c:v>25.839045629453029</c:v>
                </c:pt>
                <c:pt idx="58">
                  <c:v>26.20377064495964</c:v>
                </c:pt>
                <c:pt idx="59">
                  <c:v>26.571848836305623</c:v>
                </c:pt>
                <c:pt idx="60">
                  <c:v>26.943545821859011</c:v>
                </c:pt>
                <c:pt idx="61">
                  <c:v>27.31914156362776</c:v>
                </c:pt>
                <c:pt idx="62">
                  <c:v>27.698932097680864</c:v>
                </c:pt>
                <c:pt idx="63">
                  <c:v>28.083231467311649</c:v>
                </c:pt>
                <c:pt idx="64">
                  <c:v>28.472373893524519</c:v>
                </c:pt>
                <c:pt idx="65">
                  <c:v>28.866716223914935</c:v>
                </c:pt>
                <c:pt idx="66">
                  <c:v>29.266640709006129</c:v>
                </c:pt>
                <c:pt idx="67">
                  <c:v>29.672558165001213</c:v>
                </c:pt>
                <c:pt idx="68">
                  <c:v>30.084911594222795</c:v>
                </c:pt>
                <c:pt idx="69">
                  <c:v>30.504180349922631</c:v>
                </c:pt>
                <c:pt idx="70">
                  <c:v>30.930884951550023</c:v>
                </c:pt>
                <c:pt idx="71">
                  <c:v>31.365592681171279</c:v>
                </c:pt>
                <c:pt idx="72">
                  <c:v>31.80892412315049</c:v>
                </c:pt>
                <c:pt idx="73">
                  <c:v>32.261560849633106</c:v>
                </c:pt>
                <c:pt idx="74">
                  <c:v>32.724254506837838</c:v>
                </c:pt>
                <c:pt idx="75">
                  <c:v>33.197837625848067</c:v>
                </c:pt>
                <c:pt idx="76">
                  <c:v>33.683236572383422</c:v>
                </c:pt>
                <c:pt idx="77">
                  <c:v>34.181487171276821</c:v>
                </c:pt>
                <c:pt idx="78">
                  <c:v>34.693753705108826</c:v>
                </c:pt>
                <c:pt idx="79">
                  <c:v>35.221352210214263</c:v>
                </c:pt>
                <c:pt idx="80">
                  <c:v>35.765779303098185</c:v>
                </c:pt>
                <c:pt idx="81">
                  <c:v>36.328748205402391</c:v>
                </c:pt>
                <c:pt idx="82">
                  <c:v>36.912234256142725</c:v>
                </c:pt>
                <c:pt idx="83">
                  <c:v>37.518533100214185</c:v>
                </c:pt>
                <c:pt idx="84">
                  <c:v>38.150336072866097</c:v>
                </c:pt>
                <c:pt idx="85">
                  <c:v>38.810829307967389</c:v>
                </c:pt>
                <c:pt idx="86">
                  <c:v>39.503826199032048</c:v>
                </c:pt>
                <c:pt idx="87">
                  <c:v>40.233947756701255</c:v>
                </c:pt>
                <c:pt idx="88">
                  <c:v>41.006873426357906</c:v>
                </c:pt>
                <c:pt idx="89">
                  <c:v>41.829698459945746</c:v>
                </c:pt>
                <c:pt idx="90">
                  <c:v>42.71145765435422</c:v>
                </c:pt>
                <c:pt idx="91">
                  <c:v>43.663918740916252</c:v>
                </c:pt>
                <c:pt idx="92">
                  <c:v>44.702832689392068</c:v>
                </c:pt>
                <c:pt idx="93">
                  <c:v>45.85000097658061</c:v>
                </c:pt>
                <c:pt idx="94">
                  <c:v>47.136903918507102</c:v>
                </c:pt>
                <c:pt idx="95">
                  <c:v>48.611574879567314</c:v>
                </c:pt>
                <c:pt idx="96">
                  <c:v>50.353020961612621</c:v>
                </c:pt>
                <c:pt idx="97">
                  <c:v>52.506151620933871</c:v>
                </c:pt>
                <c:pt idx="98">
                  <c:v>55.387441589123654</c:v>
                </c:pt>
                <c:pt idx="99">
                  <c:v>59.967598468275966</c:v>
                </c:pt>
                <c:pt idx="100">
                  <c:v>72.997248286516296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67-4E3A-A79C-D55CA55454D6}"/>
            </c:ext>
          </c:extLst>
        </c:ser>
        <c:ser>
          <c:idx val="2"/>
          <c:order val="2"/>
          <c:tx>
            <c:strRef>
              <c:f>'Clutter Sect 3-3'!$I$3</c:f>
              <c:strCache>
                <c:ptCount val="1"/>
                <c:pt idx="0">
                  <c:v>10 deg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3-3'!$I$5:$I$105</c:f>
              <c:numCache>
                <c:formatCode>0.0</c:formatCode>
                <c:ptCount val="101"/>
                <c:pt idx="0">
                  <c:v>-1.9699048520488291</c:v>
                </c:pt>
                <c:pt idx="1">
                  <c:v>6.9574916787829677E-2</c:v>
                </c:pt>
                <c:pt idx="2">
                  <c:v>1.130178341181918</c:v>
                </c:pt>
                <c:pt idx="3">
                  <c:v>1.9070615428249666</c:v>
                </c:pt>
                <c:pt idx="4">
                  <c:v>2.5460528311981392</c:v>
                </c:pt>
                <c:pt idx="5">
                  <c:v>3.1005108510474657</c:v>
                </c:pt>
                <c:pt idx="6">
                  <c:v>3.5968306636646892</c:v>
                </c:pt>
                <c:pt idx="7">
                  <c:v>4.05027987306838</c:v>
                </c:pt>
                <c:pt idx="8">
                  <c:v>4.4705987416833661</c:v>
                </c:pt>
                <c:pt idx="9">
                  <c:v>4.8644366368771719</c:v>
                </c:pt>
                <c:pt idx="10">
                  <c:v>5.2365647649634681</c:v>
                </c:pt>
                <c:pt idx="11">
                  <c:v>5.590540354293779</c:v>
                </c:pt>
                <c:pt idx="12">
                  <c:v>5.9290974994903367</c:v>
                </c:pt>
                <c:pt idx="13">
                  <c:v>6.2543904367955525</c:v>
                </c:pt>
                <c:pt idx="14">
                  <c:v>6.5681519642377379</c:v>
                </c:pt>
                <c:pt idx="15">
                  <c:v>6.8718005130694308</c:v>
                </c:pt>
                <c:pt idx="16">
                  <c:v>7.1665148062882995</c:v>
                </c:pt>
                <c:pt idx="17">
                  <c:v>7.4532873168207416</c:v>
                </c:pt>
                <c:pt idx="18">
                  <c:v>7.7329634318454126</c:v>
                </c:pt>
                <c:pt idx="19">
                  <c:v>8.0062707236319568</c:v>
                </c:pt>
                <c:pt idx="20">
                  <c:v>8.2738412139581961</c:v>
                </c:pt>
                <c:pt idx="21">
                  <c:v>8.5362285755751728</c:v>
                </c:pt>
                <c:pt idx="22">
                  <c:v>8.7939216090300398</c:v>
                </c:pt>
                <c:pt idx="23">
                  <c:v>9.0473549352494054</c:v>
                </c:pt>
                <c:pt idx="24">
                  <c:v>9.2969175767693475</c:v>
                </c:pt>
                <c:pt idx="25">
                  <c:v>9.5429599170189068</c:v>
                </c:pt>
                <c:pt idx="26">
                  <c:v>9.7857993989351719</c:v>
                </c:pt>
                <c:pt idx="27">
                  <c:v>10.025725233237551</c:v>
                </c:pt>
                <c:pt idx="28">
                  <c:v>10.263002321161167</c:v>
                </c:pt>
                <c:pt idx="29">
                  <c:v>10.497874548590604</c:v>
                </c:pt>
                <c:pt idx="30">
                  <c:v>10.73056757314246</c:v>
                </c:pt>
                <c:pt idx="31">
                  <c:v>10.961291199269237</c:v>
                </c:pt>
                <c:pt idx="32">
                  <c:v>11.190241416440699</c:v>
                </c:pt>
                <c:pt idx="33">
                  <c:v>11.41760216017863</c:v>
                </c:pt>
                <c:pt idx="34">
                  <c:v>11.643546843951123</c:v>
                </c:pt>
                <c:pt idx="35">
                  <c:v>11.868239700791683</c:v>
                </c:pt>
                <c:pt idx="36">
                  <c:v>12.091836966356867</c:v>
                </c:pt>
                <c:pt idx="37">
                  <c:v>12.31448792950227</c:v>
                </c:pt>
                <c:pt idx="38">
                  <c:v>12.536335871992822</c:v>
                </c:pt>
                <c:pt idx="39">
                  <c:v>12.757518915408021</c:v>
                </c:pt>
                <c:pt idx="40">
                  <c:v>12.978170790459894</c:v>
                </c:pt>
                <c:pt idx="41">
                  <c:v>13.198421541661768</c:v>
                </c:pt>
                <c:pt idx="42">
                  <c:v>13.418398178456153</c:v>
                </c:pt>
                <c:pt idx="43">
                  <c:v>13.638225282442066</c:v>
                </c:pt>
                <c:pt idx="44">
                  <c:v>13.858025579169546</c:v>
                </c:pt>
                <c:pt idx="45">
                  <c:v>14.077920482040104</c:v>
                </c:pt>
                <c:pt idx="46">
                  <c:v>14.298030615126338</c:v>
                </c:pt>
                <c:pt idx="47">
                  <c:v>14.518476321172509</c:v>
                </c:pt>
                <c:pt idx="48">
                  <c:v>14.739378160636852</c:v>
                </c:pt>
                <c:pt idx="49">
                  <c:v>14.960857407370252</c:v>
                </c:pt>
                <c:pt idx="50">
                  <c:v>15.18303654638304</c:v>
                </c:pt>
                <c:pt idx="51">
                  <c:v>15.40603977912494</c:v>
                </c:pt>
                <c:pt idx="52">
                  <c:v>15.629993541791265</c:v>
                </c:pt>
                <c:pt idx="53">
                  <c:v>15.855027042371121</c:v>
                </c:pt>
                <c:pt idx="54">
                  <c:v>16.081272822477747</c:v>
                </c:pt>
                <c:pt idx="55">
                  <c:v>16.308867350455159</c:v>
                </c:pt>
                <c:pt idx="56">
                  <c:v>16.537951652854154</c:v>
                </c:pt>
                <c:pt idx="57">
                  <c:v>16.768671992133644</c:v>
                </c:pt>
                <c:pt idx="58">
                  <c:v>17.001180599395536</c:v>
                </c:pt>
                <c:pt idx="59">
                  <c:v>17.235636472136648</c:v>
                </c:pt>
                <c:pt idx="60">
                  <c:v>17.472206248441683</c:v>
                </c:pt>
                <c:pt idx="61">
                  <c:v>17.711065170801142</c:v>
                </c:pt>
                <c:pt idx="62">
                  <c:v>17.952398154886719</c:v>
                </c:pt>
                <c:pt idx="63">
                  <c:v>18.19640098124081</c:v>
                </c:pt>
                <c:pt idx="64">
                  <c:v>18.443281631050318</c:v>
                </c:pt>
                <c:pt idx="65">
                  <c:v>18.693261791119379</c:v>
                </c:pt>
                <c:pt idx="66">
                  <c:v>18.946578558019436</c:v>
                </c:pt>
                <c:pt idx="67">
                  <c:v>19.203486377416137</c:v>
                </c:pt>
                <c:pt idx="68">
                  <c:v>19.464259262066882</c:v>
                </c:pt>
                <c:pt idx="69">
                  <c:v>19.729193341362784</c:v>
                </c:pt>
                <c:pt idx="70">
                  <c:v>19.998609807100966</c:v>
                </c:pt>
                <c:pt idx="71">
                  <c:v>20.272858335147948</c:v>
                </c:pt>
                <c:pt idx="72">
                  <c:v>20.552321081775904</c:v>
                </c:pt>
                <c:pt idx="73">
                  <c:v>20.837417378057363</c:v>
                </c:pt>
                <c:pt idx="74">
                  <c:v>21.128609277625316</c:v>
                </c:pt>
                <c:pt idx="75">
                  <c:v>21.426408154892162</c:v>
                </c:pt>
                <c:pt idx="76">
                  <c:v>21.731382606043567</c:v>
                </c:pt>
                <c:pt idx="77">
                  <c:v>22.044167978859019</c:v>
                </c:pt>
                <c:pt idx="78">
                  <c:v>22.365477956962945</c:v>
                </c:pt>
                <c:pt idx="79">
                  <c:v>22.69611876013915</c:v>
                </c:pt>
                <c:pt idx="80">
                  <c:v>23.037006710648932</c:v>
                </c:pt>
                <c:pt idx="81">
                  <c:v>23.389190179887706</c:v>
                </c:pt>
                <c:pt idx="82">
                  <c:v>23.753877306728988</c:v>
                </c:pt>
                <c:pt idx="83">
                  <c:v>24.132471425710424</c:v>
                </c:pt>
                <c:pt idx="84">
                  <c:v>24.526616951251729</c:v>
                </c:pt>
                <c:pt idx="85">
                  <c:v>24.938259683149564</c:v>
                </c:pt>
                <c:pt idx="86">
                  <c:v>25.369727380672117</c:v>
                </c:pt>
                <c:pt idx="87">
                  <c:v>25.823839434436589</c:v>
                </c:pt>
                <c:pt idx="88">
                  <c:v>26.304059329633841</c:v>
                </c:pt>
                <c:pt idx="89">
                  <c:v>26.814711798106316</c:v>
                </c:pt>
                <c:pt idx="90">
                  <c:v>27.361300932967016</c:v>
                </c:pt>
                <c:pt idx="91">
                  <c:v>27.950991879013074</c:v>
                </c:pt>
                <c:pt idx="92">
                  <c:v>28.593369573843709</c:v>
                </c:pt>
                <c:pt idx="93">
                  <c:v>29.301692616289628</c:v>
                </c:pt>
                <c:pt idx="94">
                  <c:v>30.095092720635407</c:v>
                </c:pt>
                <c:pt idx="95">
                  <c:v>31.002739114725493</c:v>
                </c:pt>
                <c:pt idx="96">
                  <c:v>32.072568153578487</c:v>
                </c:pt>
                <c:pt idx="97">
                  <c:v>33.392408916584934</c:v>
                </c:pt>
                <c:pt idx="98">
                  <c:v>35.153819760483167</c:v>
                </c:pt>
                <c:pt idx="99">
                  <c:v>37.943229892881682</c:v>
                </c:pt>
                <c:pt idx="100">
                  <c:v>45.815857235142452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67-4E3A-A79C-D55CA55454D6}"/>
            </c:ext>
          </c:extLst>
        </c:ser>
        <c:ser>
          <c:idx val="3"/>
          <c:order val="3"/>
          <c:tx>
            <c:strRef>
              <c:f>'Clutter Sect 3-3'!$J$3</c:f>
              <c:strCache>
                <c:ptCount val="1"/>
                <c:pt idx="0">
                  <c:v>15 deg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3-3'!$J$5:$J$105</c:f>
              <c:numCache>
                <c:formatCode>0.0</c:formatCode>
                <c:ptCount val="101"/>
                <c:pt idx="0">
                  <c:v>-2.081265623106519</c:v>
                </c:pt>
                <c:pt idx="1">
                  <c:v>-0.37468319944041117</c:v>
                </c:pt>
                <c:pt idx="2">
                  <c:v>0.47132739987484462</c:v>
                </c:pt>
                <c:pt idx="3">
                  <c:v>1.0795221416406846</c:v>
                </c:pt>
                <c:pt idx="4">
                  <c:v>1.573886966131848</c:v>
                </c:pt>
                <c:pt idx="5">
                  <c:v>1.9991428938222424</c:v>
                </c:pt>
                <c:pt idx="6">
                  <c:v>2.3772016357220611</c:v>
                </c:pt>
                <c:pt idx="7">
                  <c:v>2.720645327178389</c:v>
                </c:pt>
                <c:pt idx="8">
                  <c:v>3.0374534282246084</c:v>
                </c:pt>
                <c:pt idx="9">
                  <c:v>3.3330459133075161</c:v>
                </c:pt>
                <c:pt idx="10">
                  <c:v>3.6112948322466076</c:v>
                </c:pt>
                <c:pt idx="11">
                  <c:v>3.8750757941948519</c:v>
                </c:pt>
                <c:pt idx="12">
                  <c:v>4.1265912035541303</c:v>
                </c:pt>
                <c:pt idx="13">
                  <c:v>4.3675707434358237</c:v>
                </c:pt>
                <c:pt idx="14">
                  <c:v>4.5994015151371332</c:v>
                </c:pt>
                <c:pt idx="15">
                  <c:v>4.8232157412619863</c:v>
                </c:pt>
                <c:pt idx="16">
                  <c:v>5.0399517568307113</c:v>
                </c:pt>
                <c:pt idx="17">
                  <c:v>5.2503975738139061</c:v>
                </c:pt>
                <c:pt idx="18">
                  <c:v>5.4552227241025442</c:v>
                </c:pt>
                <c:pt idx="19">
                  <c:v>5.6550020072981155</c:v>
                </c:pt>
                <c:pt idx="20">
                  <c:v>5.8502335173949369</c:v>
                </c:pt>
                <c:pt idx="21">
                  <c:v>6.0413525432385713</c:v>
                </c:pt>
                <c:pt idx="22">
                  <c:v>6.2287424389217403</c:v>
                </c:pt>
                <c:pt idx="23">
                  <c:v>6.4127432329720806</c:v>
                </c:pt>
                <c:pt idx="24">
                  <c:v>6.5936585255245443</c:v>
                </c:pt>
                <c:pt idx="25">
                  <c:v>6.771761072265841</c:v>
                </c:pt>
                <c:pt idx="26">
                  <c:v>6.9472973490727261</c:v>
                </c:pt>
                <c:pt idx="27">
                  <c:v>7.1204913169405515</c:v>
                </c:pt>
                <c:pt idx="28">
                  <c:v>7.2915475533252909</c:v>
                </c:pt>
                <c:pt idx="29">
                  <c:v>7.4606538770206434</c:v>
                </c:pt>
                <c:pt idx="30">
                  <c:v>7.627983564886188</c:v>
                </c:pt>
                <c:pt idx="31">
                  <c:v>7.7936972372201367</c:v>
                </c:pt>
                <c:pt idx="32">
                  <c:v>7.9579444723176698</c:v>
                </c:pt>
                <c:pt idx="33">
                  <c:v>8.120865198361523</c:v>
                </c:pt>
                <c:pt idx="34">
                  <c:v>8.2825909012539558</c:v>
                </c:pt>
                <c:pt idx="35">
                  <c:v>8.4432456795984123</c:v>
                </c:pt>
                <c:pt idx="36">
                  <c:v>8.6029471722527475</c:v>
                </c:pt>
                <c:pt idx="37">
                  <c:v>8.7618073793201727</c:v>
                </c:pt>
                <c:pt idx="38">
                  <c:v>8.9199333938354037</c:v>
                </c:pt>
                <c:pt idx="39">
                  <c:v>9.0774280585292733</c:v>
                </c:pt>
                <c:pt idx="40">
                  <c:v>9.2343905597560099</c:v>
                </c:pt>
                <c:pt idx="41">
                  <c:v>9.3909169688219123</c:v>
                </c:pt>
                <c:pt idx="42">
                  <c:v>9.5471007394702028</c:v>
                </c:pt>
                <c:pt idx="43">
                  <c:v>9.7030331690829499</c:v>
                </c:pt>
                <c:pt idx="44">
                  <c:v>9.8588038302029393</c:v>
                </c:pt>
                <c:pt idx="45">
                  <c:v>10.014500978213926</c:v>
                </c:pt>
                <c:pt idx="46">
                  <c:v>10.170211940414289</c:v>
                </c:pt>
                <c:pt idx="47">
                  <c:v>10.326023491251865</c:v>
                </c:pt>
                <c:pt idx="48">
                  <c:v>10.48202221813783</c:v>
                </c:pt>
                <c:pt idx="49">
                  <c:v>10.638294882011149</c:v>
                </c:pt>
                <c:pt idx="50">
                  <c:v>10.794928776671785</c:v>
                </c:pt>
                <c:pt idx="51">
                  <c:v>10.952012090835293</c:v>
                </c:pt>
                <c:pt idx="52">
                  <c:v>11.10963427687917</c:v>
                </c:pt>
                <c:pt idx="53">
                  <c:v>11.267886430353057</c:v>
                </c:pt>
                <c:pt idx="54">
                  <c:v>11.426861684512604</c:v>
                </c:pt>
                <c:pt idx="55">
                  <c:v>11.586655624416489</c:v>
                </c:pt>
                <c:pt idx="56">
                  <c:v>11.747366725505918</c:v>
                </c:pt>
                <c:pt idx="57">
                  <c:v>11.909096822079338</c:v>
                </c:pt>
                <c:pt idx="58">
                  <c:v>12.071951611697758</c:v>
                </c:pt>
                <c:pt idx="59">
                  <c:v>12.236041202330528</c:v>
                </c:pt>
                <c:pt idx="60">
                  <c:v>12.401480710005863</c:v>
                </c:pt>
                <c:pt idx="61">
                  <c:v>12.568390915900029</c:v>
                </c:pt>
                <c:pt idx="62">
                  <c:v>12.736898993231364</c:v>
                </c:pt>
                <c:pt idx="63">
                  <c:v>12.907139316076881</c:v>
                </c:pt>
                <c:pt idx="64">
                  <c:v>13.079254364377119</c:v>
                </c:pt>
                <c:pt idx="65">
                  <c:v>13.253395742033621</c:v>
                </c:pt>
                <c:pt idx="66">
                  <c:v>13.429725328258385</c:v>
                </c:pt>
                <c:pt idx="67">
                  <c:v>13.608416586366301</c:v>
                </c:pt>
                <c:pt idx="68">
                  <c:v>13.789656059220066</c:v>
                </c:pt>
                <c:pt idx="69">
                  <c:v>13.973645086819403</c:v>
                </c:pt>
                <c:pt idx="70">
                  <c:v>14.160601789437795</c:v>
                </c:pt>
                <c:pt idx="71">
                  <c:v>14.350763369739402</c:v>
                </c:pt>
                <c:pt idx="72">
                  <c:v>14.544388800114517</c:v>
                </c:pt>
                <c:pt idx="73">
                  <c:v>14.741761977947734</c:v>
                </c:pt>
                <c:pt idx="74">
                  <c:v>14.943195452906957</c:v>
                </c:pt>
                <c:pt idx="75">
                  <c:v>15.149034858316154</c:v>
                </c:pt>
                <c:pt idx="76">
                  <c:v>15.359664215640178</c:v>
                </c:pt>
                <c:pt idx="77">
                  <c:v>15.575512330458537</c:v>
                </c:pt>
                <c:pt idx="78">
                  <c:v>15.797060564920688</c:v>
                </c:pt>
                <c:pt idx="79">
                  <c:v>16.024852362682395</c:v>
                </c:pt>
                <c:pt idx="80">
                  <c:v>16.259505028281019</c:v>
                </c:pt>
                <c:pt idx="81">
                  <c:v>16.501724439723858</c:v>
                </c:pt>
                <c:pt idx="82">
                  <c:v>16.752323625141408</c:v>
                </c:pt>
                <c:pt idx="83">
                  <c:v>17.012246499878088</c:v>
                </c:pt>
                <c:pt idx="84">
                  <c:v>17.282598600410097</c:v>
                </c:pt>
                <c:pt idx="85">
                  <c:v>17.564687465982274</c:v>
                </c:pt>
                <c:pt idx="86">
                  <c:v>17.86007657602617</c:v>
                </c:pt>
                <c:pt idx="87">
                  <c:v>18.170658742663921</c:v>
                </c:pt>
                <c:pt idx="88">
                  <c:v>18.498758105021594</c:v>
                </c:pt>
                <c:pt idx="89">
                  <c:v>18.847275347262674</c:v>
                </c:pt>
                <c:pt idx="90">
                  <c:v>19.219900353533713</c:v>
                </c:pt>
                <c:pt idx="91">
                  <c:v>19.621434079611308</c:v>
                </c:pt>
                <c:pt idx="92">
                  <c:v>20.058295329101064</c:v>
                </c:pt>
                <c:pt idx="93">
                  <c:v>20.539357827914206</c:v>
                </c:pt>
                <c:pt idx="94">
                  <c:v>21.077417776949606</c:v>
                </c:pt>
                <c:pt idx="95">
                  <c:v>21.691970802547711</c:v>
                </c:pt>
                <c:pt idx="96">
                  <c:v>22.415029078935586</c:v>
                </c:pt>
                <c:pt idx="97">
                  <c:v>23.305187044787026</c:v>
                </c:pt>
                <c:pt idx="98">
                  <c:v>24.490080231512977</c:v>
                </c:pt>
                <c:pt idx="99">
                  <c:v>26.359737900750311</c:v>
                </c:pt>
                <c:pt idx="100">
                  <c:v>31.596822867285304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67-4E3A-A79C-D55CA55454D6}"/>
            </c:ext>
          </c:extLst>
        </c:ser>
        <c:ser>
          <c:idx val="4"/>
          <c:order val="4"/>
          <c:tx>
            <c:strRef>
              <c:f>'Clutter Sect 3-3'!$K$3</c:f>
              <c:strCache>
                <c:ptCount val="1"/>
                <c:pt idx="0">
                  <c:v>20 deg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3-3'!$K$5:$K$105</c:f>
              <c:numCache>
                <c:formatCode>0.0</c:formatCode>
                <c:ptCount val="101"/>
                <c:pt idx="0">
                  <c:v>-2.1452153407681438</c:v>
                </c:pt>
                <c:pt idx="1">
                  <c:v>-0.65699878345731566</c:v>
                </c:pt>
                <c:pt idx="2">
                  <c:v>4.9009165520827347E-2</c:v>
                </c:pt>
                <c:pt idx="3">
                  <c:v>0.54771357718084501</c:v>
                </c:pt>
                <c:pt idx="4">
                  <c:v>0.94857193479773971</c:v>
                </c:pt>
                <c:pt idx="5">
                  <c:v>1.2905583000585246</c:v>
                </c:pt>
                <c:pt idx="6">
                  <c:v>1.5926031074145577</c:v>
                </c:pt>
                <c:pt idx="7">
                  <c:v>1.8655041583281169</c:v>
                </c:pt>
                <c:pt idx="8">
                  <c:v>2.1160719776754142</c:v>
                </c:pt>
                <c:pt idx="9">
                  <c:v>2.3489111155265601</c:v>
                </c:pt>
                <c:pt idx="10">
                  <c:v>2.5672977696103283</c:v>
                </c:pt>
                <c:pt idx="11">
                  <c:v>2.7736562606938682</c:v>
                </c:pt>
                <c:pt idx="12">
                  <c:v>2.9698372881303978</c:v>
                </c:pt>
                <c:pt idx="13">
                  <c:v>3.1572899552938414</c:v>
                </c:pt>
                <c:pt idx="14">
                  <c:v>3.3371731095102235</c:v>
                </c:pt>
                <c:pt idx="15">
                  <c:v>3.5104301757291392</c:v>
                </c:pt>
                <c:pt idx="16">
                  <c:v>3.6778410701938977</c:v>
                </c:pt>
                <c:pt idx="17">
                  <c:v>3.840059196848113</c:v>
                </c:pt>
                <c:pt idx="18">
                  <c:v>3.9976384320191016</c:v>
                </c:pt>
                <c:pt idx="19">
                  <c:v>4.1510532088823773</c:v>
                </c:pt>
                <c:pt idx="20">
                  <c:v>4.3007137346223381</c:v>
                </c:pt>
                <c:pt idx="21">
                  <c:v>4.4469777034192406</c:v>
                </c:pt>
                <c:pt idx="22">
                  <c:v>4.5901594404810293</c:v>
                </c:pt>
                <c:pt idx="23">
                  <c:v>4.7305371319896281</c:v>
                </c:pt>
                <c:pt idx="24">
                  <c:v>4.8683586079913361</c:v>
                </c:pt>
                <c:pt idx="25">
                  <c:v>5.003846016843343</c:v>
                </c:pt>
                <c:pt idx="26">
                  <c:v>5.137199640424269</c:v>
                </c:pt>
                <c:pt idx="27">
                  <c:v>5.2686010360385556</c:v>
                </c:pt>
                <c:pt idx="28">
                  <c:v>5.3982156454794472</c:v>
                </c:pt>
                <c:pt idx="29">
                  <c:v>5.5261949785965809</c:v>
                </c:pt>
                <c:pt idx="30">
                  <c:v>5.6526784542827633</c:v>
                </c:pt>
                <c:pt idx="31">
                  <c:v>5.7777949635610799</c:v>
                </c:pt>
                <c:pt idx="32">
                  <c:v>5.901664205699265</c:v>
                </c:pt>
                <c:pt idx="33">
                  <c:v>6.0243978377997545</c:v>
                </c:pt>
                <c:pt idx="34">
                  <c:v>6.1461004702578572</c:v>
                </c:pt>
                <c:pt idx="35">
                  <c:v>6.2668705342345081</c:v>
                </c:pt>
                <c:pt idx="36">
                  <c:v>6.3868010424099637</c:v>
                </c:pt>
                <c:pt idx="37">
                  <c:v>6.5059802604450683</c:v>
                </c:pt>
                <c:pt idx="38">
                  <c:v>6.6244923035359156</c:v>
                </c:pt>
                <c:pt idx="39">
                  <c:v>6.7424176700266676</c:v>
                </c:pt>
                <c:pt idx="40">
                  <c:v>6.8598337221079886</c:v>
                </c:pt>
                <c:pt idx="41">
                  <c:v>6.9768151220726349</c:v>
                </c:pt>
                <c:pt idx="42">
                  <c:v>7.093434231347107</c:v>
                </c:pt>
                <c:pt idx="43">
                  <c:v>7.2097614785080868</c:v>
                </c:pt>
                <c:pt idx="44">
                  <c:v>7.3258657016796205</c:v>
                </c:pt>
                <c:pt idx="45">
                  <c:v>7.4418144700542843</c:v>
                </c:pt>
                <c:pt idx="46">
                  <c:v>7.5576743887628082</c:v>
                </c:pt>
                <c:pt idx="47">
                  <c:v>7.673511390909419</c:v>
                </c:pt>
                <c:pt idx="48">
                  <c:v>7.7893910202787495</c:v>
                </c:pt>
                <c:pt idx="49">
                  <c:v>7.9053787079924041</c:v>
                </c:pt>
                <c:pt idx="50">
                  <c:v>8.0215400462398847</c:v>
                </c:pt>
                <c:pt idx="51">
                  <c:v>8.1379410621242183</c:v>
                </c:pt>
                <c:pt idx="52">
                  <c:v>8.2546484946430816</c:v>
                </c:pt>
                <c:pt idx="53">
                  <c:v>8.3717300778710104</c:v>
                </c:pt>
                <c:pt idx="54">
                  <c:v>8.4892548335176574</c:v>
                </c:pt>
                <c:pt idx="55">
                  <c:v>8.6072933762152104</c:v>
                </c:pt>
                <c:pt idx="56">
                  <c:v>8.7259182351397904</c:v>
                </c:pt>
                <c:pt idx="57">
                  <c:v>8.8452041959058629</c:v>
                </c:pt>
                <c:pt idx="58">
                  <c:v>8.9652286671007086</c:v>
                </c:pt>
                <c:pt idx="59">
                  <c:v>9.0860720763628642</c:v>
                </c:pt>
                <c:pt idx="60">
                  <c:v>9.2078183015739654</c:v>
                </c:pt>
                <c:pt idx="61">
                  <c:v>9.3305551435526262</c:v>
                </c:pt>
                <c:pt idx="62">
                  <c:v>9.4543748476444858</c:v>
                </c:pt>
                <c:pt idx="63">
                  <c:v>9.5793746828351409</c:v>
                </c:pt>
                <c:pt idx="64">
                  <c:v>9.7056575885257796</c:v>
                </c:pt>
                <c:pt idx="65">
                  <c:v>9.8333329009722394</c:v>
                </c:pt>
                <c:pt idx="66">
                  <c:v>9.9625171736850078</c:v>
                </c:pt>
                <c:pt idx="67">
                  <c:v>10.093335108933555</c:v>
                </c:pt>
                <c:pt idx="68">
                  <c:v>10.22592062104246</c:v>
                </c:pt>
                <c:pt idx="69">
                  <c:v>10.360418056602896</c:v>
                </c:pt>
                <c:pt idx="70">
                  <c:v>10.496983602311083</c:v>
                </c:pt>
                <c:pt idx="71">
                  <c:v>10.635786918228387</c:v>
                </c:pt>
                <c:pt idx="72">
                  <c:v>10.777013043301981</c:v>
                </c:pt>
                <c:pt idx="73">
                  <c:v>10.920864631619541</c:v>
                </c:pt>
                <c:pt idx="74">
                  <c:v>11.067564592964272</c:v>
                </c:pt>
                <c:pt idx="75">
                  <c:v>11.217359230987467</c:v>
                </c:pt>
                <c:pt idx="76">
                  <c:v>11.370521998410794</c:v>
                </c:pt>
                <c:pt idx="77">
                  <c:v>11.527358023502565</c:v>
                </c:pt>
                <c:pt idx="78">
                  <c:v>11.688209609083783</c:v>
                </c:pt>
                <c:pt idx="79">
                  <c:v>11.853462969534217</c:v>
                </c:pt>
                <c:pt idx="80">
                  <c:v>12.023556560128858</c:v>
                </c:pt>
                <c:pt idx="81">
                  <c:v>12.19899147775058</c:v>
                </c:pt>
                <c:pt idx="82">
                  <c:v>12.380344589790294</c:v>
                </c:pt>
                <c:pt idx="83">
                  <c:v>12.568285305758153</c:v>
                </c:pt>
                <c:pt idx="84">
                  <c:v>12.763597286788826</c:v>
                </c:pt>
                <c:pt idx="85">
                  <c:v>12.967206962238413</c:v>
                </c:pt>
                <c:pt idx="86">
                  <c:v>13.180221608339519</c:v>
                </c:pt>
                <c:pt idx="87">
                  <c:v>13.403981146504687</c:v>
                </c:pt>
                <c:pt idx="88">
                  <c:v>13.640130105725119</c:v>
                </c:pt>
                <c:pt idx="89">
                  <c:v>13.890720048084924</c:v>
                </c:pt>
                <c:pt idx="90">
                  <c:v>14.158359506695737</c:v>
                </c:pt>
                <c:pt idx="91">
                  <c:v>14.446440844587606</c:v>
                </c:pt>
                <c:pt idx="92">
                  <c:v>14.759497291180756</c:v>
                </c:pt>
                <c:pt idx="93">
                  <c:v>15.103792419359939</c:v>
                </c:pt>
                <c:pt idx="94">
                  <c:v>15.488353101671535</c:v>
                </c:pt>
                <c:pt idx="95">
                  <c:v>15.926923015487308</c:v>
                </c:pt>
                <c:pt idx="96">
                  <c:v>16.442052199674791</c:v>
                </c:pt>
                <c:pt idx="97">
                  <c:v>17.074977999978998</c:v>
                </c:pt>
                <c:pt idx="98">
                  <c:v>17.91542305225116</c:v>
                </c:pt>
                <c:pt idx="99">
                  <c:v>19.237104536119556</c:v>
                </c:pt>
                <c:pt idx="100">
                  <c:v>22.913387330243122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467-4E3A-A79C-D55CA55454D6}"/>
            </c:ext>
          </c:extLst>
        </c:ser>
        <c:ser>
          <c:idx val="5"/>
          <c:order val="5"/>
          <c:tx>
            <c:strRef>
              <c:f>'Clutter Sect 3-3'!$L$3</c:f>
              <c:strCache>
                <c:ptCount val="1"/>
                <c:pt idx="0">
                  <c:v>30 deg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3-3'!$L$5:$L$105</c:f>
              <c:numCache>
                <c:formatCode>0.0</c:formatCode>
                <c:ptCount val="101"/>
                <c:pt idx="0">
                  <c:v>-2.2070321655141845</c:v>
                </c:pt>
                <c:pt idx="1">
                  <c:v>-0.99955603309980945</c:v>
                </c:pt>
                <c:pt idx="2">
                  <c:v>-0.47010956542133719</c:v>
                </c:pt>
                <c:pt idx="3">
                  <c:v>-0.10789314966637309</c:v>
                </c:pt>
                <c:pt idx="4">
                  <c:v>0.17734922840625011</c:v>
                </c:pt>
                <c:pt idx="5">
                  <c:v>0.41703006804410025</c:v>
                </c:pt>
                <c:pt idx="6">
                  <c:v>0.62617253843694265</c:v>
                </c:pt>
                <c:pt idx="7">
                  <c:v>0.81324389465220781</c:v>
                </c:pt>
                <c:pt idx="8">
                  <c:v>0.98353255303928566</c:v>
                </c:pt>
                <c:pt idx="9">
                  <c:v>1.1405842111851499</c:v>
                </c:pt>
                <c:pt idx="10">
                  <c:v>1.2869033101355276</c:v>
                </c:pt>
                <c:pt idx="11">
                  <c:v>1.4243310512763476</c:v>
                </c:pt>
                <c:pt idx="12">
                  <c:v>1.5542647178117055</c:v>
                </c:pt>
                <c:pt idx="13">
                  <c:v>1.6777924779393349</c:v>
                </c:pt>
                <c:pt idx="14">
                  <c:v>1.7957801750954094</c:v>
                </c:pt>
                <c:pt idx="15">
                  <c:v>1.9089293813541424</c:v>
                </c:pt>
                <c:pt idx="16">
                  <c:v>2.0178174922037546</c:v>
                </c:pt>
                <c:pt idx="17">
                  <c:v>2.1229261829437012</c:v>
                </c:pt>
                <c:pt idx="18">
                  <c:v>2.2246620848520564</c:v>
                </c:pt>
                <c:pt idx="19">
                  <c:v>2.3233721188565006</c:v>
                </c:pt>
                <c:pt idx="20">
                  <c:v>2.4193550736774316</c:v>
                </c:pt>
                <c:pt idx="21">
                  <c:v>2.5128704889541065</c:v>
                </c:pt>
                <c:pt idx="22">
                  <c:v>2.6041455686303507</c:v>
                </c:pt>
                <c:pt idx="23">
                  <c:v>2.6933806309279955</c:v>
                </c:pt>
                <c:pt idx="24">
                  <c:v>2.780753454967209</c:v>
                </c:pt>
                <c:pt idx="25">
                  <c:v>2.8664227843743753</c:v>
                </c:pt>
                <c:pt idx="26">
                  <c:v>2.9505311789783697</c:v>
                </c:pt>
                <c:pt idx="27">
                  <c:v>3.0332073568134619</c:v>
                </c:pt>
                <c:pt idx="28">
                  <c:v>3.1145681336095734</c:v>
                </c:pt>
                <c:pt idx="29">
                  <c:v>3.1947200414864012</c:v>
                </c:pt>
                <c:pt idx="30">
                  <c:v>3.273760689824107</c:v>
                </c:pt>
                <c:pt idx="31">
                  <c:v>3.3517799173237135</c:v>
                </c:pt>
                <c:pt idx="32">
                  <c:v>3.4288607737607784</c:v>
                </c:pt>
                <c:pt idx="33">
                  <c:v>3.5050803619441995</c:v>
                </c:pt>
                <c:pt idx="34">
                  <c:v>3.5805105642584278</c:v>
                </c:pt>
                <c:pt idx="35">
                  <c:v>3.6552186734194496</c:v>
                </c:pt>
                <c:pt idx="36">
                  <c:v>3.7292679433705187</c:v>
                </c:pt>
                <c:pt idx="37">
                  <c:v>3.8027180733322723</c:v>
                </c:pt>
                <c:pt idx="38">
                  <c:v>3.8756256357187024</c:v>
                </c:pt>
                <c:pt idx="39">
                  <c:v>3.9480444567974722</c:v>
                </c:pt>
                <c:pt idx="40">
                  <c:v>4.0200259575066513</c:v>
                </c:pt>
                <c:pt idx="41">
                  <c:v>4.0916194606616143</c:v>
                </c:pt>
                <c:pt idx="42">
                  <c:v>4.1628724698357304</c:v>
                </c:pt>
                <c:pt idx="43">
                  <c:v>4.2338309244305847</c:v>
                </c:pt>
                <c:pt idx="44">
                  <c:v>4.3045394348305042</c:v>
                </c:pt>
                <c:pt idx="45">
                  <c:v>4.3750415010346808</c:v>
                </c:pt>
                <c:pt idx="46">
                  <c:v>4.4453797177568317</c:v>
                </c:pt>
                <c:pt idx="47">
                  <c:v>4.515595968660886</c:v>
                </c:pt>
                <c:pt idx="48">
                  <c:v>4.5857316121486473</c:v>
                </c:pt>
                <c:pt idx="49">
                  <c:v>4.6558276609223652</c:v>
                </c:pt>
                <c:pt idx="50">
                  <c:v>4.7259249574041009</c:v>
                </c:pt>
                <c:pt idx="51">
                  <c:v>4.796064346999767</c:v>
                </c:pt>
                <c:pt idx="52">
                  <c:v>4.8662868511450208</c:v>
                </c:pt>
                <c:pt idx="53">
                  <c:v>4.9366338420612257</c:v>
                </c:pt>
                <c:pt idx="54">
                  <c:v>5.0071472211816381</c:v>
                </c:pt>
                <c:pt idx="55">
                  <c:v>5.0778696032822301</c:v>
                </c:pt>
                <c:pt idx="56">
                  <c:v>5.1488445084702112</c:v>
                </c:pt>
                <c:pt idx="57">
                  <c:v>5.2201165643508221</c:v>
                </c:pt>
                <c:pt idx="58">
                  <c:v>5.2917317209148642</c:v>
                </c:pt>
                <c:pt idx="59">
                  <c:v>5.3637374809739722</c:v>
                </c:pt>
                <c:pt idx="60">
                  <c:v>5.4361831493283672</c:v>
                </c:pt>
                <c:pt idx="61">
                  <c:v>5.509120104296235</c:v>
                </c:pt>
                <c:pt idx="62">
                  <c:v>5.5826020957830034</c:v>
                </c:pt>
                <c:pt idx="63">
                  <c:v>5.6566855747449951</c:v>
                </c:pt>
                <c:pt idx="64">
                  <c:v>5.7314300597344214</c:v>
                </c:pt>
                <c:pt idx="65">
                  <c:v>5.8068985472389691</c:v>
                </c:pt>
                <c:pt idx="66">
                  <c:v>5.8831579737977018</c:v>
                </c:pt>
                <c:pt idx="67">
                  <c:v>5.9602797394482856</c:v>
                </c:pt>
                <c:pt idx="68">
                  <c:v>6.0383403040210082</c:v>
                </c:pt>
                <c:pt idx="69">
                  <c:v>6.117421870250257</c:v>
                </c:pt>
                <c:pt idx="70">
                  <c:v>6.1976131707671076</c:v>
                </c:pt>
                <c:pt idx="71">
                  <c:v>6.2790103799580557</c:v>
                </c:pt>
                <c:pt idx="72">
                  <c:v>6.3617181766813671</c:v>
                </c:pt>
                <c:pt idx="73">
                  <c:v>6.4458509902730707</c:v>
                </c:pt>
                <c:pt idx="74">
                  <c:v>6.5315344706278138</c:v>
                </c:pt>
                <c:pt idx="75">
                  <c:v>6.6189072340694803</c:v>
                </c:pt>
                <c:pt idx="76">
                  <c:v>6.7081229511638778</c:v>
                </c:pt>
                <c:pt idx="77">
                  <c:v>6.7993528618923955</c:v>
                </c:pt>
                <c:pt idx="78">
                  <c:v>6.8927888296027833</c:v>
                </c:pt>
                <c:pt idx="79">
                  <c:v>6.9886470806537027</c:v>
                </c:pt>
                <c:pt idx="80">
                  <c:v>7.0871728257815834</c:v>
                </c:pt>
                <c:pt idx="81">
                  <c:v>7.1886460281260103</c:v>
                </c:pt>
                <c:pt idx="82">
                  <c:v>7.2933886810377269</c:v>
                </c:pt>
                <c:pt idx="83">
                  <c:v>7.4017741010919096</c:v>
                </c:pt>
                <c:pt idx="84">
                  <c:v>7.5142389518409303</c:v>
                </c:pt>
                <c:pt idx="85">
                  <c:v>7.6312990305619692</c:v>
                </c:pt>
                <c:pt idx="86">
                  <c:v>7.7535703388015511</c:v>
                </c:pt>
                <c:pt idx="87">
                  <c:v>7.8817977308220408</c:v>
                </c:pt>
                <c:pt idx="88">
                  <c:v>8.0168946943132724</c:v>
                </c:pt>
                <c:pt idx="89">
                  <c:v>8.1599999409635906</c:v>
                </c:pt>
                <c:pt idx="90">
                  <c:v>8.3125602009469528</c:v>
                </c:pt>
                <c:pt idx="91">
                  <c:v>8.4764554163422741</c:v>
                </c:pt>
                <c:pt idx="92">
                  <c:v>8.6541956439935266</c:v>
                </c:pt>
                <c:pt idx="93">
                  <c:v>8.8492459131118828</c:v>
                </c:pt>
                <c:pt idx="94">
                  <c:v>9.0665950268611795</c:v>
                </c:pt>
                <c:pt idx="95">
                  <c:v>9.3138303001418876</c:v>
                </c:pt>
                <c:pt idx="96">
                  <c:v>9.6033851351611172</c:v>
                </c:pt>
                <c:pt idx="97">
                  <c:v>9.957962794740558</c:v>
                </c:pt>
                <c:pt idx="98">
                  <c:v>10.426867531739832</c:v>
                </c:pt>
                <c:pt idx="99">
                  <c:v>11.160107073637581</c:v>
                </c:pt>
                <c:pt idx="100">
                  <c:v>13.176185015138289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467-4E3A-A79C-D55CA55454D6}"/>
            </c:ext>
          </c:extLst>
        </c:ser>
        <c:ser>
          <c:idx val="6"/>
          <c:order val="6"/>
          <c:tx>
            <c:strRef>
              <c:f>'Clutter Sect 3-3'!$M$3</c:f>
              <c:strCache>
                <c:ptCount val="1"/>
                <c:pt idx="0">
                  <c:v>40 deg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3-3'!$M$5:$M$105</c:f>
              <c:numCache>
                <c:formatCode>0.0</c:formatCode>
                <c:ptCount val="101"/>
                <c:pt idx="0">
                  <c:v>-2.2235895238834065</c:v>
                </c:pt>
                <c:pt idx="1">
                  <c:v>-1.1989508466893535</c:v>
                </c:pt>
                <c:pt idx="2">
                  <c:v>-0.77922510560180158</c:v>
                </c:pt>
                <c:pt idx="3">
                  <c:v>-0.4999184846779563</c:v>
                </c:pt>
                <c:pt idx="4">
                  <c:v>-0.28384629865741218</c:v>
                </c:pt>
                <c:pt idx="5">
                  <c:v>-0.10466817763485337</c:v>
                </c:pt>
                <c:pt idx="6">
                  <c:v>5.0045789531896312E-2</c:v>
                </c:pt>
                <c:pt idx="7">
                  <c:v>0.18722907044394121</c:v>
                </c:pt>
                <c:pt idx="8">
                  <c:v>0.31117541149622452</c:v>
                </c:pt>
                <c:pt idx="9">
                  <c:v>0.4247428060628774</c:v>
                </c:pt>
                <c:pt idx="10">
                  <c:v>0.52993718459754169</c:v>
                </c:pt>
                <c:pt idx="11">
                  <c:v>0.62822494828123021</c:v>
                </c:pt>
                <c:pt idx="12">
                  <c:v>0.72071327504182892</c:v>
                </c:pt>
                <c:pt idx="13">
                  <c:v>0.80826038334281269</c:v>
                </c:pt>
                <c:pt idx="14">
                  <c:v>0.89154619901954379</c:v>
                </c:pt>
                <c:pt idx="15">
                  <c:v>0.97111942644432925</c:v>
                </c:pt>
                <c:pt idx="16">
                  <c:v>1.0474299332329444</c:v>
                </c:pt>
                <c:pt idx="17">
                  <c:v>1.1208516524517096</c:v>
                </c:pt>
                <c:pt idx="18">
                  <c:v>1.1916991676193229</c:v>
                </c:pt>
                <c:pt idx="19">
                  <c:v>1.2602399737694434</c:v>
                </c:pt>
                <c:pt idx="20">
                  <c:v>1.3267037081304447</c:v>
                </c:pt>
                <c:pt idx="21">
                  <c:v>1.3912892123134799</c:v>
                </c:pt>
                <c:pt idx="22">
                  <c:v>1.4541700138141076</c:v>
                </c:pt>
                <c:pt idx="23">
                  <c:v>1.515498636105592</c:v>
                </c:pt>
                <c:pt idx="24">
                  <c:v>1.5754100276417984</c:v>
                </c:pt>
                <c:pt idx="25">
                  <c:v>1.6340243191839141</c:v>
                </c:pt>
                <c:pt idx="26">
                  <c:v>1.6914490628194649</c:v>
                </c:pt>
                <c:pt idx="27">
                  <c:v>1.747781066561535</c:v>
                </c:pt>
                <c:pt idx="28">
                  <c:v>1.8031079101773477</c:v>
                </c:pt>
                <c:pt idx="29">
                  <c:v>1.8575092074133939</c:v>
                </c:pt>
                <c:pt idx="30">
                  <c:v>1.9110576647369504</c:v>
                </c:pt>
                <c:pt idx="31">
                  <c:v>1.9638199755277095</c:v>
                </c:pt>
                <c:pt idx="32">
                  <c:v>2.0158575802463634</c:v>
                </c:pt>
                <c:pt idx="33">
                  <c:v>2.0672273167248987</c:v>
                </c:pt>
                <c:pt idx="34">
                  <c:v>2.1179819798327046</c:v>
                </c:pt>
                <c:pt idx="35">
                  <c:v>2.1681708059924341</c:v>
                </c:pt>
                <c:pt idx="36">
                  <c:v>2.2178398950740847</c:v>
                </c:pt>
                <c:pt idx="37">
                  <c:v>2.2670325798836957</c:v>
                </c:pt>
                <c:pt idx="38">
                  <c:v>2.3157897516358097</c:v>
                </c:pt>
                <c:pt idx="39">
                  <c:v>2.3641501483457472</c:v>
                </c:pt>
                <c:pt idx="40">
                  <c:v>2.4121506119159264</c:v>
                </c:pt>
                <c:pt idx="41">
                  <c:v>2.4598263187568206</c:v>
                </c:pt>
                <c:pt idx="42">
                  <c:v>2.5072109880301863</c:v>
                </c:pt>
                <c:pt idx="43">
                  <c:v>2.5543370709928461</c:v>
                </c:pt>
                <c:pt idx="44">
                  <c:v>2.6012359244255414</c:v>
                </c:pt>
                <c:pt idx="45">
                  <c:v>2.6479379707311321</c:v>
                </c:pt>
                <c:pt idx="46">
                  <c:v>2.6944728469627339</c:v>
                </c:pt>
                <c:pt idx="47">
                  <c:v>2.7408695447820497</c:v>
                </c:pt>
                <c:pt idx="48">
                  <c:v>2.7871565431408176</c:v>
                </c:pt>
                <c:pt idx="49">
                  <c:v>2.8333619353162072</c:v>
                </c:pt>
                <c:pt idx="50">
                  <c:v>2.8795135518079897</c:v>
                </c:pt>
                <c:pt idx="51">
                  <c:v>2.9256390805170032</c:v>
                </c:pt>
                <c:pt idx="52">
                  <c:v>2.9717661855677493</c:v>
                </c:pt>
                <c:pt idx="53">
                  <c:v>3.0179226261108472</c:v>
                </c:pt>
                <c:pt idx="54">
                  <c:v>3.0641363764426206</c:v>
                </c:pt>
                <c:pt idx="55">
                  <c:v>3.1104357488094774</c:v>
                </c:pt>
                <c:pt idx="56">
                  <c:v>3.1568495203249394</c:v>
                </c:pt>
                <c:pt idx="57">
                  <c:v>3.2034070655194449</c:v>
                </c:pt>
                <c:pt idx="58">
                  <c:v>3.2501384961706901</c:v>
                </c:pt>
                <c:pt idx="59">
                  <c:v>3.2970748102300038</c:v>
                </c:pt>
                <c:pt idx="60">
                  <c:v>3.3442480518744415</c:v>
                </c:pt>
                <c:pt idx="61">
                  <c:v>3.391691484983208</c:v>
                </c:pt>
                <c:pt idx="62">
                  <c:v>3.4394397826715122</c:v>
                </c:pt>
                <c:pt idx="63">
                  <c:v>3.4875292359288625</c:v>
                </c:pt>
                <c:pt idx="64">
                  <c:v>3.5359979849201189</c:v>
                </c:pt>
                <c:pt idx="65">
                  <c:v>3.5848862771393497</c:v>
                </c:pt>
                <c:pt idx="66">
                  <c:v>3.6342367573885905</c:v>
                </c:pt>
                <c:pt idx="67">
                  <c:v>3.6840947955247363</c:v>
                </c:pt>
                <c:pt idx="68">
                  <c:v>3.7345088591287139</c:v>
                </c:pt>
                <c:pt idx="69">
                  <c:v>3.7855309397685093</c:v>
                </c:pt>
                <c:pt idx="70">
                  <c:v>3.8372170434396531</c:v>
                </c:pt>
                <c:pt idx="71">
                  <c:v>3.88962775819151</c:v>
                </c:pt>
                <c:pt idx="72">
                  <c:v>3.9428289150436076</c:v>
                </c:pt>
                <c:pt idx="73">
                  <c:v>3.9968923622791235</c:v>
                </c:pt>
                <c:pt idx="74">
                  <c:v>4.0518968783680354</c:v>
                </c:pt>
                <c:pt idx="75">
                  <c:v>4.1079292555308742</c:v>
                </c:pt>
                <c:pt idx="76">
                  <c:v>4.1650855948804075</c:v>
                </c:pt>
                <c:pt idx="77">
                  <c:v>4.223472865989625</c:v>
                </c:pt>
                <c:pt idx="78">
                  <c:v>4.2832107998042117</c:v>
                </c:pt>
                <c:pt idx="79">
                  <c:v>4.3444342057589109</c:v>
                </c:pt>
                <c:pt idx="80">
                  <c:v>4.4072958343059323</c:v>
                </c:pt>
                <c:pt idx="81">
                  <c:v>4.471969948638459</c:v>
                </c:pt>
                <c:pt idx="82">
                  <c:v>4.5386568300471861</c:v>
                </c:pt>
                <c:pt idx="83">
                  <c:v>4.6075885292357937</c:v>
                </c:pt>
                <c:pt idx="84">
                  <c:v>4.6790363056672568</c:v>
                </c:pt>
                <c:pt idx="85">
                  <c:v>4.7533203925516343</c:v>
                </c:pt>
                <c:pt idx="86">
                  <c:v>4.8308230266422258</c:v>
                </c:pt>
                <c:pt idx="87">
                  <c:v>4.9120061592213906</c:v>
                </c:pt>
                <c:pt idx="88">
                  <c:v>4.9974360421909445</c:v>
                </c:pt>
                <c:pt idx="89">
                  <c:v>5.0878181928052975</c:v>
                </c:pt>
                <c:pt idx="90">
                  <c:v>5.1840485323024907</c:v>
                </c:pt>
                <c:pt idx="91">
                  <c:v>5.2872906862069602</c:v>
                </c:pt>
                <c:pt idx="92">
                  <c:v>5.3990975167143649</c:v>
                </c:pt>
                <c:pt idx="93">
                  <c:v>5.521611550902092</c:v>
                </c:pt>
                <c:pt idx="94">
                  <c:v>5.6579157602692032</c:v>
                </c:pt>
                <c:pt idx="95">
                  <c:v>5.8126960215342045</c:v>
                </c:pt>
                <c:pt idx="96">
                  <c:v>5.9936257177461467</c:v>
                </c:pt>
                <c:pt idx="97">
                  <c:v>6.2147047604698304</c:v>
                </c:pt>
                <c:pt idx="98">
                  <c:v>6.506305009922321</c:v>
                </c:pt>
                <c:pt idx="99">
                  <c:v>6.9606969372495975</c:v>
                </c:pt>
                <c:pt idx="100">
                  <c:v>8.2016728681431026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467-4E3A-A79C-D55CA55454D6}"/>
            </c:ext>
          </c:extLst>
        </c:ser>
        <c:ser>
          <c:idx val="7"/>
          <c:order val="7"/>
          <c:tx>
            <c:strRef>
              <c:f>'Clutter Sect 3-3'!$N$3</c:f>
              <c:strCache>
                <c:ptCount val="1"/>
                <c:pt idx="0">
                  <c:v>50 deg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3-3'!$N$5:$N$105</c:f>
              <c:numCache>
                <c:formatCode>0.0</c:formatCode>
                <c:ptCount val="101"/>
                <c:pt idx="0">
                  <c:v>-2.2129867385172495</c:v>
                </c:pt>
                <c:pt idx="1">
                  <c:v>-1.3252266738224772</c:v>
                </c:pt>
                <c:pt idx="2">
                  <c:v>-0.98197828452818614</c:v>
                </c:pt>
                <c:pt idx="3">
                  <c:v>-0.75876685524338749</c:v>
                </c:pt>
                <c:pt idx="4">
                  <c:v>-0.58860592369419162</c:v>
                </c:pt>
                <c:pt idx="5">
                  <c:v>-0.4490173762818096</c:v>
                </c:pt>
                <c:pt idx="6">
                  <c:v>-0.32951434719313089</c:v>
                </c:pt>
                <c:pt idx="7">
                  <c:v>-0.22429854184449538</c:v>
                </c:pt>
                <c:pt idx="8">
                  <c:v>-0.12980505689367006</c:v>
                </c:pt>
                <c:pt idx="9">
                  <c:v>-4.3675566372437635E-2</c:v>
                </c:pt>
                <c:pt idx="10">
                  <c:v>3.5736315683220998E-2</c:v>
                </c:pt>
                <c:pt idx="11">
                  <c:v>0.10962843770196307</c:v>
                </c:pt>
                <c:pt idx="12">
                  <c:v>0.17890134145141456</c:v>
                </c:pt>
                <c:pt idx="13">
                  <c:v>0.24425034807681378</c:v>
                </c:pt>
                <c:pt idx="14">
                  <c:v>0.30622434572228607</c:v>
                </c:pt>
                <c:pt idx="15">
                  <c:v>0.36526480896775015</c:v>
                </c:pt>
                <c:pt idx="16">
                  <c:v>0.4217325562404256</c:v>
                </c:pt>
                <c:pt idx="17">
                  <c:v>0.47592661508891954</c:v>
                </c:pt>
                <c:pt idx="18">
                  <c:v>0.52809784514897706</c:v>
                </c:pt>
                <c:pt idx="19">
                  <c:v>0.57845898271052287</c:v>
                </c:pt>
                <c:pt idx="20">
                  <c:v>0.62719218382549535</c:v>
                </c:pt>
                <c:pt idx="21">
                  <c:v>0.67445478172115725</c:v>
                </c:pt>
                <c:pt idx="22">
                  <c:v>0.72038374551490969</c:v>
                </c:pt>
                <c:pt idx="23">
                  <c:v>0.76509917855991172</c:v>
                </c:pt>
                <c:pt idx="24">
                  <c:v>0.80870709590370149</c:v>
                </c:pt>
                <c:pt idx="25">
                  <c:v>0.85130165325601848</c:v>
                </c:pt>
                <c:pt idx="26">
                  <c:v>0.89296695347990362</c:v>
                </c:pt>
                <c:pt idx="27">
                  <c:v>0.93377852400824657</c:v>
                </c:pt>
                <c:pt idx="28">
                  <c:v>0.97380453530388267</c:v>
                </c:pt>
                <c:pt idx="29">
                  <c:v>1.0131068136219938</c:v>
                </c:pt>
                <c:pt idx="30">
                  <c:v>1.0517416889679057</c:v>
                </c:pt>
                <c:pt idx="31">
                  <c:v>1.0897607099652424</c:v>
                </c:pt>
                <c:pt idx="32">
                  <c:v>1.127211250461978</c:v>
                </c:pt>
                <c:pt idx="33">
                  <c:v>1.1641370274807346</c:v>
                </c:pt>
                <c:pt idx="34">
                  <c:v>1.2005785461241663</c:v>
                </c:pt>
                <c:pt idx="35">
                  <c:v>1.236573483961888</c:v>
                </c:pt>
                <c:pt idx="36">
                  <c:v>1.2721570250250096</c:v>
                </c:pt>
                <c:pt idx="37">
                  <c:v>1.3073621516521836</c:v>
                </c:pt>
                <c:pt idx="38">
                  <c:v>1.3422199009451059</c:v>
                </c:pt>
                <c:pt idx="39">
                  <c:v>1.3767595914107049</c:v>
                </c:pt>
                <c:pt idx="40">
                  <c:v>1.4110090244238296</c:v>
                </c:pt>
                <c:pt idx="41">
                  <c:v>1.4449946643865592</c:v>
                </c:pt>
                <c:pt idx="42">
                  <c:v>1.4787418008491644</c:v>
                </c:pt>
                <c:pt idx="43">
                  <c:v>1.5122746953631843</c:v>
                </c:pt>
                <c:pt idx="44">
                  <c:v>1.5456167154359393</c:v>
                </c:pt>
                <c:pt idx="45">
                  <c:v>1.5787904576301628</c:v>
                </c:pt>
                <c:pt idx="46">
                  <c:v>1.6118178615883265</c:v>
                </c:pt>
                <c:pt idx="47">
                  <c:v>1.644720316547915</c:v>
                </c:pt>
                <c:pt idx="48">
                  <c:v>1.6775187617428369</c:v>
                </c:pt>
                <c:pt idx="49">
                  <c:v>1.7102337819509028</c:v>
                </c:pt>
                <c:pt idx="50">
                  <c:v>1.7428856993428319</c:v>
                </c:pt>
                <c:pt idx="51">
                  <c:v>1.7754946627107571</c:v>
                </c:pt>
                <c:pt idx="52">
                  <c:v>1.8080807351010915</c:v>
                </c:pt>
                <c:pt idx="53">
                  <c:v>1.8406639808459708</c:v>
                </c:pt>
                <c:pt idx="54">
                  <c:v>1.8732645529783467</c:v>
                </c:pt>
                <c:pt idx="55">
                  <c:v>1.9059027820279844</c:v>
                </c:pt>
                <c:pt idx="56">
                  <c:v>1.9385992672294832</c:v>
                </c:pt>
                <c:pt idx="57">
                  <c:v>1.9713749712304454</c:v>
                </c:pt>
                <c:pt idx="58">
                  <c:v>2.0042513194700446</c:v>
                </c:pt>
                <c:pt idx="59">
                  <c:v>2.0372503055087097</c:v>
                </c:pt>
                <c:pt idx="60">
                  <c:v>2.0703946037325802</c:v>
                </c:pt>
                <c:pt idx="61">
                  <c:v>2.1037076910375005</c:v>
                </c:pt>
                <c:pt idx="62">
                  <c:v>2.1372139793238616</c:v>
                </c:pt>
                <c:pt idx="63">
                  <c:v>2.1709389609151142</c:v>
                </c:pt>
                <c:pt idx="64">
                  <c:v>2.2049093693614337</c:v>
                </c:pt>
                <c:pt idx="65">
                  <c:v>2.2391533585216798</c:v>
                </c:pt>
                <c:pt idx="66">
                  <c:v>2.2737007033518744</c:v>
                </c:pt>
                <c:pt idx="67">
                  <c:v>2.3085830264935452</c:v>
                </c:pt>
                <c:pt idx="68">
                  <c:v>2.343834055585198</c:v>
                </c:pt>
                <c:pt idx="69">
                  <c:v>2.3794899172605981</c:v>
                </c:pt>
                <c:pt idx="70">
                  <c:v>2.4155894751091243</c:v>
                </c:pt>
                <c:pt idx="71">
                  <c:v>2.4521747205369699</c:v>
                </c:pt>
                <c:pt idx="72">
                  <c:v>2.4892912275924153</c:v>
                </c:pt>
                <c:pt idx="73">
                  <c:v>2.526988685551705</c:v>
                </c:pt>
                <c:pt idx="74">
                  <c:v>2.5653215266073146</c:v>
                </c:pt>
                <c:pt idx="75">
                  <c:v>2.6043496706391078</c:v>
                </c:pt>
                <c:pt idx="76">
                  <c:v>2.644139415175895</c:v>
                </c:pt>
                <c:pt idx="77">
                  <c:v>2.6847645068307298</c:v>
                </c:pt>
                <c:pt idx="78">
                  <c:v>2.7263074415238004</c:v>
                </c:pt>
                <c:pt idx="79">
                  <c:v>2.7688610558675655</c:v>
                </c:pt>
                <c:pt idx="80">
                  <c:v>2.8125304929207058</c:v>
                </c:pt>
                <c:pt idx="81">
                  <c:v>2.8574356547414936</c:v>
                </c:pt>
                <c:pt idx="82">
                  <c:v>2.9037142958053828</c:v>
                </c:pt>
                <c:pt idx="83">
                  <c:v>2.9515259716785907</c:v>
                </c:pt>
                <c:pt idx="84">
                  <c:v>3.00105714639747</c:v>
                </c:pt>
                <c:pt idx="85">
                  <c:v>3.0525278962207558</c:v>
                </c:pt>
                <c:pt idx="86">
                  <c:v>3.1062008544076365</c:v>
                </c:pt>
                <c:pt idx="87">
                  <c:v>3.1623933692284032</c:v>
                </c:pt>
                <c:pt idx="88">
                  <c:v>3.2214943810991556</c:v>
                </c:pt>
                <c:pt idx="89">
                  <c:v>3.2839884236267949</c:v>
                </c:pt>
                <c:pt idx="90">
                  <c:v>3.350490726320464</c:v>
                </c:pt>
                <c:pt idx="91">
                  <c:v>3.4218002743339477</c:v>
                </c:pt>
                <c:pt idx="92">
                  <c:v>3.4989832282325644</c:v>
                </c:pt>
                <c:pt idx="93">
                  <c:v>3.5835104957945765</c:v>
                </c:pt>
                <c:pt idx="94">
                  <c:v>3.6774985002292708</c:v>
                </c:pt>
                <c:pt idx="95">
                  <c:v>3.7841638753798859</c:v>
                </c:pt>
                <c:pt idx="96">
                  <c:v>3.9087738114407431</c:v>
                </c:pt>
                <c:pt idx="97">
                  <c:v>4.0609378487501617</c:v>
                </c:pt>
                <c:pt idx="98">
                  <c:v>4.2615027880050613</c:v>
                </c:pt>
                <c:pt idx="99">
                  <c:v>4.57380222293071</c:v>
                </c:pt>
                <c:pt idx="100">
                  <c:v>5.4260649449783607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467-4E3A-A79C-D55CA55454D6}"/>
            </c:ext>
          </c:extLst>
        </c:ser>
        <c:ser>
          <c:idx val="8"/>
          <c:order val="8"/>
          <c:tx>
            <c:strRef>
              <c:f>'Clutter Sect 3-3'!$O$3</c:f>
              <c:strCache>
                <c:ptCount val="1"/>
                <c:pt idx="0">
                  <c:v>60 deg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3-3'!$O$5:$O$105</c:f>
              <c:numCache>
                <c:formatCode>0.0</c:formatCode>
                <c:ptCount val="101"/>
                <c:pt idx="0">
                  <c:v>-2.1801925923735332</c:v>
                </c:pt>
                <c:pt idx="1">
                  <c:v>-1.4058445017112835</c:v>
                </c:pt>
                <c:pt idx="2">
                  <c:v>-1.1201139442057195</c:v>
                </c:pt>
                <c:pt idx="3">
                  <c:v>-0.93757467966648811</c:v>
                </c:pt>
                <c:pt idx="4">
                  <c:v>-0.7999459713733772</c:v>
                </c:pt>
                <c:pt idx="5">
                  <c:v>-0.68794103518698246</c:v>
                </c:pt>
                <c:pt idx="6">
                  <c:v>-0.59264523680293946</c:v>
                </c:pt>
                <c:pt idx="7">
                  <c:v>-0.509164564590465</c:v>
                </c:pt>
                <c:pt idx="8">
                  <c:v>-0.43450748486567059</c:v>
                </c:pt>
                <c:pt idx="9">
                  <c:v>-0.3667046544003133</c:v>
                </c:pt>
                <c:pt idx="10">
                  <c:v>-0.30438707087320094</c:v>
                </c:pt>
                <c:pt idx="11">
                  <c:v>-0.24656242955776475</c:v>
                </c:pt>
                <c:pt idx="12">
                  <c:v>-0.19248721961292581</c:v>
                </c:pt>
                <c:pt idx="13">
                  <c:v>-0.14158911203069191</c:v>
                </c:pt>
                <c:pt idx="14">
                  <c:v>-9.3417566974418942E-2</c:v>
                </c:pt>
                <c:pt idx="15">
                  <c:v>-4.761114338563166E-2</c:v>
                </c:pt>
                <c:pt idx="16">
                  <c:v>-3.8751402545572633E-3</c:v>
                </c:pt>
                <c:pt idx="17">
                  <c:v>3.8034129289686747E-2</c:v>
                </c:pt>
                <c:pt idx="18">
                  <c:v>7.8320668437549035E-2</c:v>
                </c:pt>
                <c:pt idx="19">
                  <c:v>0.11715713339257805</c:v>
                </c:pt>
                <c:pt idx="20">
                  <c:v>0.15469108157599754</c:v>
                </c:pt>
                <c:pt idx="21">
                  <c:v>0.19104973180627666</c:v>
                </c:pt>
                <c:pt idx="22">
                  <c:v>0.22634364422869979</c:v>
                </c:pt>
                <c:pt idx="23">
                  <c:v>0.26066960278161361</c:v>
                </c:pt>
                <c:pt idx="24">
                  <c:v>0.29411290002785573</c:v>
                </c:pt>
                <c:pt idx="25">
                  <c:v>0.32674916797083475</c:v>
                </c:pt>
                <c:pt idx="26">
                  <c:v>0.3586458596739755</c:v>
                </c:pt>
                <c:pt idx="27">
                  <c:v>0.38986345926190807</c:v>
                </c:pt>
                <c:pt idx="28">
                  <c:v>0.42045647846066797</c:v>
                </c:pt>
                <c:pt idx="29">
                  <c:v>0.45047428379119209</c:v>
                </c:pt>
                <c:pt idx="30">
                  <c:v>0.47996178824389762</c:v>
                </c:pt>
                <c:pt idx="31">
                  <c:v>0.50896003363678544</c:v>
                </c:pt>
                <c:pt idx="32">
                  <c:v>0.53750668414420844</c:v>
                </c:pt>
                <c:pt idx="33">
                  <c:v>0.56563644715580064</c:v>
                </c:pt>
                <c:pt idx="34">
                  <c:v>0.59338143431696222</c:v>
                </c:pt>
                <c:pt idx="35">
                  <c:v>0.62077147305126545</c:v>
                </c:pt>
                <c:pt idx="36">
                  <c:v>0.64783437688179257</c:v>
                </c:pt>
                <c:pt idx="37">
                  <c:v>0.67459618131473487</c:v>
                </c:pt>
                <c:pt idx="38">
                  <c:v>0.70108135082300171</c:v>
                </c:pt>
                <c:pt idx="39">
                  <c:v>0.72731296149457503</c:v>
                </c:pt>
                <c:pt idx="40">
                  <c:v>0.7533128631334266</c:v>
                </c:pt>
                <c:pt idx="41">
                  <c:v>0.7791018239772145</c:v>
                </c:pt>
                <c:pt idx="42">
                  <c:v>0.80469966069327503</c:v>
                </c:pt>
                <c:pt idx="43">
                  <c:v>0.83012535590768455</c:v>
                </c:pt>
                <c:pt idx="44">
                  <c:v>0.85539716519229325</c:v>
                </c:pt>
                <c:pt idx="45">
                  <c:v>0.88053271516672482</c:v>
                </c:pt>
                <c:pt idx="46">
                  <c:v>0.90554909415494578</c:v>
                </c:pt>
                <c:pt idx="47">
                  <c:v>0.93046293666009816</c:v>
                </c:pt>
                <c:pt idx="48">
                  <c:v>0.95529050277993377</c:v>
                </c:pt>
                <c:pt idx="49">
                  <c:v>0.98004775357293283</c:v>
                </c:pt>
                <c:pt idx="50">
                  <c:v>1.0047504232978981</c:v>
                </c:pt>
                <c:pt idx="51">
                  <c:v>1.0294140893843262</c:v>
                </c:pt>
                <c:pt idx="52">
                  <c:v>1.0540542409449123</c:v>
                </c:pt>
                <c:pt idx="53">
                  <c:v>1.0786863466135346</c:v>
                </c:pt>
                <c:pt idx="54">
                  <c:v>1.1033259224811192</c:v>
                </c:pt>
                <c:pt idx="55">
                  <c:v>1.1279886009075986</c:v>
                </c:pt>
                <c:pt idx="56">
                  <c:v>1.1526902010109616</c:v>
                </c:pt>
                <c:pt idx="57">
                  <c:v>1.1774468016751696</c:v>
                </c:pt>
                <c:pt idx="58">
                  <c:v>1.2022748179788914</c:v>
                </c:pt>
                <c:pt idx="59">
                  <c:v>1.2271910820289933</c:v>
                </c:pt>
                <c:pt idx="60">
                  <c:v>1.2522129292896191</c:v>
                </c:pt>
                <c:pt idx="61">
                  <c:v>1.2773582916337578</c:v>
                </c:pt>
                <c:pt idx="62">
                  <c:v>1.3026457985149353</c:v>
                </c:pt>
                <c:pt idx="63">
                  <c:v>1.3280948878692973</c:v>
                </c:pt>
                <c:pt idx="64">
                  <c:v>1.3537259286220666</c:v>
                </c:pt>
                <c:pt idx="65">
                  <c:v>1.3795603569992247</c:v>
                </c:pt>
                <c:pt idx="66">
                  <c:v>1.4056208292507519</c:v>
                </c:pt>
                <c:pt idx="67">
                  <c:v>1.4319313938960794</c:v>
                </c:pt>
                <c:pt idx="68">
                  <c:v>1.4585176872319285</c:v>
                </c:pt>
                <c:pt idx="69">
                  <c:v>1.4854071566322089</c:v>
                </c:pt>
                <c:pt idx="70">
                  <c:v>1.5126293171651399</c:v>
                </c:pt>
                <c:pt idx="71">
                  <c:v>1.5402160483156269</c:v>
                </c:pt>
                <c:pt idx="72">
                  <c:v>1.5682019392140589</c:v>
                </c:pt>
                <c:pt idx="73">
                  <c:v>1.5966246928484218</c:v>
                </c:pt>
                <c:pt idx="74">
                  <c:v>1.625525602429376</c:v>
                </c:pt>
                <c:pt idx="75">
                  <c:v>1.65495011660169</c:v>
                </c:pt>
                <c:pt idx="76">
                  <c:v>1.684948514850364</c:v>
                </c:pt>
                <c:pt idx="77">
                  <c:v>1.715576720662024</c:v>
                </c:pt>
                <c:pt idx="78">
                  <c:v>1.7468972883846416</c:v>
                </c:pt>
                <c:pt idx="79">
                  <c:v>1.778980611175297</c:v>
                </c:pt>
                <c:pt idx="80">
                  <c:v>1.8119064132606975</c:v>
                </c:pt>
                <c:pt idx="81">
                  <c:v>1.845765611952302</c:v>
                </c:pt>
                <c:pt idx="82">
                  <c:v>1.880662666514227</c:v>
                </c:pt>
                <c:pt idx="83">
                  <c:v>1.9167185768580337</c:v>
                </c:pt>
                <c:pt idx="84">
                  <c:v>1.9540747627736952</c:v>
                </c:pt>
                <c:pt idx="85">
                  <c:v>1.9928981565046329</c:v>
                </c:pt>
                <c:pt idx="86">
                  <c:v>2.033387998955114</c:v>
                </c:pt>
                <c:pt idx="87">
                  <c:v>2.0757850790751058</c:v>
                </c:pt>
                <c:pt idx="88">
                  <c:v>2.1203845621609223</c:v>
                </c:pt>
                <c:pt idx="89">
                  <c:v>2.1675542371091185</c:v>
                </c:pt>
                <c:pt idx="90">
                  <c:v>2.2177612103754405</c:v>
                </c:pt>
                <c:pt idx="91">
                  <c:v>2.2716122660242415</c:v>
                </c:pt>
                <c:pt idx="92">
                  <c:v>2.329917337513697</c:v>
                </c:pt>
                <c:pt idx="93">
                  <c:v>2.3937942156422132</c:v>
                </c:pt>
                <c:pt idx="94">
                  <c:v>2.4648518662589147</c:v>
                </c:pt>
                <c:pt idx="95">
                  <c:v>2.5455367698322529</c:v>
                </c:pt>
                <c:pt idx="96">
                  <c:v>2.6398571387920171</c:v>
                </c:pt>
                <c:pt idx="97">
                  <c:v>2.7551303920315791</c:v>
                </c:pt>
                <c:pt idx="98">
                  <c:v>2.9072443202803973</c:v>
                </c:pt>
                <c:pt idx="99">
                  <c:v>3.1445277664278031</c:v>
                </c:pt>
                <c:pt idx="100">
                  <c:v>3.7950301531567328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467-4E3A-A79C-D55CA55454D6}"/>
            </c:ext>
          </c:extLst>
        </c:ser>
        <c:ser>
          <c:idx val="9"/>
          <c:order val="9"/>
          <c:tx>
            <c:strRef>
              <c:f>'Clutter Sect 3-3'!$P$3</c:f>
              <c:strCache>
                <c:ptCount val="1"/>
                <c:pt idx="0">
                  <c:v>70 deg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3-3'!$P$5:$P$105</c:f>
              <c:numCache>
                <c:formatCode>0.0</c:formatCode>
                <c:ptCount val="101"/>
                <c:pt idx="0">
                  <c:v>-2.1235529695011475</c:v>
                </c:pt>
                <c:pt idx="1">
                  <c:v>-1.4517459969475817</c:v>
                </c:pt>
                <c:pt idx="2">
                  <c:v>-1.2120313915775371</c:v>
                </c:pt>
                <c:pt idx="3">
                  <c:v>-1.0606388903171937</c:v>
                </c:pt>
                <c:pt idx="4">
                  <c:v>-0.94725876801603603</c:v>
                </c:pt>
                <c:pt idx="5">
                  <c:v>-0.85541314361566523</c:v>
                </c:pt>
                <c:pt idx="6">
                  <c:v>-0.77753691178963369</c:v>
                </c:pt>
                <c:pt idx="7">
                  <c:v>-0.70949794526730736</c:v>
                </c:pt>
                <c:pt idx="8">
                  <c:v>-0.64878068060734362</c:v>
                </c:pt>
                <c:pt idx="9">
                  <c:v>-0.59373471962086455</c:v>
                </c:pt>
                <c:pt idx="10">
                  <c:v>-0.54321610592905134</c:v>
                </c:pt>
                <c:pt idx="11">
                  <c:v>-0.49639775650916895</c:v>
                </c:pt>
                <c:pt idx="12">
                  <c:v>-0.4526613468611721</c:v>
                </c:pt>
                <c:pt idx="13">
                  <c:v>-0.41153186782246431</c:v>
                </c:pt>
                <c:pt idx="14">
                  <c:v>-0.37263606870009036</c:v>
                </c:pt>
                <c:pt idx="15">
                  <c:v>-0.33567500761853153</c:v>
                </c:pt>
                <c:pt idx="16">
                  <c:v>-0.30040531124503322</c:v>
                </c:pt>
                <c:pt idx="17">
                  <c:v>-0.26662601585350776</c:v>
                </c:pt>
                <c:pt idx="18">
                  <c:v>-0.23416910095432009</c:v>
                </c:pt>
                <c:pt idx="19">
                  <c:v>-0.20289253411478092</c:v>
                </c:pt>
                <c:pt idx="20">
                  <c:v>-0.17267506513127107</c:v>
                </c:pt>
                <c:pt idx="21">
                  <c:v>-0.1434122649400778</c:v>
                </c:pt>
                <c:pt idx="22">
                  <c:v>-0.11501346703555015</c:v>
                </c:pt>
                <c:pt idx="23">
                  <c:v>-8.7399374356397608E-2</c:v>
                </c:pt>
                <c:pt idx="24">
                  <c:v>-6.0500164334293727E-2</c:v>
                </c:pt>
                <c:pt idx="25">
                  <c:v>-3.4253971992683319E-2</c:v>
                </c:pt>
                <c:pt idx="26">
                  <c:v>-8.6056635254993519E-3</c:v>
                </c:pt>
                <c:pt idx="27">
                  <c:v>1.6494164392087896E-2</c:v>
                </c:pt>
                <c:pt idx="28">
                  <c:v>4.1090008053571492E-2</c:v>
                </c:pt>
                <c:pt idx="29">
                  <c:v>6.5222139681658298E-2</c:v>
                </c:pt>
                <c:pt idx="30">
                  <c:v>8.892717805572975E-2</c:v>
                </c:pt>
                <c:pt idx="31">
                  <c:v>0.11223856859744985</c:v>
                </c:pt>
                <c:pt idx="32">
                  <c:v>0.13518698993905143</c:v>
                </c:pt>
                <c:pt idx="33">
                  <c:v>0.15780070039233807</c:v>
                </c:pt>
                <c:pt idx="34">
                  <c:v>0.180105834981685</c:v>
                </c:pt>
                <c:pt idx="35">
                  <c:v>0.20212666158158668</c:v>
                </c:pt>
                <c:pt idx="36">
                  <c:v>0.22388580305008687</c:v>
                </c:pt>
                <c:pt idx="37">
                  <c:v>0.2454044309583866</c:v>
                </c:pt>
                <c:pt idx="38">
                  <c:v>0.2667024354991937</c:v>
                </c:pt>
                <c:pt idx="39">
                  <c:v>0.28779857534890635</c:v>
                </c:pt>
                <c:pt idx="40">
                  <c:v>0.30871061061435856</c:v>
                </c:pt>
                <c:pt idx="41">
                  <c:v>0.32945542147799478</c:v>
                </c:pt>
                <c:pt idx="42">
                  <c:v>0.35004911473890171</c:v>
                </c:pt>
                <c:pt idx="43">
                  <c:v>0.37050712011039277</c:v>
                </c:pt>
                <c:pt idx="44">
                  <c:v>0.39084427786189174</c:v>
                </c:pt>
                <c:pt idx="45">
                  <c:v>0.41107491917132033</c:v>
                </c:pt>
                <c:pt idx="46">
                  <c:v>0.43121294037451618</c:v>
                </c:pt>
                <c:pt idx="47">
                  <c:v>0.45127187215293596</c:v>
                </c:pt>
                <c:pt idx="48">
                  <c:v>0.47126494458419949</c:v>
                </c:pt>
                <c:pt idx="49">
                  <c:v>0.49120514888746875</c:v>
                </c:pt>
                <c:pt idx="50">
                  <c:v>0.51110529662371951</c:v>
                </c:pt>
                <c:pt idx="51">
                  <c:v>0.53097807705709688</c:v>
                </c:pt>
                <c:pt idx="52">
                  <c:v>0.55083611334581251</c:v>
                </c:pt>
                <c:pt idx="53">
                  <c:v>0.57069201820818616</c:v>
                </c:pt>
                <c:pt idx="54">
                  <c:v>0.59055844970065607</c:v>
                </c:pt>
                <c:pt idx="55">
                  <c:v>0.6104481677496939</c:v>
                </c:pt>
                <c:pt idx="56">
                  <c:v>0.63037409209872619</c:v>
                </c:pt>
                <c:pt idx="57">
                  <c:v>0.65034936236519836</c:v>
                </c:pt>
                <c:pt idx="58">
                  <c:v>0.67038740095305227</c:v>
                </c:pt>
                <c:pt idx="59">
                  <c:v>0.690501979634078</c:v>
                </c:pt>
                <c:pt idx="60">
                  <c:v>0.71070729070044403</c:v>
                </c:pt>
                <c:pt idx="61">
                  <c:v>0.73101802370374802</c:v>
                </c:pt>
                <c:pt idx="62">
                  <c:v>0.75144944893772425</c:v>
                </c:pt>
                <c:pt idx="63">
                  <c:v>0.77201750899829757</c:v>
                </c:pt>
                <c:pt idx="64">
                  <c:v>0.79273891997363533</c:v>
                </c:pt>
                <c:pt idx="65">
                  <c:v>0.81363128408822893</c:v>
                </c:pt>
                <c:pt idx="66">
                  <c:v>0.8347132159616929</c:v>
                </c:pt>
                <c:pt idx="67">
                  <c:v>0.85600448506170002</c:v>
                </c:pt>
                <c:pt idx="68">
                  <c:v>0.87752617745321215</c:v>
                </c:pt>
                <c:pt idx="69">
                  <c:v>0.89930088060179469</c:v>
                </c:pt>
                <c:pt idx="70">
                  <c:v>0.92135289581556834</c:v>
                </c:pt>
                <c:pt idx="71">
                  <c:v>0.94370848395936235</c:v>
                </c:pt>
                <c:pt idx="72">
                  <c:v>0.96639615141470725</c:v>
                </c:pt>
                <c:pt idx="73">
                  <c:v>0.9894469849839671</c:v>
                </c:pt>
                <c:pt idx="74">
                  <c:v>1.0128950466745552</c:v>
                </c:pt>
                <c:pt idx="75">
                  <c:v>1.0367778422278446</c:v>
                </c:pt>
                <c:pt idx="76">
                  <c:v>1.0611368811268709</c:v>
                </c:pt>
                <c:pt idx="77">
                  <c:v>1.0860183509818468</c:v>
                </c:pt>
                <c:pt idx="78">
                  <c:v>1.1114739361630521</c:v>
                </c:pt>
                <c:pt idx="79">
                  <c:v>1.1375618200711071</c:v>
                </c:pt>
                <c:pt idx="80">
                  <c:v>1.1643479236075567</c:v>
                </c:pt>
                <c:pt idx="81">
                  <c:v>1.1919074508947121</c:v>
                </c:pt>
                <c:pt idx="82">
                  <c:v>1.2203268396393656</c:v>
                </c:pt>
                <c:pt idx="83">
                  <c:v>1.2497062517235515</c:v>
                </c:pt>
                <c:pt idx="84">
                  <c:v>1.2801627960037512</c:v>
                </c:pt>
                <c:pt idx="85">
                  <c:v>1.3118347603314986</c:v>
                </c:pt>
                <c:pt idx="86">
                  <c:v>1.3448872609983824</c:v>
                </c:pt>
                <c:pt idx="87">
                  <c:v>1.379519925511425</c:v>
                </c:pt>
                <c:pt idx="88">
                  <c:v>1.4159775631809839</c:v>
                </c:pt>
                <c:pt idx="89">
                  <c:v>1.4545653485700587</c:v>
                </c:pt>
                <c:pt idx="90">
                  <c:v>1.4956710418408758</c:v>
                </c:pt>
                <c:pt idx="91">
                  <c:v>1.5397985986904059</c:v>
                </c:pt>
                <c:pt idx="92">
                  <c:v>1.5876210502604562</c:v>
                </c:pt>
                <c:pt idx="93">
                  <c:v>1.6400677807739805</c:v>
                </c:pt>
                <c:pt idx="94">
                  <c:v>1.6984774126657933</c:v>
                </c:pt>
                <c:pt idx="95">
                  <c:v>1.7648868290460227</c:v>
                </c:pt>
                <c:pt idx="96">
                  <c:v>1.8426359701275945</c:v>
                </c:pt>
                <c:pt idx="97">
                  <c:v>1.9378284057173953</c:v>
                </c:pt>
                <c:pt idx="98">
                  <c:v>2.0637335004158963</c:v>
                </c:pt>
                <c:pt idx="99">
                  <c:v>2.2607911886807743</c:v>
                </c:pt>
                <c:pt idx="100">
                  <c:v>2.8050638181458503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467-4E3A-A79C-D55CA55454D6}"/>
            </c:ext>
          </c:extLst>
        </c:ser>
        <c:ser>
          <c:idx val="10"/>
          <c:order val="10"/>
          <c:tx>
            <c:strRef>
              <c:f>'Clutter Sect 3-3'!$Q$3</c:f>
              <c:strCache>
                <c:ptCount val="1"/>
                <c:pt idx="0">
                  <c:v>80 deg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3-3'!$Q$5:$Q$105</c:f>
              <c:numCache>
                <c:formatCode>0.0</c:formatCode>
                <c:ptCount val="101"/>
                <c:pt idx="0">
                  <c:v>-2.033033365473865</c:v>
                </c:pt>
                <c:pt idx="1">
                  <c:v>-1.4624171739749916</c:v>
                </c:pt>
                <c:pt idx="2">
                  <c:v>-1.261940657258092</c:v>
                </c:pt>
                <c:pt idx="3">
                  <c:v>-1.1357808377095657</c:v>
                </c:pt>
                <c:pt idx="4">
                  <c:v>-1.0414345884097442</c:v>
                </c:pt>
                <c:pt idx="5">
                  <c:v>-0.965054215070002</c:v>
                </c:pt>
                <c:pt idx="6">
                  <c:v>-0.90030261190483685</c:v>
                </c:pt>
                <c:pt idx="7">
                  <c:v>-0.84372633571921019</c:v>
                </c:pt>
                <c:pt idx="8">
                  <c:v>-0.79322668186869671</c:v>
                </c:pt>
                <c:pt idx="9">
                  <c:v>-0.74742866818713882</c:v>
                </c:pt>
                <c:pt idx="10">
                  <c:v>-0.70538033120890831</c:v>
                </c:pt>
                <c:pt idx="11">
                  <c:v>-0.66639405624589731</c:v>
                </c:pt>
                <c:pt idx="12">
                  <c:v>-0.62995619908212019</c:v>
                </c:pt>
                <c:pt idx="13">
                  <c:v>-0.59567243851228213</c:v>
                </c:pt>
                <c:pt idx="14">
                  <c:v>-0.56323310786465364</c:v>
                </c:pt>
                <c:pt idx="15">
                  <c:v>-0.53239031461811037</c:v>
                </c:pt>
                <c:pt idx="16">
                  <c:v>-0.50294233135266053</c:v>
                </c:pt>
                <c:pt idx="17">
                  <c:v>-0.47472264286434418</c:v>
                </c:pt>
                <c:pt idx="18">
                  <c:v>-0.44759207159646497</c:v>
                </c:pt>
                <c:pt idx="19">
                  <c:v>-0.42143299519248179</c:v>
                </c:pt>
                <c:pt idx="20">
                  <c:v>-0.39614502061388357</c:v>
                </c:pt>
                <c:pt idx="21">
                  <c:v>-0.37164169410730158</c:v>
                </c:pt>
                <c:pt idx="22">
                  <c:v>-0.34784796184687716</c:v>
                </c:pt>
                <c:pt idx="23">
                  <c:v>-0.32469818383347587</c:v>
                </c:pt>
                <c:pt idx="24">
                  <c:v>-0.30213456177614417</c:v>
                </c:pt>
                <c:pt idx="25">
                  <c:v>-0.28010588101215128</c:v>
                </c:pt>
                <c:pt idx="26">
                  <c:v>-0.2585664936296565</c:v>
                </c:pt>
                <c:pt idx="27">
                  <c:v>-0.23747548896018805</c:v>
                </c:pt>
                <c:pt idx="28">
                  <c:v>-0.21679601113756169</c:v>
                </c:pt>
                <c:pt idx="29">
                  <c:v>-0.19649469318972251</c:v>
                </c:pt>
                <c:pt idx="30">
                  <c:v>-0.17654118427735227</c:v>
                </c:pt>
                <c:pt idx="31">
                  <c:v>-0.15690775198498241</c:v>
                </c:pt>
                <c:pt idx="32">
                  <c:v>-0.13756894553210164</c:v>
                </c:pt>
                <c:pt idx="33">
                  <c:v>-0.11850130876824005</c:v>
                </c:pt>
                <c:pt idx="34">
                  <c:v>-9.9683134104107868E-2</c:v>
                </c:pt>
                <c:pt idx="35">
                  <c:v>-8.1094250293473252E-2</c:v>
                </c:pt>
                <c:pt idx="36">
                  <c:v>-6.2715838349454489E-2</c:v>
                </c:pt>
                <c:pt idx="37">
                  <c:v>-4.4530270950231876E-2</c:v>
                </c:pt>
                <c:pt idx="38">
                  <c:v>-2.6520971533447041E-2</c:v>
                </c:pt>
                <c:pt idx="39">
                  <c:v>-8.6722899481558868E-3</c:v>
                </c:pt>
                <c:pt idx="40">
                  <c:v>9.0306079326881727E-3</c:v>
                </c:pt>
                <c:pt idx="41">
                  <c:v>2.6601838807997158E-2</c:v>
                </c:pt>
                <c:pt idx="42">
                  <c:v>4.4054890576510075E-2</c:v>
                </c:pt>
                <c:pt idx="43">
                  <c:v>6.1402702542264237E-2</c:v>
                </c:pt>
                <c:pt idx="44">
                  <c:v>7.8657738517230305E-2</c:v>
                </c:pt>
                <c:pt idx="45">
                  <c:v>9.5832053957839017E-2</c:v>
                </c:pt>
                <c:pt idx="46">
                  <c:v>0.11293735812399475</c:v>
                </c:pt>
                <c:pt idx="47">
                  <c:v>0.12998507212968613</c:v>
                </c:pt>
                <c:pt idx="48">
                  <c:v>0.14698638365862476</c:v>
                </c:pt>
                <c:pt idx="49">
                  <c:v>0.16395229904282554</c:v>
                </c:pt>
                <c:pt idx="50">
                  <c:v>0.18089369334378502</c:v>
                </c:pt>
                <c:pt idx="51">
                  <c:v>0.19782135903284009</c:v>
                </c:pt>
                <c:pt idx="52">
                  <c:v>0.21474605383783468</c:v>
                </c:pt>
                <c:pt idx="53">
                  <c:v>0.23167854830636248</c:v>
                </c:pt>
                <c:pt idx="54">
                  <c:v>0.2486296736310353</c:v>
                </c:pt>
                <c:pt idx="55">
                  <c:v>0.26561037028929435</c:v>
                </c:pt>
                <c:pt idx="56">
                  <c:v>0.28263173806951741</c:v>
                </c:pt>
                <c:pt idx="57">
                  <c:v>0.29970508808731638</c:v>
                </c:pt>
                <c:pt idx="58">
                  <c:v>0.3168419974421276</c:v>
                </c:pt>
                <c:pt idx="59">
                  <c:v>0.33405436722624693</c:v>
                </c:pt>
                <c:pt idx="60">
                  <c:v>0.35135448467871033</c:v>
                </c:pt>
                <c:pt idx="61">
                  <c:v>0.3687550903780234</c:v>
                </c:pt>
                <c:pt idx="62">
                  <c:v>0.38626945149481828</c:v>
                </c:pt>
                <c:pt idx="63">
                  <c:v>0.4039114422833977</c:v>
                </c:pt>
                <c:pt idx="64">
                  <c:v>0.42169563318667469</c:v>
                </c:pt>
                <c:pt idx="65">
                  <c:v>0.43963739017113235</c:v>
                </c:pt>
                <c:pt idx="66">
                  <c:v>0.4577529862086035</c:v>
                </c:pt>
                <c:pt idx="67">
                  <c:v>0.47605972719487377</c:v>
                </c:pt>
                <c:pt idx="68">
                  <c:v>0.49457609506089345</c:v>
                </c:pt>
                <c:pt idx="69">
                  <c:v>0.51332191141651073</c:v>
                </c:pt>
                <c:pt idx="70">
                  <c:v>0.53231852580318328</c:v>
                </c:pt>
                <c:pt idx="71">
                  <c:v>0.5515890335666962</c:v>
                </c:pt>
                <c:pt idx="72">
                  <c:v>0.57115852955483759</c:v>
                </c:pt>
                <c:pt idx="73">
                  <c:v>0.59105440538171572</c:v>
                </c:pt>
                <c:pt idx="74">
                  <c:v>0.61130669999442988</c:v>
                </c:pt>
                <c:pt idx="75">
                  <c:v>0.63194851588799605</c:v>
                </c:pt>
                <c:pt idx="76">
                  <c:v>0.65301651676365169</c:v>
                </c:pt>
                <c:pt idx="77">
                  <c:v>0.67455152703038768</c:v>
                </c:pt>
                <c:pt idx="78">
                  <c:v>0.696599259765177</c:v>
                </c:pt>
                <c:pt idx="79">
                  <c:v>0.71921120823833506</c:v>
                </c:pt>
                <c:pt idx="80">
                  <c:v>0.74244574786126449</c:v>
                </c:pt>
                <c:pt idx="81">
                  <c:v>0.76636951190763147</c:v>
                </c:pt>
                <c:pt idx="82">
                  <c:v>0.79105912787059263</c:v>
                </c:pt>
                <c:pt idx="83">
                  <c:v>0.816603435406977</c:v>
                </c:pt>
                <c:pt idx="84">
                  <c:v>0.84310635717431415</c:v>
                </c:pt>
                <c:pt idx="85">
                  <c:v>0.87069066980592114</c:v>
                </c:pt>
                <c:pt idx="86">
                  <c:v>0.89950303946277332</c:v>
                </c:pt>
                <c:pt idx="87">
                  <c:v>0.92972087199637998</c:v>
                </c:pt>
                <c:pt idx="88">
                  <c:v>0.961561830385946</c:v>
                </c:pt>
                <c:pt idx="89">
                  <c:v>0.99529738226356124</c:v>
                </c:pt>
                <c:pt idx="90">
                  <c:v>1.0312726338498077</c:v>
                </c:pt>
                <c:pt idx="91">
                  <c:v>1.069936342794005</c:v>
                </c:pt>
                <c:pt idx="92">
                  <c:v>1.1118881600262238</c:v>
                </c:pt>
                <c:pt idx="93">
                  <c:v>1.1579566405817803</c:v>
                </c:pt>
                <c:pt idx="94">
                  <c:v>1.2093359712823437</c:v>
                </c:pt>
                <c:pt idx="95">
                  <c:v>1.2678446088728106</c:v>
                </c:pt>
                <c:pt idx="96">
                  <c:v>1.3364668829871045</c:v>
                </c:pt>
                <c:pt idx="97">
                  <c:v>1.4206620731961381</c:v>
                </c:pt>
                <c:pt idx="98">
                  <c:v>1.532314213385241</c:v>
                </c:pt>
                <c:pt idx="99">
                  <c:v>1.7077089768622522</c:v>
                </c:pt>
                <c:pt idx="100">
                  <c:v>2.1959266416513641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467-4E3A-A79C-D55CA55454D6}"/>
            </c:ext>
          </c:extLst>
        </c:ser>
        <c:ser>
          <c:idx val="11"/>
          <c:order val="11"/>
          <c:tx>
            <c:strRef>
              <c:f>'Clutter Sect 3-3'!$R$3</c:f>
              <c:strCache>
                <c:ptCount val="1"/>
                <c:pt idx="0">
                  <c:v>90 deg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'Clutter Sect 3-3'!$R$5:$R$105</c:f>
              <c:numCache>
                <c:formatCode>0.0</c:formatCode>
                <c:ptCount val="101"/>
                <c:pt idx="0">
                  <c:v>-1.8541393837007079</c:v>
                </c:pt>
                <c:pt idx="1">
                  <c:v>-1.3958087244245043</c:v>
                </c:pt>
                <c:pt idx="2">
                  <c:v>-1.2322493463790931</c:v>
                </c:pt>
                <c:pt idx="3">
                  <c:v>-1.1284761648907502</c:v>
                </c:pt>
                <c:pt idx="4">
                  <c:v>-1.0504116427513017</c:v>
                </c:pt>
                <c:pt idx="5">
                  <c:v>-0.98691217617088289</c:v>
                </c:pt>
                <c:pt idx="6">
                  <c:v>-0.93286415675811163</c:v>
                </c:pt>
                <c:pt idx="7">
                  <c:v>-0.88547461690750273</c:v>
                </c:pt>
                <c:pt idx="8">
                  <c:v>-0.84304293618577975</c:v>
                </c:pt>
                <c:pt idx="9">
                  <c:v>-0.80445302021412968</c:v>
                </c:pt>
                <c:pt idx="10">
                  <c:v>-0.76893093932676038</c:v>
                </c:pt>
                <c:pt idx="11">
                  <c:v>-0.73591687202196632</c:v>
                </c:pt>
                <c:pt idx="12">
                  <c:v>-0.70499207523965424</c:v>
                </c:pt>
                <c:pt idx="13">
                  <c:v>-0.67583467742328074</c:v>
                </c:pt>
                <c:pt idx="14">
                  <c:v>-0.64819160448897384</c:v>
                </c:pt>
                <c:pt idx="15">
                  <c:v>-0.62186003369627385</c:v>
                </c:pt>
                <c:pt idx="16">
                  <c:v>-0.5966747299258498</c:v>
                </c:pt>
                <c:pt idx="17">
                  <c:v>-0.57249915188771727</c:v>
                </c:pt>
                <c:pt idx="18">
                  <c:v>-0.54921905270568749</c:v>
                </c:pt>
                <c:pt idx="19">
                  <c:v>-0.5267377770307371</c:v>
                </c:pt>
                <c:pt idx="20">
                  <c:v>-0.50497274014374882</c:v>
                </c:pt>
                <c:pt idx="21">
                  <c:v>-0.48385274821094432</c:v>
                </c:pt>
                <c:pt idx="22">
                  <c:v>-0.46331592851321102</c:v>
                </c:pt>
                <c:pt idx="23">
                  <c:v>-0.44330810951112837</c:v>
                </c:pt>
                <c:pt idx="24">
                  <c:v>-0.42378153770405236</c:v>
                </c:pt>
                <c:pt idx="25">
                  <c:v>-0.40469385011764913</c:v>
                </c:pt>
                <c:pt idx="26">
                  <c:v>-0.38600724323575014</c:v>
                </c:pt>
                <c:pt idx="27">
                  <c:v>-0.36768779460997641</c:v>
                </c:pt>
                <c:pt idx="28">
                  <c:v>-0.34970490436272977</c:v>
                </c:pt>
                <c:pt idx="29">
                  <c:v>-0.33203083173340359</c:v>
                </c:pt>
                <c:pt idx="30">
                  <c:v>-0.31464030762482448</c:v>
                </c:pt>
                <c:pt idx="31">
                  <c:v>-0.29751020840847198</c:v>
                </c:pt>
                <c:pt idx="32">
                  <c:v>-0.28061927946870502</c:v>
                </c:pt>
                <c:pt idx="33">
                  <c:v>-0.26394789940394037</c:v>
                </c:pt>
                <c:pt idx="34">
                  <c:v>-0.24747787766484283</c:v>
                </c:pt>
                <c:pt idx="35">
                  <c:v>-0.23119227984454069</c:v>
                </c:pt>
                <c:pt idx="36">
                  <c:v>-0.21507527595071629</c:v>
                </c:pt>
                <c:pt idx="37">
                  <c:v>-0.19911200786208993</c:v>
                </c:pt>
                <c:pt idx="38">
                  <c:v>-0.18328847285963837</c:v>
                </c:pt>
                <c:pt idx="39">
                  <c:v>-0.16759142066847249</c:v>
                </c:pt>
                <c:pt idx="40">
                  <c:v>-0.15200826188147987</c:v>
                </c:pt>
                <c:pt idx="41">
                  <c:v>-0.1365269859846896</c:v>
                </c:pt>
                <c:pt idx="42">
                  <c:v>-0.12113608748511046</c:v>
                </c:pt>
                <c:pt idx="43">
                  <c:v>-0.10582449886851672</c:v>
                </c:pt>
                <c:pt idx="44">
                  <c:v>-9.058152929806644E-2</c:v>
                </c:pt>
                <c:pt idx="45">
                  <c:v>-7.5396808113044486E-2</c:v>
                </c:pt>
                <c:pt idx="46">
                  <c:v>-6.0260232306881927E-2</c:v>
                </c:pt>
                <c:pt idx="47">
                  <c:v>-4.5161917259897939E-2</c:v>
                </c:pt>
                <c:pt idx="48">
                  <c:v>-3.0092150078840193E-2</c:v>
                </c:pt>
                <c:pt idx="49">
                  <c:v>-1.5041344955226636E-2</c:v>
                </c:pt>
                <c:pt idx="50">
                  <c:v>0</c:v>
                </c:pt>
                <c:pt idx="51">
                  <c:v>1.5041344955226636E-2</c:v>
                </c:pt>
                <c:pt idx="52">
                  <c:v>3.0092150078840193E-2</c:v>
                </c:pt>
                <c:pt idx="53">
                  <c:v>4.5161917259897939E-2</c:v>
                </c:pt>
                <c:pt idx="54">
                  <c:v>6.026023230688185E-2</c:v>
                </c:pt>
                <c:pt idx="55">
                  <c:v>7.5396808113044403E-2</c:v>
                </c:pt>
                <c:pt idx="56">
                  <c:v>9.0581529298066343E-2</c:v>
                </c:pt>
                <c:pt idx="57">
                  <c:v>0.10582449886851682</c:v>
                </c:pt>
                <c:pt idx="58">
                  <c:v>0.12113608748511052</c:v>
                </c:pt>
                <c:pt idx="59">
                  <c:v>0.13652698598468971</c:v>
                </c:pt>
                <c:pt idx="60">
                  <c:v>0.15200826188147987</c:v>
                </c:pt>
                <c:pt idx="61">
                  <c:v>0.16759142066847249</c:v>
                </c:pt>
                <c:pt idx="62">
                  <c:v>0.18328847285963837</c:v>
                </c:pt>
                <c:pt idx="63">
                  <c:v>0.19911200786208993</c:v>
                </c:pt>
                <c:pt idx="64">
                  <c:v>0.21507527595071629</c:v>
                </c:pt>
                <c:pt idx="65">
                  <c:v>0.23119227984454069</c:v>
                </c:pt>
                <c:pt idx="66">
                  <c:v>0.24747787766484289</c:v>
                </c:pt>
                <c:pt idx="67">
                  <c:v>0.26394789940394026</c:v>
                </c:pt>
                <c:pt idx="68">
                  <c:v>0.28061927946870496</c:v>
                </c:pt>
                <c:pt idx="69">
                  <c:v>0.29751020840847209</c:v>
                </c:pt>
                <c:pt idx="70">
                  <c:v>0.31464030762482453</c:v>
                </c:pt>
                <c:pt idx="71">
                  <c:v>0.33203083173340381</c:v>
                </c:pt>
                <c:pt idx="72">
                  <c:v>0.34970490436272977</c:v>
                </c:pt>
                <c:pt idx="73">
                  <c:v>0.36768779460997641</c:v>
                </c:pt>
                <c:pt idx="74">
                  <c:v>0.38600724323575014</c:v>
                </c:pt>
                <c:pt idx="75">
                  <c:v>0.40469385011764913</c:v>
                </c:pt>
                <c:pt idx="76">
                  <c:v>0.42378153770405236</c:v>
                </c:pt>
                <c:pt idx="77">
                  <c:v>0.44330810951112837</c:v>
                </c:pt>
                <c:pt idx="78">
                  <c:v>0.46331592851321102</c:v>
                </c:pt>
                <c:pt idx="79">
                  <c:v>0.48385274821094432</c:v>
                </c:pt>
                <c:pt idx="80">
                  <c:v>0.50497274014374871</c:v>
                </c:pt>
                <c:pt idx="81">
                  <c:v>0.5267377770307371</c:v>
                </c:pt>
                <c:pt idx="82">
                  <c:v>0.54921905270568894</c:v>
                </c:pt>
                <c:pt idx="83">
                  <c:v>0.57249915188771727</c:v>
                </c:pt>
                <c:pt idx="84">
                  <c:v>0.5966747299258498</c:v>
                </c:pt>
                <c:pt idx="85">
                  <c:v>0.62186003369627385</c:v>
                </c:pt>
                <c:pt idx="86">
                  <c:v>0.64819160448897384</c:v>
                </c:pt>
                <c:pt idx="87">
                  <c:v>0.67583467742328074</c:v>
                </c:pt>
                <c:pt idx="88">
                  <c:v>0.70499207523965424</c:v>
                </c:pt>
                <c:pt idx="89">
                  <c:v>0.73591687202196632</c:v>
                </c:pt>
                <c:pt idx="90">
                  <c:v>0.76893093932676038</c:v>
                </c:pt>
                <c:pt idx="91">
                  <c:v>0.80445302021412968</c:v>
                </c:pt>
                <c:pt idx="92">
                  <c:v>0.84304293618578119</c:v>
                </c:pt>
                <c:pt idx="93">
                  <c:v>0.88547461690750207</c:v>
                </c:pt>
                <c:pt idx="94">
                  <c:v>0.93286415675811174</c:v>
                </c:pt>
                <c:pt idx="95">
                  <c:v>0.98691217617088356</c:v>
                </c:pt>
                <c:pt idx="96">
                  <c:v>1.0504116427513017</c:v>
                </c:pt>
                <c:pt idx="97">
                  <c:v>1.1284761648907504</c:v>
                </c:pt>
                <c:pt idx="98">
                  <c:v>1.2322493463790936</c:v>
                </c:pt>
                <c:pt idx="99">
                  <c:v>1.3958087244245043</c:v>
                </c:pt>
                <c:pt idx="100">
                  <c:v>1.8541393837006979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467-4E3A-A79C-D55CA55454D6}"/>
            </c:ext>
          </c:extLst>
        </c:ser>
        <c:ser>
          <c:idx val="12"/>
          <c:order val="12"/>
          <c:tx>
            <c:strRef>
              <c:f>'Clutter Sect 3-3'!$S$3</c:f>
              <c:strCache>
                <c:ptCount val="1"/>
                <c:pt idx="0">
                  <c:v>2 deg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'Clutter Sect 3-3'!$S$5:$S$105</c:f>
              <c:numCache>
                <c:formatCode>0.0</c:formatCode>
                <c:ptCount val="101"/>
                <c:pt idx="0">
                  <c:v>-1.4477271188694201</c:v>
                </c:pt>
                <c:pt idx="1">
                  <c:v>1.9489072192741668</c:v>
                </c:pt>
                <c:pt idx="2">
                  <c:v>3.8800789898124046</c:v>
                </c:pt>
                <c:pt idx="3">
                  <c:v>5.3425451828895456</c:v>
                </c:pt>
                <c:pt idx="4">
                  <c:v>6.5705303981153627</c:v>
                </c:pt>
                <c:pt idx="5">
                  <c:v>7.6521784448289143</c:v>
                </c:pt>
                <c:pt idx="6">
                  <c:v>8.6318975718109243</c:v>
                </c:pt>
                <c:pt idx="7">
                  <c:v>9.5357309775820625</c:v>
                </c:pt>
                <c:pt idx="8">
                  <c:v>10.380478831061737</c:v>
                </c:pt>
                <c:pt idx="9">
                  <c:v>11.177717568786834</c:v>
                </c:pt>
                <c:pt idx="10">
                  <c:v>11.935821185272975</c:v>
                </c:pt>
                <c:pt idx="11">
                  <c:v>12.66107790188566</c:v>
                </c:pt>
                <c:pt idx="12">
                  <c:v>13.358352242907246</c:v>
                </c:pt>
                <c:pt idx="13">
                  <c:v>14.03149987957252</c:v>
                </c:pt>
                <c:pt idx="14">
                  <c:v>14.683639384673439</c:v>
                </c:pt>
                <c:pt idx="15">
                  <c:v>15.317336893827401</c:v>
                </c:pt>
                <c:pt idx="16">
                  <c:v>15.934735500433154</c:v>
                </c:pt>
                <c:pt idx="17">
                  <c:v>16.537648328339209</c:v>
                </c:pt>
                <c:pt idx="18">
                  <c:v>17.127627006554839</c:v>
                </c:pt>
                <c:pt idx="19">
                  <c:v>17.706013048843396</c:v>
                </c:pt>
                <c:pt idx="20">
                  <c:v>18.273977080847715</c:v>
                </c:pt>
                <c:pt idx="21">
                  <c:v>18.832549254625818</c:v>
                </c:pt>
                <c:pt idx="22">
                  <c:v>19.382643158706585</c:v>
                </c:pt>
                <c:pt idx="23">
                  <c:v>19.925074850977854</c:v>
                </c:pt>
                <c:pt idx="24">
                  <c:v>20.460578182502314</c:v>
                </c:pt>
                <c:pt idx="25">
                  <c:v>20.98981726441648</c:v>
                </c:pt>
                <c:pt idx="26">
                  <c:v>21.513396708789823</c:v>
                </c:pt>
                <c:pt idx="27">
                  <c:v>22.031870116813376</c:v>
                </c:pt>
                <c:pt idx="28">
                  <c:v>22.545747173907625</c:v>
                </c:pt>
                <c:pt idx="29">
                  <c:v>23.055499628033647</c:v>
                </c:pt>
                <c:pt idx="30">
                  <c:v>23.561566365740131</c:v>
                </c:pt>
                <c:pt idx="31">
                  <c:v>24.064357754183252</c:v>
                </c:pt>
                <c:pt idx="32">
                  <c:v>24.564259382285449</c:v>
                </c:pt>
                <c:pt idx="33">
                  <c:v>25.061635307375344</c:v>
                </c:pt>
                <c:pt idx="34">
                  <c:v>25.556830892955364</c:v>
                </c:pt>
                <c:pt idx="35">
                  <c:v>26.050175307148507</c:v>
                </c:pt>
                <c:pt idx="36">
                  <c:v>26.541983738767257</c:v>
                </c:pt>
                <c:pt idx="37">
                  <c:v>27.032559378009147</c:v>
                </c:pt>
                <c:pt idx="38">
                  <c:v>27.522195200905799</c:v>
                </c:pt>
                <c:pt idx="39">
                  <c:v>28.011175590380759</c:v>
                </c:pt>
                <c:pt idx="40">
                  <c:v>28.499777821764138</c:v>
                </c:pt>
                <c:pt idx="41">
                  <c:v>28.988273436606161</c:v>
                </c:pt>
                <c:pt idx="42">
                  <c:v>29.476929525431114</c:v>
                </c:pt>
                <c:pt idx="43">
                  <c:v>29.966009937523395</c:v>
                </c:pt>
                <c:pt idx="44">
                  <c:v>30.455776433823054</c:v>
                </c:pt>
                <c:pt idx="45">
                  <c:v>30.946489797439153</c:v>
                </c:pt>
                <c:pt idx="46">
                  <c:v>31.43841091509767</c:v>
                </c:pt>
                <c:pt idx="47">
                  <c:v>31.931801841975755</c:v>
                </c:pt>
                <c:pt idx="48">
                  <c:v>32.426926861797945</c:v>
                </c:pt>
                <c:pt idx="49">
                  <c:v>32.924053553757282</c:v>
                </c:pt>
                <c:pt idx="50">
                  <c:v>33.423453877759371</c:v>
                </c:pt>
                <c:pt idx="51">
                  <c:v>33.925405289662386</c:v>
                </c:pt>
                <c:pt idx="52">
                  <c:v>34.430191898603333</c:v>
                </c:pt>
                <c:pt idx="53">
                  <c:v>34.938105679169816</c:v>
                </c:pt>
                <c:pt idx="54">
                  <c:v>35.449447752113883</c:v>
                </c:pt>
                <c:pt idx="55">
                  <c:v>35.96452974854023</c:v>
                </c:pt>
                <c:pt idx="56">
                  <c:v>36.483675274071182</c:v>
                </c:pt>
                <c:pt idx="57">
                  <c:v>37.007221491445556</c:v>
                </c:pt>
                <c:pt idx="58">
                  <c:v>37.53552084241467</c:v>
                </c:pt>
                <c:pt idx="59">
                  <c:v>38.068942932737606</c:v>
                </c:pt>
                <c:pt idx="60">
                  <c:v>38.607876607655754</c:v>
                </c:pt>
                <c:pt idx="61">
                  <c:v>39.152732249577824</c:v>
                </c:pt>
                <c:pt idx="62">
                  <c:v>39.703944334999818</c:v>
                </c:pt>
                <c:pt idx="63">
                  <c:v>40.26197429413692</c:v>
                </c:pt>
                <c:pt idx="64">
                  <c:v>40.827313724629263</c:v>
                </c:pt>
                <c:pt idx="65">
                  <c:v>41.400488020357564</c:v>
                </c:pt>
                <c:pt idx="66">
                  <c:v>41.98206048831829</c:v>
                </c:pt>
                <c:pt idx="67">
                  <c:v>42.572637041255398</c:v>
                </c:pt>
                <c:pt idx="68">
                  <c:v>43.172871572094074</c:v>
                </c:pt>
                <c:pt idx="69">
                  <c:v>43.783472139185037</c:v>
                </c:pt>
                <c:pt idx="70">
                  <c:v>44.405208120286041</c:v>
                </c:pt>
                <c:pt idx="71">
                  <c:v>45.038918529870401</c:v>
                </c:pt>
                <c:pt idx="72">
                  <c:v>45.685521741173702</c:v>
                </c:pt>
                <c:pt idx="73">
                  <c:v>46.346026914647098</c:v>
                </c:pt>
                <c:pt idx="74">
                  <c:v>47.021547512683</c:v>
                </c:pt>
                <c:pt idx="75">
                  <c:v>47.713317382865625</c:v>
                </c:pt>
                <c:pt idx="76">
                  <c:v>48.422710027345815</c:v>
                </c:pt>
                <c:pt idx="77">
                  <c:v>49.15126185671226</c:v>
                </c:pt>
                <c:pt idx="78">
                  <c:v>49.900700470868799</c:v>
                </c:pt>
                <c:pt idx="79">
                  <c:v>50.672979343131701</c:v>
                </c:pt>
                <c:pt idx="80">
                  <c:v>51.470320745863397</c:v>
                </c:pt>
                <c:pt idx="81">
                  <c:v>52.295269405014771</c:v>
                </c:pt>
                <c:pt idx="82">
                  <c:v>53.150760296804805</c:v>
                </c:pt>
                <c:pt idx="83">
                  <c:v>54.040205343118764</c:v>
                </c:pt>
                <c:pt idx="84">
                  <c:v>54.967605748127973</c:v>
                </c:pt>
                <c:pt idx="85">
                  <c:v>55.937699716002371</c:v>
                </c:pt>
                <c:pt idx="86">
                  <c:v>56.956159919245543</c:v>
                </c:pt>
                <c:pt idx="87">
                  <c:v>58.029862425618667</c:v>
                </c:pt>
                <c:pt idx="88">
                  <c:v>59.167260768971758</c:v>
                </c:pt>
                <c:pt idx="89">
                  <c:v>60.378919060238253</c:v>
                </c:pt>
                <c:pt idx="90">
                  <c:v>61.67829347157415</c:v>
                </c:pt>
                <c:pt idx="91">
                  <c:v>63.082916392160833</c:v>
                </c:pt>
                <c:pt idx="92">
                  <c:v>64.616263085160696</c:v>
                </c:pt>
                <c:pt idx="93">
                  <c:v>66.310839026868763</c:v>
                </c:pt>
                <c:pt idx="94">
                  <c:v>68.213600514979419</c:v>
                </c:pt>
                <c:pt idx="95">
                  <c:v>70.396228599121159</c:v>
                </c:pt>
                <c:pt idx="96">
                  <c:v>72.976691570125837</c:v>
                </c:pt>
                <c:pt idx="97">
                  <c:v>76.171500341953077</c:v>
                </c:pt>
                <c:pt idx="98">
                  <c:v>80.453895385693656</c:v>
                </c:pt>
                <c:pt idx="99">
                  <c:v>87.277157073232885</c:v>
                </c:pt>
                <c:pt idx="100">
                  <c:v>106.78331983947062</c:v>
                </c:pt>
              </c:numCache>
            </c:numRef>
          </c:xVal>
          <c:yVal>
            <c:numRef>
              <c:f>'Clutter Sect 3-3'!$F$5:$F$105</c:f>
              <c:numCache>
                <c:formatCode>General</c:formatCode>
                <c:ptCount val="101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99.9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467-4E3A-A79C-D55CA55454D6}"/>
            </c:ext>
          </c:extLst>
        </c:ser>
        <c:ser>
          <c:idx val="13"/>
          <c:order val="13"/>
          <c:tx>
            <c:v>Point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accent4"/>
                </a:solidFill>
              </a:ln>
              <a:effectLst/>
            </c:spPr>
          </c:marker>
          <c:xVal>
            <c:numRef>
              <c:f>'Clutter Sect 3-3'!$D$10</c:f>
              <c:numCache>
                <c:formatCode>0.0</c:formatCode>
                <c:ptCount val="1"/>
                <c:pt idx="0">
                  <c:v>7.6521784448289143</c:v>
                </c:pt>
              </c:numCache>
            </c:numRef>
          </c:xVal>
          <c:yVal>
            <c:numRef>
              <c:f>'Clutter Sect 3-3'!$D$4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467-4E3A-A79C-D55CA5545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72064"/>
        <c:axId val="432177160"/>
      </c:scatterChart>
      <c:valAx>
        <c:axId val="43217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Clutter loss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177160"/>
        <c:crosses val="autoZero"/>
        <c:crossBetween val="midCat"/>
      </c:valAx>
      <c:valAx>
        <c:axId val="4321771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of locations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172064"/>
        <c:crossesAt val="-20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u="none" strike="noStrike" baseline="0">
                <a:effectLst/>
              </a:rPr>
              <a:t>CDF of building entry loss </a:t>
            </a:r>
            <a:endParaRPr lang="en-GB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78937007874017"/>
          <c:y val="8.9582004247249339E-2"/>
          <c:w val="0.80598864822854277"/>
          <c:h val="0.70484710776302784"/>
        </c:manualLayout>
      </c:layout>
      <c:scatterChart>
        <c:scatterStyle val="lineMarker"/>
        <c:varyColors val="0"/>
        <c:ser>
          <c:idx val="2"/>
          <c:order val="0"/>
          <c:tx>
            <c:strRef>
              <c:f>BEL!$E$13</c:f>
              <c:strCache>
                <c:ptCount val="1"/>
                <c:pt idx="0">
                  <c:v>Traditional building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BEL!$J$15:$J$156</c:f>
              <c:numCache>
                <c:formatCode>0.0</c:formatCode>
                <c:ptCount val="142"/>
                <c:pt idx="0">
                  <c:v>-0.27452446636312688</c:v>
                </c:pt>
                <c:pt idx="1">
                  <c:v>-0.24221192384899351</c:v>
                </c:pt>
                <c:pt idx="2">
                  <c:v>-0.20936682466381712</c:v>
                </c:pt>
                <c:pt idx="3">
                  <c:v>-0.17597599507756817</c:v>
                </c:pt>
                <c:pt idx="4">
                  <c:v>-0.14202573529964224</c:v>
                </c:pt>
                <c:pt idx="5">
                  <c:v>-0.10750178556337711</c:v>
                </c:pt>
                <c:pt idx="6">
                  <c:v>-7.238928891317542E-2</c:v>
                </c:pt>
                <c:pt idx="7">
                  <c:v>-3.6672750254866514E-2</c:v>
                </c:pt>
                <c:pt idx="8">
                  <c:v>-3.3599115696393187E-4</c:v>
                </c:pt>
                <c:pt idx="9">
                  <c:v>3.6637900197083469E-2</c:v>
                </c:pt>
                <c:pt idx="10">
                  <c:v>7.4266624610045837E-2</c:v>
                </c:pt>
                <c:pt idx="11">
                  <c:v>0.11256873385584618</c:v>
                </c:pt>
                <c:pt idx="12">
                  <c:v>0.15156370003044084</c:v>
                </c:pt>
                <c:pt idx="13">
                  <c:v>0.19127199343453932</c:v>
                </c:pt>
                <c:pt idx="14">
                  <c:v>0.23171517037717235</c:v>
                </c:pt>
                <c:pt idx="15">
                  <c:v>0.27291597256099787</c:v>
                </c:pt>
                <c:pt idx="16">
                  <c:v>0.3148984400426178</c:v>
                </c:pt>
                <c:pt idx="17">
                  <c:v>0.35768804016904676</c:v>
                </c:pt>
                <c:pt idx="18">
                  <c:v>0.4013118153936438</c:v>
                </c:pt>
                <c:pt idx="19">
                  <c:v>0.44579855349540515</c:v>
                </c:pt>
                <c:pt idx="20">
                  <c:v>0.49117898449520442</c:v>
                </c:pt>
                <c:pt idx="21">
                  <c:v>0.53748600952072956</c:v>
                </c:pt>
                <c:pt idx="22">
                  <c:v>0.58475496806910254</c:v>
                </c:pt>
                <c:pt idx="23">
                  <c:v>0.6330239516180225</c:v>
                </c:pt>
                <c:pt idx="24">
                  <c:v>0.68233417342732927</c:v>
                </c:pt>
                <c:pt idx="25">
                  <c:v>0.73273040676368129</c:v>
                </c:pt>
                <c:pt idx="26">
                  <c:v>0.78426150681570372</c:v>
                </c:pt>
                <c:pt idx="27">
                  <c:v>0.83698103543464275</c:v>
                </c:pt>
                <c:pt idx="28">
                  <c:v>0.89094801278543323</c:v>
                </c:pt>
                <c:pt idx="29">
                  <c:v>0.94622782635476477</c:v>
                </c:pt>
                <c:pt idx="30">
                  <c:v>1.0028933359736649</c:v>
                </c:pt>
                <c:pt idx="31">
                  <c:v>1.0610262241558415</c:v>
                </c:pt>
                <c:pt idx="32">
                  <c:v>1.1207186549102928</c:v>
                </c:pt>
                <c:pt idx="33">
                  <c:v>1.1820753223066216</c:v>
                </c:pt>
                <c:pt idx="34">
                  <c:v>1.2452159938687026</c:v>
                </c:pt>
                <c:pt idx="35">
                  <c:v>1.3102786852606172</c:v>
                </c:pt>
                <c:pt idx="36">
                  <c:v>1.3774236443047267</c:v>
                </c:pt>
                <c:pt idx="37">
                  <c:v>1.4468383776671447</c:v>
                </c:pt>
                <c:pt idx="38">
                  <c:v>1.5187440273712474</c:v>
                </c:pt>
                <c:pt idx="39">
                  <c:v>1.5934035032118623</c:v>
                </c:pt>
                <c:pt idx="40">
                  <c:v>1.6711319100678781</c:v>
                </c:pt>
                <c:pt idx="41">
                  <c:v>1.7523099881647195</c:v>
                </c:pt>
                <c:pt idx="42">
                  <c:v>1.8374015258615708</c:v>
                </c:pt>
                <c:pt idx="43">
                  <c:v>1.9269760303358447</c:v>
                </c:pt>
                <c:pt idx="44">
                  <c:v>2.0217383801865512</c:v>
                </c:pt>
                <c:pt idx="45">
                  <c:v>2.1225677718439377</c:v>
                </c:pt>
                <c:pt idx="46">
                  <c:v>2.2305690527398765</c:v>
                </c:pt>
                <c:pt idx="47">
                  <c:v>2.3471405568275667</c:v>
                </c:pt>
                <c:pt idx="48">
                  <c:v>2.4740638648494846</c:v>
                </c:pt>
                <c:pt idx="49">
                  <c:v>2.6136225153052806</c:v>
                </c:pt>
                <c:pt idx="50">
                  <c:v>2.7687585235029721</c:v>
                </c:pt>
                <c:pt idx="51">
                  <c:v>2.9432773754839525</c:v>
                </c:pt>
                <c:pt idx="52">
                  <c:v>3.1421133427427121</c:v>
                </c:pt>
                <c:pt idx="53">
                  <c:v>3.3716662634185735</c:v>
                </c:pt>
                <c:pt idx="54">
                  <c:v>3.6402160945325255</c:v>
                </c:pt>
                <c:pt idx="55">
                  <c:v>3.9584089975202401</c:v>
                </c:pt>
                <c:pt idx="56">
                  <c:v>4.3397839873253945</c:v>
                </c:pt>
                <c:pt idx="57">
                  <c:v>4.8012691732142656</c:v>
                </c:pt>
                <c:pt idx="58">
                  <c:v>5.3635260376110407</c:v>
                </c:pt>
                <c:pt idx="59">
                  <c:v>6.0509830625502072</c:v>
                </c:pt>
                <c:pt idx="60">
                  <c:v>6.8914314667332199</c:v>
                </c:pt>
                <c:pt idx="61">
                  <c:v>7.9152360000913617</c:v>
                </c:pt>
                <c:pt idx="62">
                  <c:v>9.1545997013575366</c:v>
                </c:pt>
                <c:pt idx="63">
                  <c:v>10.643874791725896</c:v>
                </c:pt>
                <c:pt idx="64">
                  <c:v>10.807991215066981</c:v>
                </c:pt>
                <c:pt idx="65">
                  <c:v>10.975035317171418</c:v>
                </c:pt>
                <c:pt idx="66">
                  <c:v>11.145052190756337</c:v>
                </c:pt>
                <c:pt idx="67">
                  <c:v>11.318088335713385</c:v>
                </c:pt>
                <c:pt idx="68">
                  <c:v>11.49419179051009</c:v>
                </c:pt>
                <c:pt idx="69">
                  <c:v>11.673412273804654</c:v>
                </c:pt>
                <c:pt idx="70">
                  <c:v>11.855801337020644</c:v>
                </c:pt>
                <c:pt idx="71">
                  <c:v>12.041412528711462</c:v>
                </c:pt>
                <c:pt idx="72">
                  <c:v>12.230301571639073</c:v>
                </c:pt>
                <c:pt idx="73">
                  <c:v>12.422526553599875</c:v>
                </c:pt>
                <c:pt idx="74">
                  <c:v>12.61814813315404</c:v>
                </c:pt>
                <c:pt idx="75">
                  <c:v>12.817229761556018</c:v>
                </c:pt>
                <c:pt idx="76">
                  <c:v>13.019837922345063</c:v>
                </c:pt>
                <c:pt idx="77">
                  <c:v>13.22604239023963</c:v>
                </c:pt>
                <c:pt idx="78">
                  <c:v>13.435916511190634</c:v>
                </c:pt>
                <c:pt idx="79">
                  <c:v>13.649537505691447</c:v>
                </c:pt>
                <c:pt idx="80">
                  <c:v>13.866986797721202</c:v>
                </c:pt>
                <c:pt idx="81">
                  <c:v>14.088350372018839</c:v>
                </c:pt>
                <c:pt idx="82">
                  <c:v>14.313719162755291</c:v>
                </c:pt>
                <c:pt idx="83">
                  <c:v>14.543189477098995</c:v>
                </c:pt>
                <c:pt idx="84">
                  <c:v>14.776863457665288</c:v>
                </c:pt>
                <c:pt idx="85">
                  <c:v>15.014849588416027</c:v>
                </c:pt>
                <c:pt idx="86">
                  <c:v>15.257263249245723</c:v>
                </c:pt>
                <c:pt idx="87">
                  <c:v>15.504227325273996</c:v>
                </c:pt>
                <c:pt idx="88">
                  <c:v>15.755872877781197</c:v>
                </c:pt>
                <c:pt idx="89">
                  <c:v>16.012339884802859</c:v>
                </c:pt>
                <c:pt idx="90">
                  <c:v>16.273778060670629</c:v>
                </c:pt>
                <c:pt idx="91">
                  <c:v>16.540347765293113</c:v>
                </c:pt>
                <c:pt idx="92">
                  <c:v>16.812221015759611</c:v>
                </c:pt>
                <c:pt idx="93">
                  <c:v>17.089582614984028</c:v>
                </c:pt>
                <c:pt idx="94">
                  <c:v>17.372631414662937</c:v>
                </c:pt>
                <c:pt idx="95">
                  <c:v>17.661581732897915</c:v>
                </c:pt>
                <c:pt idx="96">
                  <c:v>17.956664950549325</c:v>
                </c:pt>
                <c:pt idx="97">
                  <c:v>18.258131314902787</c:v>
                </c:pt>
                <c:pt idx="98">
                  <c:v>18.566251984738212</c:v>
                </c:pt>
                <c:pt idx="99">
                  <c:v>18.881321357649817</c:v>
                </c:pt>
                <c:pt idx="100">
                  <c:v>19.203659728803213</c:v>
                </c:pt>
                <c:pt idx="101">
                  <c:v>19.533616340661993</c:v>
                </c:pt>
                <c:pt idx="102">
                  <c:v>19.871572896135415</c:v>
                </c:pt>
                <c:pt idx="103">
                  <c:v>20.217947623835247</c:v>
                </c:pt>
                <c:pt idx="104">
                  <c:v>20.573200004679041</c:v>
                </c:pt>
                <c:pt idx="105">
                  <c:v>20.937836295275773</c:v>
                </c:pt>
                <c:pt idx="106">
                  <c:v>21.312416017195059</c:v>
                </c:pt>
                <c:pt idx="107">
                  <c:v>21.69755962484405</c:v>
                </c:pt>
                <c:pt idx="108">
                  <c:v>22.093957621710089</c:v>
                </c:pt>
                <c:pt idx="109">
                  <c:v>22.502381470013717</c:v>
                </c:pt>
                <c:pt idx="110">
                  <c:v>22.923696739225178</c:v>
                </c:pt>
                <c:pt idx="111">
                  <c:v>23.358879074306856</c:v>
                </c:pt>
                <c:pt idx="112">
                  <c:v>23.809033749355294</c:v>
                </c:pt>
                <c:pt idx="113">
                  <c:v>24.275419827855863</c:v>
                </c:pt>
                <c:pt idx="114">
                  <c:v>24.75948030913014</c:v>
                </c:pt>
                <c:pt idx="115">
                  <c:v>25.262880150949552</c:v>
                </c:pt>
                <c:pt idx="116">
                  <c:v>25.787554797622686</c:v>
                </c:pt>
                <c:pt idx="117">
                  <c:v>26.335772934004417</c:v>
                </c:pt>
                <c:pt idx="118">
                  <c:v>26.910218829864711</c:v>
                </c:pt>
                <c:pt idx="119">
                  <c:v>27.514102173705638</c:v>
                </c:pt>
                <c:pt idx="120">
                  <c:v>28.15130730516487</c:v>
                </c:pt>
                <c:pt idx="121">
                  <c:v>28.82660028714394</c:v>
                </c:pt>
                <c:pt idx="122">
                  <c:v>29.54592325816985</c:v>
                </c:pt>
                <c:pt idx="123">
                  <c:v>30.316824748912317</c:v>
                </c:pt>
                <c:pt idx="124">
                  <c:v>31.149109843443995</c:v>
                </c:pt>
                <c:pt idx="125">
                  <c:v>32.055861906829811</c:v>
                </c:pt>
                <c:pt idx="126">
                  <c:v>33.055126850444474</c:v>
                </c:pt>
                <c:pt idx="127">
                  <c:v>34.17285961252999</c:v>
                </c:pt>
                <c:pt idx="128">
                  <c:v>35.448486547385556</c:v>
                </c:pt>
                <c:pt idx="129">
                  <c:v>36.946527392454641</c:v>
                </c:pt>
                <c:pt idx="130">
                  <c:v>38.784614961969382</c:v>
                </c:pt>
                <c:pt idx="131">
                  <c:v>41.217782974402454</c:v>
                </c:pt>
                <c:pt idx="132">
                  <c:v>45.020554685694137</c:v>
                </c:pt>
                <c:pt idx="133">
                  <c:v>45.564731513838403</c:v>
                </c:pt>
                <c:pt idx="134">
                  <c:v>46.163611158505645</c:v>
                </c:pt>
                <c:pt idx="135">
                  <c:v>46.830976007482754</c:v>
                </c:pt>
                <c:pt idx="136">
                  <c:v>47.586767089843846</c:v>
                </c:pt>
                <c:pt idx="137">
                  <c:v>48.461477771106672</c:v>
                </c:pt>
                <c:pt idx="138">
                  <c:v>49.505389123875325</c:v>
                </c:pt>
                <c:pt idx="139">
                  <c:v>50.810991265878826</c:v>
                </c:pt>
                <c:pt idx="140">
                  <c:v>52.58100644061075</c:v>
                </c:pt>
                <c:pt idx="141">
                  <c:v>55.440375253694484</c:v>
                </c:pt>
              </c:numCache>
            </c:numRef>
          </c:xVal>
          <c:yVal>
            <c:numRef>
              <c:f>BEL!$C$15:$C$156</c:f>
              <c:numCache>
                <c:formatCode>0.000</c:formatCode>
                <c:ptCount val="142"/>
                <c:pt idx="0">
                  <c:v>1.0000000000000001E-7</c:v>
                </c:pt>
                <c:pt idx="1">
                  <c:v>1.2589254117941659E-7</c:v>
                </c:pt>
                <c:pt idx="2">
                  <c:v>1.5848931924611101E-7</c:v>
                </c:pt>
                <c:pt idx="3">
                  <c:v>1.9952623149688734E-7</c:v>
                </c:pt>
                <c:pt idx="4">
                  <c:v>2.5118864315095701E-7</c:v>
                </c:pt>
                <c:pt idx="5">
                  <c:v>3.1622776601683633E-7</c:v>
                </c:pt>
                <c:pt idx="6">
                  <c:v>3.9810717055349491E-7</c:v>
                </c:pt>
                <c:pt idx="7">
                  <c:v>5.0118723362726879E-7</c:v>
                </c:pt>
                <c:pt idx="8">
                  <c:v>6.3095734448018831E-7</c:v>
                </c:pt>
                <c:pt idx="9">
                  <c:v>7.9432823472427457E-7</c:v>
                </c:pt>
                <c:pt idx="10">
                  <c:v>9.9999999999999021E-7</c:v>
                </c:pt>
                <c:pt idx="11">
                  <c:v>1.2589254117941557E-6</c:v>
                </c:pt>
                <c:pt idx="12">
                  <c:v>1.5848931924611007E-6</c:v>
                </c:pt>
                <c:pt idx="13">
                  <c:v>1.9952623149688618E-6</c:v>
                </c:pt>
                <c:pt idx="14">
                  <c:v>2.5118864315095594E-6</c:v>
                </c:pt>
                <c:pt idx="15">
                  <c:v>3.1622776601683559E-6</c:v>
                </c:pt>
                <c:pt idx="16">
                  <c:v>3.9810717055349429E-6</c:v>
                </c:pt>
                <c:pt idx="17">
                  <c:v>5.0118723362726852E-6</c:v>
                </c:pt>
                <c:pt idx="18">
                  <c:v>6.3095734448018839E-6</c:v>
                </c:pt>
                <c:pt idx="19">
                  <c:v>7.9432823472427608E-6</c:v>
                </c:pt>
                <c:pt idx="20">
                  <c:v>9.9999999999999314E-6</c:v>
                </c:pt>
                <c:pt idx="21">
                  <c:v>1.2589254117941587E-5</c:v>
                </c:pt>
                <c:pt idx="22">
                  <c:v>1.584893192461104E-5</c:v>
                </c:pt>
                <c:pt idx="23">
                  <c:v>1.9952623149688671E-5</c:v>
                </c:pt>
                <c:pt idx="24">
                  <c:v>2.5118864315095646E-5</c:v>
                </c:pt>
                <c:pt idx="25">
                  <c:v>3.1622776601683619E-5</c:v>
                </c:pt>
                <c:pt idx="26">
                  <c:v>3.9810717055349512E-5</c:v>
                </c:pt>
                <c:pt idx="27">
                  <c:v>5.0118723362726953E-5</c:v>
                </c:pt>
                <c:pt idx="28">
                  <c:v>6.3095734448019022E-5</c:v>
                </c:pt>
                <c:pt idx="29">
                  <c:v>7.9432823472427774E-5</c:v>
                </c:pt>
                <c:pt idx="30">
                  <c:v>9.9999999999999517E-5</c:v>
                </c:pt>
                <c:pt idx="31">
                  <c:v>1.258925411794162E-4</c:v>
                </c:pt>
                <c:pt idx="32">
                  <c:v>1.5848931924611069E-4</c:v>
                </c:pt>
                <c:pt idx="33">
                  <c:v>1.9952623149688723E-4</c:v>
                </c:pt>
                <c:pt idx="34">
                  <c:v>2.5118864315095703E-4</c:v>
                </c:pt>
                <c:pt idx="35">
                  <c:v>3.1622776601683686E-4</c:v>
                </c:pt>
                <c:pt idx="36">
                  <c:v>3.98107170553496E-4</c:v>
                </c:pt>
                <c:pt idx="37">
                  <c:v>5.0118723362727079E-4</c:v>
                </c:pt>
                <c:pt idx="38">
                  <c:v>6.3095734448019147E-4</c:v>
                </c:pt>
                <c:pt idx="39">
                  <c:v>7.9432823472427969E-4</c:v>
                </c:pt>
                <c:pt idx="40">
                  <c:v>9.9999999999999764E-4</c:v>
                </c:pt>
                <c:pt idx="41">
                  <c:v>1.258925411794164E-3</c:v>
                </c:pt>
                <c:pt idx="42">
                  <c:v>1.5848931924611097E-3</c:v>
                </c:pt>
                <c:pt idx="43">
                  <c:v>1.9952623149688746E-3</c:v>
                </c:pt>
                <c:pt idx="44">
                  <c:v>2.5118864315095742E-3</c:v>
                </c:pt>
                <c:pt idx="45">
                  <c:v>3.162277660168372E-3</c:v>
                </c:pt>
                <c:pt idx="46">
                  <c:v>3.981071705534963E-3</c:v>
                </c:pt>
                <c:pt idx="47">
                  <c:v>5.0118723362727099E-3</c:v>
                </c:pt>
                <c:pt idx="48">
                  <c:v>6.3095734448019173E-3</c:v>
                </c:pt>
                <c:pt idx="49">
                  <c:v>7.9432823472427964E-3</c:v>
                </c:pt>
                <c:pt idx="50">
                  <c:v>9.9999999999999759E-3</c:v>
                </c:pt>
                <c:pt idx="51">
                  <c:v>1.2589254117941642E-2</c:v>
                </c:pt>
                <c:pt idx="52">
                  <c:v>1.58489319246111E-2</c:v>
                </c:pt>
                <c:pt idx="53">
                  <c:v>1.995262314968875E-2</c:v>
                </c:pt>
                <c:pt idx="54">
                  <c:v>2.5118864315095749E-2</c:v>
                </c:pt>
                <c:pt idx="55">
                  <c:v>3.1622776601683729E-2</c:v>
                </c:pt>
                <c:pt idx="56">
                  <c:v>3.9810717055349637E-2</c:v>
                </c:pt>
                <c:pt idx="57">
                  <c:v>5.0118723362727116E-2</c:v>
                </c:pt>
                <c:pt idx="58">
                  <c:v>6.3095734448019178E-2</c:v>
                </c:pt>
                <c:pt idx="59">
                  <c:v>7.9432823472427957E-2</c:v>
                </c:pt>
                <c:pt idx="60">
                  <c:v>9.9999999999999756E-2</c:v>
                </c:pt>
                <c:pt idx="61">
                  <c:v>0.12589254117941645</c:v>
                </c:pt>
                <c:pt idx="62">
                  <c:v>0.15848931924611109</c:v>
                </c:pt>
                <c:pt idx="63">
                  <c:v>0.19952623149688761</c:v>
                </c:pt>
                <c:pt idx="64">
                  <c:v>0.20417379446695258</c:v>
                </c:pt>
                <c:pt idx="65">
                  <c:v>0.20892961308540364</c:v>
                </c:pt>
                <c:pt idx="66">
                  <c:v>0.21379620895022289</c:v>
                </c:pt>
                <c:pt idx="67">
                  <c:v>0.21877616239495487</c:v>
                </c:pt>
                <c:pt idx="68">
                  <c:v>0.22387211385683364</c:v>
                </c:pt>
                <c:pt idx="69">
                  <c:v>0.22908676527677699</c:v>
                </c:pt>
                <c:pt idx="70">
                  <c:v>0.23442288153199187</c:v>
                </c:pt>
                <c:pt idx="71">
                  <c:v>0.23988329190194865</c:v>
                </c:pt>
                <c:pt idx="72">
                  <c:v>0.24547089156850274</c:v>
                </c:pt>
                <c:pt idx="73">
                  <c:v>0.25118864315095768</c:v>
                </c:pt>
                <c:pt idx="74">
                  <c:v>0.257039578276886</c:v>
                </c:pt>
                <c:pt idx="75">
                  <c:v>0.26302679918953781</c:v>
                </c:pt>
                <c:pt idx="76">
                  <c:v>0.26915348039269121</c:v>
                </c:pt>
                <c:pt idx="77">
                  <c:v>0.27542287033381624</c:v>
                </c:pt>
                <c:pt idx="78">
                  <c:v>0.28183829312644498</c:v>
                </c:pt>
                <c:pt idx="79">
                  <c:v>0.28840315031266017</c:v>
                </c:pt>
                <c:pt idx="80">
                  <c:v>0.29512092266663825</c:v>
                </c:pt>
                <c:pt idx="81">
                  <c:v>0.30199517204020127</c:v>
                </c:pt>
                <c:pt idx="82">
                  <c:v>0.30902954325135862</c:v>
                </c:pt>
                <c:pt idx="83">
                  <c:v>0.31622776601683761</c:v>
                </c:pt>
                <c:pt idx="84">
                  <c:v>0.32359365692962788</c:v>
                </c:pt>
                <c:pt idx="85">
                  <c:v>0.33113112148259072</c:v>
                </c:pt>
                <c:pt idx="86">
                  <c:v>0.3388441561392021</c:v>
                </c:pt>
                <c:pt idx="87">
                  <c:v>0.34673685045253128</c:v>
                </c:pt>
                <c:pt idx="88">
                  <c:v>0.35481338923357514</c:v>
                </c:pt>
                <c:pt idx="89">
                  <c:v>0.36307805477010091</c:v>
                </c:pt>
                <c:pt idx="90">
                  <c:v>0.37153522909717213</c:v>
                </c:pt>
                <c:pt idx="91">
                  <c:v>0.38018939632056087</c:v>
                </c:pt>
                <c:pt idx="92">
                  <c:v>0.38904514499428022</c:v>
                </c:pt>
                <c:pt idx="93">
                  <c:v>0.39810717055349687</c:v>
                </c:pt>
                <c:pt idx="94">
                  <c:v>0.40738027780411223</c:v>
                </c:pt>
                <c:pt idx="95">
                  <c:v>0.41686938347033503</c:v>
                </c:pt>
                <c:pt idx="96">
                  <c:v>0.42657951880159223</c:v>
                </c:pt>
                <c:pt idx="97">
                  <c:v>0.43651583224016555</c:v>
                </c:pt>
                <c:pt idx="98">
                  <c:v>0.44668359215096282</c:v>
                </c:pt>
                <c:pt idx="99">
                  <c:v>0.45708818961487468</c:v>
                </c:pt>
                <c:pt idx="100">
                  <c:v>0.46773514128719784</c:v>
                </c:pt>
                <c:pt idx="101">
                  <c:v>0.47863009232263792</c:v>
                </c:pt>
                <c:pt idx="102">
                  <c:v>0.48977881936844592</c:v>
                </c:pt>
                <c:pt idx="103">
                  <c:v>0.50118723362727191</c:v>
                </c:pt>
                <c:pt idx="104">
                  <c:v>0.51286138399136449</c:v>
                </c:pt>
                <c:pt idx="105">
                  <c:v>0.5248074602497721</c:v>
                </c:pt>
                <c:pt idx="106">
                  <c:v>0.53703179637025245</c:v>
                </c:pt>
                <c:pt idx="107">
                  <c:v>0.54954087385762418</c:v>
                </c:pt>
                <c:pt idx="108">
                  <c:v>0.56234132519034863</c:v>
                </c:pt>
                <c:pt idx="109">
                  <c:v>0.57543993733715648</c:v>
                </c:pt>
                <c:pt idx="110">
                  <c:v>0.58884365535558847</c:v>
                </c:pt>
                <c:pt idx="111">
                  <c:v>0.60255958607435711</c:v>
                </c:pt>
                <c:pt idx="112">
                  <c:v>0.61659500186148197</c:v>
                </c:pt>
                <c:pt idx="113">
                  <c:v>0.63095734448019303</c:v>
                </c:pt>
                <c:pt idx="114">
                  <c:v>0.6456542290346553</c:v>
                </c:pt>
                <c:pt idx="115">
                  <c:v>0.66069344800759566</c:v>
                </c:pt>
                <c:pt idx="116">
                  <c:v>0.67608297539198137</c:v>
                </c:pt>
                <c:pt idx="117">
                  <c:v>0.69183097091893597</c:v>
                </c:pt>
                <c:pt idx="118">
                  <c:v>0.70794578438413736</c:v>
                </c:pt>
                <c:pt idx="119">
                  <c:v>0.72443596007499012</c:v>
                </c:pt>
                <c:pt idx="120">
                  <c:v>0.74131024130091749</c:v>
                </c:pt>
                <c:pt idx="121">
                  <c:v>0.75857757502918366</c:v>
                </c:pt>
                <c:pt idx="122">
                  <c:v>0.7762471166286915</c:v>
                </c:pt>
                <c:pt idx="123">
                  <c:v>0.79432823472428127</c:v>
                </c:pt>
                <c:pt idx="124">
                  <c:v>0.81283051616409896</c:v>
                </c:pt>
                <c:pt idx="125">
                  <c:v>0.83176377110267052</c:v>
                </c:pt>
                <c:pt idx="126">
                  <c:v>0.85113803820237588</c:v>
                </c:pt>
                <c:pt idx="127">
                  <c:v>0.8709635899560807</c:v>
                </c:pt>
                <c:pt idx="128">
                  <c:v>0.89125093813374567</c:v>
                </c:pt>
                <c:pt idx="129">
                  <c:v>0.91201083935590976</c:v>
                </c:pt>
                <c:pt idx="130">
                  <c:v>0.9332543007969909</c:v>
                </c:pt>
                <c:pt idx="131">
                  <c:v>0.95499258602143566</c:v>
                </c:pt>
                <c:pt idx="132">
                  <c:v>0.97723722095581034</c:v>
                </c:pt>
                <c:pt idx="133">
                  <c:v>0.97948998540869836</c:v>
                </c:pt>
                <c:pt idx="134">
                  <c:v>0.9817479430199838</c:v>
                </c:pt>
                <c:pt idx="135">
                  <c:v>0.98401110576113282</c:v>
                </c:pt>
                <c:pt idx="136">
                  <c:v>0.98627948563120937</c:v>
                </c:pt>
                <c:pt idx="137">
                  <c:v>0.98855309465693753</c:v>
                </c:pt>
                <c:pt idx="138">
                  <c:v>0.99083194489276605</c:v>
                </c:pt>
                <c:pt idx="139">
                  <c:v>0.99311604842093215</c:v>
                </c:pt>
                <c:pt idx="140">
                  <c:v>0.99540541735152521</c:v>
                </c:pt>
                <c:pt idx="141">
                  <c:v>0.99770006382255128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92-40F5-9CF8-1FB16E0F422A}"/>
            </c:ext>
          </c:extLst>
        </c:ser>
        <c:ser>
          <c:idx val="0"/>
          <c:order val="1"/>
          <c:tx>
            <c:strRef>
              <c:f>BEL!$L$13</c:f>
              <c:strCache>
                <c:ptCount val="1"/>
                <c:pt idx="0">
                  <c:v>Thermally-efficient building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BEL!$Q$15:$Q$156</c:f>
              <c:numCache>
                <c:formatCode>0.0</c:formatCode>
                <c:ptCount val="142"/>
                <c:pt idx="0">
                  <c:v>-2.1170454571409065</c:v>
                </c:pt>
                <c:pt idx="1">
                  <c:v>-2.0654508354910357</c:v>
                </c:pt>
                <c:pt idx="2">
                  <c:v>-2.0107324352756666</c:v>
                </c:pt>
                <c:pt idx="3">
                  <c:v>-1.9527079596859727</c:v>
                </c:pt>
                <c:pt idx="4">
                  <c:v>-1.8911865734609081</c:v>
                </c:pt>
                <c:pt idx="5">
                  <c:v>-1.8259688440617807</c:v>
                </c:pt>
                <c:pt idx="6">
                  <c:v>-1.7568467356978423</c:v>
                </c:pt>
                <c:pt idx="7">
                  <c:v>-1.6836036627114934</c:v>
                </c:pt>
                <c:pt idx="8">
                  <c:v>-1.6060146086719396</c:v>
                </c:pt>
                <c:pt idx="9">
                  <c:v>-1.5238463171487444</c:v>
                </c:pt>
                <c:pt idx="10">
                  <c:v>-1.4368575595029673</c:v>
                </c:pt>
                <c:pt idx="11">
                  <c:v>-1.3447994841034328</c:v>
                </c:pt>
                <c:pt idx="12">
                  <c:v>-1.2474160501126483</c:v>
                </c:pt>
                <c:pt idx="13">
                  <c:v>-1.144444547358435</c:v>
                </c:pt>
                <c:pt idx="14">
                  <c:v>-1.0356162017877659</c:v>
                </c:pt>
                <c:pt idx="15">
                  <c:v>-0.92065686357299825</c:v>
                </c:pt>
                <c:pt idx="16">
                  <c:v>-0.79928777210365343</c:v>
                </c:pt>
                <c:pt idx="17">
                  <c:v>-0.67122638885925712</c:v>
                </c:pt>
                <c:pt idx="18">
                  <c:v>-0.5361872855458778</c:v>
                </c:pt>
                <c:pt idx="19">
                  <c:v>-0.39388307093146691</c:v>
                </c:pt>
                <c:pt idx="20">
                  <c:v>-0.24402533558582884</c:v>
                </c:pt>
                <c:pt idx="21">
                  <c:v>-8.6325589283354875E-2</c:v>
                </c:pt>
                <c:pt idx="22">
                  <c:v>7.9503838775556585E-2</c:v>
                </c:pt>
                <c:pt idx="23">
                  <c:v>0.25374897146861336</c:v>
                </c:pt>
                <c:pt idx="24">
                  <c:v>0.43669346628859784</c:v>
                </c:pt>
                <c:pt idx="25">
                  <c:v>0.62861805305225937</c:v>
                </c:pt>
                <c:pt idx="26">
                  <c:v>0.82980017588736255</c:v>
                </c:pt>
                <c:pt idx="27">
                  <c:v>1.040513893862425</c:v>
                </c:pt>
                <c:pt idx="28">
                  <c:v>1.26103010045109</c:v>
                </c:pt>
                <c:pt idx="29">
                  <c:v>1.4916171288589184</c:v>
                </c:pt>
                <c:pt idx="30">
                  <c:v>1.7325418187353074</c:v>
                </c:pt>
                <c:pt idx="31">
                  <c:v>1.9840711308729957</c:v>
                </c:pt>
                <c:pt idx="32">
                  <c:v>2.2464744114455151</c:v>
                </c:pt>
                <c:pt idx="33">
                  <c:v>2.5200264279032614</c:v>
                </c:pt>
                <c:pt idx="34">
                  <c:v>2.8050113272228083</c:v>
                </c:pt>
                <c:pt idx="35">
                  <c:v>3.1017277070102285</c:v>
                </c:pt>
                <c:pt idx="36">
                  <c:v>3.4104950453836</c:v>
                </c:pt>
                <c:pt idx="37">
                  <c:v>3.7316618125910295</c:v>
                </c:pt>
                <c:pt idx="38">
                  <c:v>4.0656156941716075</c:v>
                </c:pt>
                <c:pt idx="39">
                  <c:v>4.4127965034547927</c:v>
                </c:pt>
                <c:pt idx="40">
                  <c:v>4.7737125659487836</c:v>
                </c:pt>
                <c:pt idx="41">
                  <c:v>5.1489616412688886</c:v>
                </c:pt>
                <c:pt idx="42">
                  <c:v>5.539257839358763</c:v>
                </c:pt>
                <c:pt idx="43">
                  <c:v>5.9454665271915852</c:v>
                </c:pt>
                <c:pt idx="44">
                  <c:v>6.3686499636918565</c:v>
                </c:pt>
                <c:pt idx="45">
                  <c:v>6.8101274135996732</c:v>
                </c:pt>
                <c:pt idx="46">
                  <c:v>7.2715548592890658</c:v>
                </c:pt>
                <c:pt idx="47">
                  <c:v>7.7550312425266785</c:v>
                </c:pt>
                <c:pt idx="48">
                  <c:v>8.2632404926879648</c:v>
                </c:pt>
                <c:pt idx="49">
                  <c:v>8.799641410341696</c:v>
                </c:pt>
                <c:pt idx="50">
                  <c:v>9.368720514469004</c:v>
                </c:pt>
                <c:pt idx="51">
                  <c:v>9.9763254421008352</c:v>
                </c:pt>
                <c:pt idx="52">
                  <c:v>10.630096591176596</c:v>
                </c:pt>
                <c:pt idx="53">
                  <c:v>11.340008796958132</c:v>
                </c:pt>
                <c:pt idx="54">
                  <c:v>12.119016672222164</c:v>
                </c:pt>
                <c:pt idx="55">
                  <c:v>12.983757998801742</c:v>
                </c:pt>
                <c:pt idx="56">
                  <c:v>13.955201388195968</c:v>
                </c:pt>
                <c:pt idx="57">
                  <c:v>15.059032133801068</c:v>
                </c:pt>
                <c:pt idx="58">
                  <c:v>16.325494381280347</c:v>
                </c:pt>
                <c:pt idx="59">
                  <c:v>17.788448617049724</c:v>
                </c:pt>
                <c:pt idx="60">
                  <c:v>19.48370044288836</c:v>
                </c:pt>
                <c:pt idx="61">
                  <c:v>21.44726467683185</c:v>
                </c:pt>
                <c:pt idx="62">
                  <c:v>23.714942371925769</c:v>
                </c:pt>
                <c:pt idx="63">
                  <c:v>26.324996036104913</c:v>
                </c:pt>
                <c:pt idx="64">
                  <c:v>26.60654086962704</c:v>
                </c:pt>
                <c:pt idx="65">
                  <c:v>26.892030317926739</c:v>
                </c:pt>
                <c:pt idx="66">
                  <c:v>27.181523977478633</c:v>
                </c:pt>
                <c:pt idx="67">
                  <c:v>27.475084138746077</c:v>
                </c:pt>
                <c:pt idx="68">
                  <c:v>27.772776001840292</c:v>
                </c:pt>
                <c:pt idx="69">
                  <c:v>28.074667905675064</c:v>
                </c:pt>
                <c:pt idx="70">
                  <c:v>28.380831571720798</c:v>
                </c:pt>
                <c:pt idx="71">
                  <c:v>28.691342363602182</c:v>
                </c:pt>
                <c:pt idx="72">
                  <c:v>29.006279563940758</c:v>
                </c:pt>
                <c:pt idx="73">
                  <c:v>29.325726670021737</c:v>
                </c:pt>
                <c:pt idx="74">
                  <c:v>29.649771710064563</c:v>
                </c:pt>
                <c:pt idx="75">
                  <c:v>29.978507582103212</c:v>
                </c:pt>
                <c:pt idx="76">
                  <c:v>30.312032417739157</c:v>
                </c:pt>
                <c:pt idx="77">
                  <c:v>30.650449973320871</c:v>
                </c:pt>
                <c:pt idx="78">
                  <c:v>30.993870051435067</c:v>
                </c:pt>
                <c:pt idx="79">
                  <c:v>31.342408955972427</c:v>
                </c:pt>
                <c:pt idx="80">
                  <c:v>31.696189984462443</c:v>
                </c:pt>
                <c:pt idx="81">
                  <c:v>32.055343961866349</c:v>
                </c:pt>
                <c:pt idx="82">
                  <c:v>32.420009820586046</c:v>
                </c:pt>
                <c:pt idx="83">
                  <c:v>32.790335232101626</c:v>
                </c:pt>
                <c:pt idx="84">
                  <c:v>33.16647729640777</c:v>
                </c:pt>
                <c:pt idx="85">
                  <c:v>33.548603296297543</c:v>
                </c:pt>
                <c:pt idx="86">
                  <c:v>33.936891524562675</c:v>
                </c:pt>
                <c:pt idx="87">
                  <c:v>34.331532193372276</c:v>
                </c:pt>
                <c:pt idx="88">
                  <c:v>34.732728436486411</c:v>
                </c:pt>
                <c:pt idx="89">
                  <c:v>35.140697416600808</c:v>
                </c:pt>
                <c:pt idx="90">
                  <c:v>35.555671552051962</c:v>
                </c:pt>
                <c:pt idx="91">
                  <c:v>35.977899879399672</c:v>
                </c:pt>
                <c:pt idx="92">
                  <c:v>36.407649571122221</c:v>
                </c:pt>
                <c:pt idx="93">
                  <c:v>36.845207630902173</c:v>
                </c:pt>
                <c:pt idx="94">
                  <c:v>37.290882792864075</c:v>
                </c:pt>
                <c:pt idx="95">
                  <c:v>37.745007655799235</c:v>
                </c:pt>
                <c:pt idx="96">
                  <c:v>38.20794108906005</c:v>
                </c:pt>
                <c:pt idx="97">
                  <c:v>38.680070953665521</c:v>
                </c:pt>
                <c:pt idx="98">
                  <c:v>39.161817190530655</c:v>
                </c:pt>
                <c:pt idx="99">
                  <c:v>39.653635338004179</c:v>
                </c:pt>
                <c:pt idx="100">
                  <c:v>40.156020553571082</c:v>
                </c:pt>
                <c:pt idx="101">
                  <c:v>40.669512230303965</c:v>
                </c:pt>
                <c:pt idx="102">
                  <c:v>41.194699318284698</c:v>
                </c:pt>
                <c:pt idx="103">
                  <c:v>41.732226485902267</c:v>
                </c:pt>
                <c:pt idx="104">
                  <c:v>42.282801287172106</c:v>
                </c:pt>
                <c:pt idx="105">
                  <c:v>42.847202541054124</c:v>
                </c:pt>
                <c:pt idx="106">
                  <c:v>43.426290179930895</c:v>
                </c:pt>
                <c:pt idx="107">
                  <c:v>44.02101689073352</c:v>
                </c:pt>
                <c:pt idx="108">
                  <c:v>44.632441958921348</c:v>
                </c:pt>
                <c:pt idx="109">
                  <c:v>45.261747839994165</c:v>
                </c:pt>
                <c:pt idx="110">
                  <c:v>45.910260135889416</c:v>
                </c:pt>
                <c:pt idx="111">
                  <c:v>46.579471859510051</c:v>
                </c:pt>
                <c:pt idx="112">
                  <c:v>47.271073151643996</c:v>
                </c:pt>
                <c:pt idx="113">
                  <c:v>47.98698800309726</c:v>
                </c:pt>
                <c:pt idx="114">
                  <c:v>48.729420079783623</c:v>
                </c:pt>
                <c:pt idx="115">
                  <c:v>49.500910524602858</c:v>
                </c:pt>
                <c:pt idx="116">
                  <c:v>50.304411734154655</c:v>
                </c:pt>
                <c:pt idx="117">
                  <c:v>51.143382767503411</c:v>
                </c:pt>
                <c:pt idx="118">
                  <c:v>52.021914544038701</c:v>
                </c:pt>
                <c:pt idx="119">
                  <c:v>52.94489684164234</c:v>
                </c:pt>
                <c:pt idx="120">
                  <c:v>53.918245204033809</c:v>
                </c:pt>
                <c:pt idx="121">
                  <c:v>54.94921579871432</c:v>
                </c:pt>
                <c:pt idx="122">
                  <c:v>56.046852992595873</c:v>
                </c:pt>
                <c:pt idx="123">
                  <c:v>57.222643674044427</c:v>
                </c:pt>
                <c:pt idx="124">
                  <c:v>58.491505870435169</c:v>
                </c:pt>
                <c:pt idx="125">
                  <c:v>59.873342370187231</c:v>
                </c:pt>
                <c:pt idx="126">
                  <c:v>61.395601803708487</c:v>
                </c:pt>
                <c:pt idx="127">
                  <c:v>63.097759062061023</c:v>
                </c:pt>
                <c:pt idx="128">
                  <c:v>65.039773505366924</c:v>
                </c:pt>
                <c:pt idx="129">
                  <c:v>67.319761482647635</c:v>
                </c:pt>
                <c:pt idx="130">
                  <c:v>70.116603622043655</c:v>
                </c:pt>
                <c:pt idx="131">
                  <c:v>73.818114999729048</c:v>
                </c:pt>
                <c:pt idx="132">
                  <c:v>79.602060500381086</c:v>
                </c:pt>
                <c:pt idx="133">
                  <c:v>80.429673448194862</c:v>
                </c:pt>
                <c:pt idx="134">
                  <c:v>81.340466949971542</c:v>
                </c:pt>
                <c:pt idx="135">
                  <c:v>82.355398956986932</c:v>
                </c:pt>
                <c:pt idx="136">
                  <c:v>83.504792457351854</c:v>
                </c:pt>
                <c:pt idx="137">
                  <c:v>84.835016676257325</c:v>
                </c:pt>
                <c:pt idx="138">
                  <c:v>86.422530688452056</c:v>
                </c:pt>
                <c:pt idx="139">
                  <c:v>88.407978045582936</c:v>
                </c:pt>
                <c:pt idx="140">
                  <c:v>91.09962489049208</c:v>
                </c:pt>
                <c:pt idx="141">
                  <c:v>95.447776192374519</c:v>
                </c:pt>
              </c:numCache>
            </c:numRef>
          </c:xVal>
          <c:yVal>
            <c:numRef>
              <c:f>BEL!$C$15:$C$156</c:f>
              <c:numCache>
                <c:formatCode>0.000</c:formatCode>
                <c:ptCount val="142"/>
                <c:pt idx="0">
                  <c:v>1.0000000000000001E-7</c:v>
                </c:pt>
                <c:pt idx="1">
                  <c:v>1.2589254117941659E-7</c:v>
                </c:pt>
                <c:pt idx="2">
                  <c:v>1.5848931924611101E-7</c:v>
                </c:pt>
                <c:pt idx="3">
                  <c:v>1.9952623149688734E-7</c:v>
                </c:pt>
                <c:pt idx="4">
                  <c:v>2.5118864315095701E-7</c:v>
                </c:pt>
                <c:pt idx="5">
                  <c:v>3.1622776601683633E-7</c:v>
                </c:pt>
                <c:pt idx="6">
                  <c:v>3.9810717055349491E-7</c:v>
                </c:pt>
                <c:pt idx="7">
                  <c:v>5.0118723362726879E-7</c:v>
                </c:pt>
                <c:pt idx="8">
                  <c:v>6.3095734448018831E-7</c:v>
                </c:pt>
                <c:pt idx="9">
                  <c:v>7.9432823472427457E-7</c:v>
                </c:pt>
                <c:pt idx="10">
                  <c:v>9.9999999999999021E-7</c:v>
                </c:pt>
                <c:pt idx="11">
                  <c:v>1.2589254117941557E-6</c:v>
                </c:pt>
                <c:pt idx="12">
                  <c:v>1.5848931924611007E-6</c:v>
                </c:pt>
                <c:pt idx="13">
                  <c:v>1.9952623149688618E-6</c:v>
                </c:pt>
                <c:pt idx="14">
                  <c:v>2.5118864315095594E-6</c:v>
                </c:pt>
                <c:pt idx="15">
                  <c:v>3.1622776601683559E-6</c:v>
                </c:pt>
                <c:pt idx="16">
                  <c:v>3.9810717055349429E-6</c:v>
                </c:pt>
                <c:pt idx="17">
                  <c:v>5.0118723362726852E-6</c:v>
                </c:pt>
                <c:pt idx="18">
                  <c:v>6.3095734448018839E-6</c:v>
                </c:pt>
                <c:pt idx="19">
                  <c:v>7.9432823472427608E-6</c:v>
                </c:pt>
                <c:pt idx="20">
                  <c:v>9.9999999999999314E-6</c:v>
                </c:pt>
                <c:pt idx="21">
                  <c:v>1.2589254117941587E-5</c:v>
                </c:pt>
                <c:pt idx="22">
                  <c:v>1.584893192461104E-5</c:v>
                </c:pt>
                <c:pt idx="23">
                  <c:v>1.9952623149688671E-5</c:v>
                </c:pt>
                <c:pt idx="24">
                  <c:v>2.5118864315095646E-5</c:v>
                </c:pt>
                <c:pt idx="25">
                  <c:v>3.1622776601683619E-5</c:v>
                </c:pt>
                <c:pt idx="26">
                  <c:v>3.9810717055349512E-5</c:v>
                </c:pt>
                <c:pt idx="27">
                  <c:v>5.0118723362726953E-5</c:v>
                </c:pt>
                <c:pt idx="28">
                  <c:v>6.3095734448019022E-5</c:v>
                </c:pt>
                <c:pt idx="29">
                  <c:v>7.9432823472427774E-5</c:v>
                </c:pt>
                <c:pt idx="30">
                  <c:v>9.9999999999999517E-5</c:v>
                </c:pt>
                <c:pt idx="31">
                  <c:v>1.258925411794162E-4</c:v>
                </c:pt>
                <c:pt idx="32">
                  <c:v>1.5848931924611069E-4</c:v>
                </c:pt>
                <c:pt idx="33">
                  <c:v>1.9952623149688723E-4</c:v>
                </c:pt>
                <c:pt idx="34">
                  <c:v>2.5118864315095703E-4</c:v>
                </c:pt>
                <c:pt idx="35">
                  <c:v>3.1622776601683686E-4</c:v>
                </c:pt>
                <c:pt idx="36">
                  <c:v>3.98107170553496E-4</c:v>
                </c:pt>
                <c:pt idx="37">
                  <c:v>5.0118723362727079E-4</c:v>
                </c:pt>
                <c:pt idx="38">
                  <c:v>6.3095734448019147E-4</c:v>
                </c:pt>
                <c:pt idx="39">
                  <c:v>7.9432823472427969E-4</c:v>
                </c:pt>
                <c:pt idx="40">
                  <c:v>9.9999999999999764E-4</c:v>
                </c:pt>
                <c:pt idx="41">
                  <c:v>1.258925411794164E-3</c:v>
                </c:pt>
                <c:pt idx="42">
                  <c:v>1.5848931924611097E-3</c:v>
                </c:pt>
                <c:pt idx="43">
                  <c:v>1.9952623149688746E-3</c:v>
                </c:pt>
                <c:pt idx="44">
                  <c:v>2.5118864315095742E-3</c:v>
                </c:pt>
                <c:pt idx="45">
                  <c:v>3.162277660168372E-3</c:v>
                </c:pt>
                <c:pt idx="46">
                  <c:v>3.981071705534963E-3</c:v>
                </c:pt>
                <c:pt idx="47">
                  <c:v>5.0118723362727099E-3</c:v>
                </c:pt>
                <c:pt idx="48">
                  <c:v>6.3095734448019173E-3</c:v>
                </c:pt>
                <c:pt idx="49">
                  <c:v>7.9432823472427964E-3</c:v>
                </c:pt>
                <c:pt idx="50">
                  <c:v>9.9999999999999759E-3</c:v>
                </c:pt>
                <c:pt idx="51">
                  <c:v>1.2589254117941642E-2</c:v>
                </c:pt>
                <c:pt idx="52">
                  <c:v>1.58489319246111E-2</c:v>
                </c:pt>
                <c:pt idx="53">
                  <c:v>1.995262314968875E-2</c:v>
                </c:pt>
                <c:pt idx="54">
                  <c:v>2.5118864315095749E-2</c:v>
                </c:pt>
                <c:pt idx="55">
                  <c:v>3.1622776601683729E-2</c:v>
                </c:pt>
                <c:pt idx="56">
                  <c:v>3.9810717055349637E-2</c:v>
                </c:pt>
                <c:pt idx="57">
                  <c:v>5.0118723362727116E-2</c:v>
                </c:pt>
                <c:pt idx="58">
                  <c:v>6.3095734448019178E-2</c:v>
                </c:pt>
                <c:pt idx="59">
                  <c:v>7.9432823472427957E-2</c:v>
                </c:pt>
                <c:pt idx="60">
                  <c:v>9.9999999999999756E-2</c:v>
                </c:pt>
                <c:pt idx="61">
                  <c:v>0.12589254117941645</c:v>
                </c:pt>
                <c:pt idx="62">
                  <c:v>0.15848931924611109</c:v>
                </c:pt>
                <c:pt idx="63">
                  <c:v>0.19952623149688761</c:v>
                </c:pt>
                <c:pt idx="64">
                  <c:v>0.20417379446695258</c:v>
                </c:pt>
                <c:pt idx="65">
                  <c:v>0.20892961308540364</c:v>
                </c:pt>
                <c:pt idx="66">
                  <c:v>0.21379620895022289</c:v>
                </c:pt>
                <c:pt idx="67">
                  <c:v>0.21877616239495487</c:v>
                </c:pt>
                <c:pt idx="68">
                  <c:v>0.22387211385683364</c:v>
                </c:pt>
                <c:pt idx="69">
                  <c:v>0.22908676527677699</c:v>
                </c:pt>
                <c:pt idx="70">
                  <c:v>0.23442288153199187</c:v>
                </c:pt>
                <c:pt idx="71">
                  <c:v>0.23988329190194865</c:v>
                </c:pt>
                <c:pt idx="72">
                  <c:v>0.24547089156850274</c:v>
                </c:pt>
                <c:pt idx="73">
                  <c:v>0.25118864315095768</c:v>
                </c:pt>
                <c:pt idx="74">
                  <c:v>0.257039578276886</c:v>
                </c:pt>
                <c:pt idx="75">
                  <c:v>0.26302679918953781</c:v>
                </c:pt>
                <c:pt idx="76">
                  <c:v>0.26915348039269121</c:v>
                </c:pt>
                <c:pt idx="77">
                  <c:v>0.27542287033381624</c:v>
                </c:pt>
                <c:pt idx="78">
                  <c:v>0.28183829312644498</c:v>
                </c:pt>
                <c:pt idx="79">
                  <c:v>0.28840315031266017</c:v>
                </c:pt>
                <c:pt idx="80">
                  <c:v>0.29512092266663825</c:v>
                </c:pt>
                <c:pt idx="81">
                  <c:v>0.30199517204020127</c:v>
                </c:pt>
                <c:pt idx="82">
                  <c:v>0.30902954325135862</c:v>
                </c:pt>
                <c:pt idx="83">
                  <c:v>0.31622776601683761</c:v>
                </c:pt>
                <c:pt idx="84">
                  <c:v>0.32359365692962788</c:v>
                </c:pt>
                <c:pt idx="85">
                  <c:v>0.33113112148259072</c:v>
                </c:pt>
                <c:pt idx="86">
                  <c:v>0.3388441561392021</c:v>
                </c:pt>
                <c:pt idx="87">
                  <c:v>0.34673685045253128</c:v>
                </c:pt>
                <c:pt idx="88">
                  <c:v>0.35481338923357514</c:v>
                </c:pt>
                <c:pt idx="89">
                  <c:v>0.36307805477010091</c:v>
                </c:pt>
                <c:pt idx="90">
                  <c:v>0.37153522909717213</c:v>
                </c:pt>
                <c:pt idx="91">
                  <c:v>0.38018939632056087</c:v>
                </c:pt>
                <c:pt idx="92">
                  <c:v>0.38904514499428022</c:v>
                </c:pt>
                <c:pt idx="93">
                  <c:v>0.39810717055349687</c:v>
                </c:pt>
                <c:pt idx="94">
                  <c:v>0.40738027780411223</c:v>
                </c:pt>
                <c:pt idx="95">
                  <c:v>0.41686938347033503</c:v>
                </c:pt>
                <c:pt idx="96">
                  <c:v>0.42657951880159223</c:v>
                </c:pt>
                <c:pt idx="97">
                  <c:v>0.43651583224016555</c:v>
                </c:pt>
                <c:pt idx="98">
                  <c:v>0.44668359215096282</c:v>
                </c:pt>
                <c:pt idx="99">
                  <c:v>0.45708818961487468</c:v>
                </c:pt>
                <c:pt idx="100">
                  <c:v>0.46773514128719784</c:v>
                </c:pt>
                <c:pt idx="101">
                  <c:v>0.47863009232263792</c:v>
                </c:pt>
                <c:pt idx="102">
                  <c:v>0.48977881936844592</c:v>
                </c:pt>
                <c:pt idx="103">
                  <c:v>0.50118723362727191</c:v>
                </c:pt>
                <c:pt idx="104">
                  <c:v>0.51286138399136449</c:v>
                </c:pt>
                <c:pt idx="105">
                  <c:v>0.5248074602497721</c:v>
                </c:pt>
                <c:pt idx="106">
                  <c:v>0.53703179637025245</c:v>
                </c:pt>
                <c:pt idx="107">
                  <c:v>0.54954087385762418</c:v>
                </c:pt>
                <c:pt idx="108">
                  <c:v>0.56234132519034863</c:v>
                </c:pt>
                <c:pt idx="109">
                  <c:v>0.57543993733715648</c:v>
                </c:pt>
                <c:pt idx="110">
                  <c:v>0.58884365535558847</c:v>
                </c:pt>
                <c:pt idx="111">
                  <c:v>0.60255958607435711</c:v>
                </c:pt>
                <c:pt idx="112">
                  <c:v>0.61659500186148197</c:v>
                </c:pt>
                <c:pt idx="113">
                  <c:v>0.63095734448019303</c:v>
                </c:pt>
                <c:pt idx="114">
                  <c:v>0.6456542290346553</c:v>
                </c:pt>
                <c:pt idx="115">
                  <c:v>0.66069344800759566</c:v>
                </c:pt>
                <c:pt idx="116">
                  <c:v>0.67608297539198137</c:v>
                </c:pt>
                <c:pt idx="117">
                  <c:v>0.69183097091893597</c:v>
                </c:pt>
                <c:pt idx="118">
                  <c:v>0.70794578438413736</c:v>
                </c:pt>
                <c:pt idx="119">
                  <c:v>0.72443596007499012</c:v>
                </c:pt>
                <c:pt idx="120">
                  <c:v>0.74131024130091749</c:v>
                </c:pt>
                <c:pt idx="121">
                  <c:v>0.75857757502918366</c:v>
                </c:pt>
                <c:pt idx="122">
                  <c:v>0.7762471166286915</c:v>
                </c:pt>
                <c:pt idx="123">
                  <c:v>0.79432823472428127</c:v>
                </c:pt>
                <c:pt idx="124">
                  <c:v>0.81283051616409896</c:v>
                </c:pt>
                <c:pt idx="125">
                  <c:v>0.83176377110267052</c:v>
                </c:pt>
                <c:pt idx="126">
                  <c:v>0.85113803820237588</c:v>
                </c:pt>
                <c:pt idx="127">
                  <c:v>0.8709635899560807</c:v>
                </c:pt>
                <c:pt idx="128">
                  <c:v>0.89125093813374567</c:v>
                </c:pt>
                <c:pt idx="129">
                  <c:v>0.91201083935590976</c:v>
                </c:pt>
                <c:pt idx="130">
                  <c:v>0.9332543007969909</c:v>
                </c:pt>
                <c:pt idx="131">
                  <c:v>0.95499258602143566</c:v>
                </c:pt>
                <c:pt idx="132">
                  <c:v>0.97723722095581034</c:v>
                </c:pt>
                <c:pt idx="133">
                  <c:v>0.97948998540869836</c:v>
                </c:pt>
                <c:pt idx="134">
                  <c:v>0.9817479430199838</c:v>
                </c:pt>
                <c:pt idx="135">
                  <c:v>0.98401110576113282</c:v>
                </c:pt>
                <c:pt idx="136">
                  <c:v>0.98627948563120937</c:v>
                </c:pt>
                <c:pt idx="137">
                  <c:v>0.98855309465693753</c:v>
                </c:pt>
                <c:pt idx="138">
                  <c:v>0.99083194489276605</c:v>
                </c:pt>
                <c:pt idx="139">
                  <c:v>0.99311604842093215</c:v>
                </c:pt>
                <c:pt idx="140">
                  <c:v>0.99540541735152521</c:v>
                </c:pt>
                <c:pt idx="141">
                  <c:v>0.99770006382255128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92-40F5-9CF8-1FB16E0F4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73240"/>
        <c:axId val="432170888"/>
      </c:scatterChart>
      <c:valAx>
        <c:axId val="432173240"/>
        <c:scaling>
          <c:orientation val="minMax"/>
          <c:max val="8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BEL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170888"/>
        <c:crossesAt val="1.0000000000000006E-10"/>
        <c:crossBetween val="midCat"/>
        <c:majorUnit val="10"/>
      </c:valAx>
      <c:valAx>
        <c:axId val="4321708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173240"/>
        <c:crossesAt val="-10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91727792581055"/>
          <c:y val="0.6092236251533647"/>
          <c:w val="0.25177549574364039"/>
          <c:h val="0.1558204041062914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" dropStyle="combo" dx="16" fmlaLink="$D$5" fmlaRange="$G$3:$G$7" sel="2" val="0"/>
</file>

<file path=xl/ctrlProps/ctrlProp2.xml><?xml version="1.0" encoding="utf-8"?>
<formControlPr xmlns="http://schemas.microsoft.com/office/spreadsheetml/2009/9/main" objectType="Drop" dropLines="5" dropStyle="combo" dx="16" fmlaLink="$E$5" fmlaRange="$G$3:$G$7" sel="2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184150</xdr:rowOff>
        </xdr:from>
        <xdr:to>
          <xdr:col>3</xdr:col>
          <xdr:colOff>1289050</xdr:colOff>
          <xdr:row>5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184150</xdr:rowOff>
        </xdr:from>
        <xdr:to>
          <xdr:col>4</xdr:col>
          <xdr:colOff>1289050</xdr:colOff>
          <xdr:row>5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298449</xdr:colOff>
      <xdr:row>4</xdr:row>
      <xdr:rowOff>0</xdr:rowOff>
    </xdr:from>
    <xdr:to>
      <xdr:col>27</xdr:col>
      <xdr:colOff>603250</xdr:colOff>
      <xdr:row>28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298449</xdr:colOff>
      <xdr:row>30</xdr:row>
      <xdr:rowOff>0</xdr:rowOff>
    </xdr:from>
    <xdr:to>
      <xdr:col>27</xdr:col>
      <xdr:colOff>577850</xdr:colOff>
      <xdr:row>55</xdr:row>
      <xdr:rowOff>1588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238125</xdr:colOff>
      <xdr:row>3</xdr:row>
      <xdr:rowOff>152400</xdr:rowOff>
    </xdr:from>
    <xdr:to>
      <xdr:col>56</xdr:col>
      <xdr:colOff>203201</xdr:colOff>
      <xdr:row>28</xdr:row>
      <xdr:rowOff>153988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34</xdr:col>
      <xdr:colOff>0</xdr:colOff>
      <xdr:row>27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577850</xdr:colOff>
      <xdr:row>12</xdr:row>
      <xdr:rowOff>3175</xdr:rowOff>
    </xdr:from>
    <xdr:to>
      <xdr:col>28</xdr:col>
      <xdr:colOff>241300</xdr:colOff>
      <xdr:row>42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activeCell="A6" sqref="A6"/>
    </sheetView>
  </sheetViews>
  <sheetFormatPr defaultRowHeight="14.5"/>
  <cols>
    <col min="1" max="1" width="15.1796875" customWidth="1"/>
    <col min="2" max="2" width="34.54296875" customWidth="1"/>
    <col min="3" max="3" width="17.1796875" customWidth="1"/>
    <col min="4" max="4" width="8.1796875" customWidth="1"/>
    <col min="5" max="5" width="3.7265625" customWidth="1"/>
    <col min="6" max="6" width="18.1796875" customWidth="1"/>
  </cols>
  <sheetData>
    <row r="1" spans="1:6">
      <c r="A1" s="2" t="s">
        <v>117</v>
      </c>
    </row>
    <row r="3" spans="1:6">
      <c r="A3" t="s">
        <v>56</v>
      </c>
    </row>
    <row r="4" spans="1:6">
      <c r="A4" t="s">
        <v>136</v>
      </c>
    </row>
    <row r="5" spans="1:6">
      <c r="A5" t="s">
        <v>137</v>
      </c>
    </row>
    <row r="7" spans="1:6">
      <c r="A7" t="s">
        <v>57</v>
      </c>
    </row>
    <row r="8" spans="1:6">
      <c r="A8" t="s">
        <v>118</v>
      </c>
    </row>
    <row r="10" spans="1:6">
      <c r="A10" t="s">
        <v>58</v>
      </c>
      <c r="B10" t="s">
        <v>64</v>
      </c>
      <c r="C10" t="s">
        <v>59</v>
      </c>
      <c r="D10" t="s">
        <v>68</v>
      </c>
      <c r="F10" t="s">
        <v>36</v>
      </c>
    </row>
    <row r="11" spans="1:6">
      <c r="A11" t="s">
        <v>60</v>
      </c>
      <c r="B11" t="s">
        <v>65</v>
      </c>
      <c r="C11" t="s">
        <v>121</v>
      </c>
      <c r="D11">
        <v>3.1</v>
      </c>
      <c r="F11" s="6" t="s">
        <v>24</v>
      </c>
    </row>
    <row r="12" spans="1:6">
      <c r="A12" t="s">
        <v>62</v>
      </c>
      <c r="B12" t="s">
        <v>66</v>
      </c>
      <c r="C12" t="s">
        <v>121</v>
      </c>
      <c r="D12">
        <v>3.2</v>
      </c>
      <c r="F12" s="7" t="s">
        <v>23</v>
      </c>
    </row>
    <row r="13" spans="1:6">
      <c r="A13" t="s">
        <v>63</v>
      </c>
      <c r="B13" t="s">
        <v>67</v>
      </c>
      <c r="C13" t="s">
        <v>121</v>
      </c>
      <c r="D13">
        <v>3.3</v>
      </c>
      <c r="F13" s="5" t="s">
        <v>25</v>
      </c>
    </row>
    <row r="14" spans="1:6">
      <c r="A14" t="s">
        <v>61</v>
      </c>
      <c r="B14" t="s">
        <v>69</v>
      </c>
      <c r="C14" t="s">
        <v>122</v>
      </c>
      <c r="D14">
        <v>3</v>
      </c>
      <c r="F14" s="8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workbookViewId="0">
      <selection activeCell="G2" sqref="G2"/>
    </sheetView>
  </sheetViews>
  <sheetFormatPr defaultRowHeight="14.5"/>
  <cols>
    <col min="2" max="2" width="9.1796875" style="10"/>
    <col min="3" max="3" width="8.7265625" style="10"/>
    <col min="4" max="5" width="21.7265625" customWidth="1"/>
    <col min="7" max="7" width="18.1796875" bestFit="1" customWidth="1"/>
    <col min="8" max="8" width="5.54296875" bestFit="1" customWidth="1"/>
    <col min="10" max="10" width="14.81640625" bestFit="1" customWidth="1"/>
  </cols>
  <sheetData>
    <row r="1" spans="1:10" ht="49" customHeight="1">
      <c r="C1" s="16" t="s">
        <v>72</v>
      </c>
      <c r="D1" s="13" t="s">
        <v>119</v>
      </c>
      <c r="E1" s="13" t="s">
        <v>120</v>
      </c>
      <c r="F1" s="12"/>
      <c r="G1" s="54" t="s">
        <v>138</v>
      </c>
      <c r="H1" s="54"/>
      <c r="I1" s="54"/>
      <c r="J1" s="54"/>
    </row>
    <row r="2" spans="1:10">
      <c r="A2" s="2" t="s">
        <v>0</v>
      </c>
      <c r="C2" s="10" t="s">
        <v>1</v>
      </c>
      <c r="D2" s="6">
        <v>1.5</v>
      </c>
      <c r="E2" s="6">
        <v>1.5</v>
      </c>
      <c r="G2" s="1" t="s">
        <v>2</v>
      </c>
      <c r="H2" s="11" t="s">
        <v>3</v>
      </c>
      <c r="I2" s="11" t="s">
        <v>4</v>
      </c>
      <c r="J2" s="11" t="s">
        <v>12</v>
      </c>
    </row>
    <row r="3" spans="1:10">
      <c r="A3" s="2" t="s">
        <v>13</v>
      </c>
      <c r="C3" s="10" t="s">
        <v>19</v>
      </c>
      <c r="D3" s="6">
        <v>2</v>
      </c>
      <c r="E3" s="6">
        <v>2</v>
      </c>
      <c r="G3" s="1" t="s">
        <v>8</v>
      </c>
      <c r="H3" s="11">
        <v>1</v>
      </c>
      <c r="I3" s="11">
        <v>10</v>
      </c>
      <c r="J3" s="11" t="s">
        <v>34</v>
      </c>
    </row>
    <row r="4" spans="1:10">
      <c r="A4" s="2" t="s">
        <v>27</v>
      </c>
      <c r="C4" s="10" t="s">
        <v>19</v>
      </c>
      <c r="D4" s="6">
        <v>27</v>
      </c>
      <c r="E4" s="6">
        <v>27</v>
      </c>
      <c r="G4" s="1" t="s">
        <v>9</v>
      </c>
      <c r="H4" s="11">
        <v>2</v>
      </c>
      <c r="I4" s="11">
        <v>10</v>
      </c>
      <c r="J4" s="11" t="s">
        <v>34</v>
      </c>
    </row>
    <row r="5" spans="1:10">
      <c r="A5" s="2" t="s">
        <v>14</v>
      </c>
      <c r="C5" s="10" t="s">
        <v>20</v>
      </c>
      <c r="D5" s="9">
        <v>2</v>
      </c>
      <c r="E5" s="9">
        <v>2</v>
      </c>
      <c r="G5" s="1" t="s">
        <v>5</v>
      </c>
      <c r="H5" s="11">
        <v>3</v>
      </c>
      <c r="I5" s="11">
        <v>10</v>
      </c>
      <c r="J5" s="11" t="s">
        <v>35</v>
      </c>
    </row>
    <row r="6" spans="1:10">
      <c r="A6" s="2" t="s">
        <v>4</v>
      </c>
      <c r="C6" s="10" t="s">
        <v>19</v>
      </c>
      <c r="D6" s="7">
        <f>VLOOKUP(D5,$H$3:$I$7,2,FALSE)</f>
        <v>10</v>
      </c>
      <c r="E6" s="6">
        <v>4</v>
      </c>
      <c r="G6" s="1" t="s">
        <v>10</v>
      </c>
      <c r="H6" s="11">
        <v>4</v>
      </c>
      <c r="I6" s="11">
        <v>15</v>
      </c>
      <c r="J6" s="11" t="s">
        <v>35</v>
      </c>
    </row>
    <row r="7" spans="1:10">
      <c r="A7" s="2"/>
      <c r="D7" s="4"/>
      <c r="E7" s="4"/>
      <c r="G7" s="1" t="s">
        <v>11</v>
      </c>
      <c r="H7" s="11">
        <v>5</v>
      </c>
      <c r="I7" s="11">
        <v>20</v>
      </c>
      <c r="J7" s="11" t="s">
        <v>35</v>
      </c>
    </row>
    <row r="8" spans="1:10">
      <c r="A8" s="2" t="s">
        <v>22</v>
      </c>
      <c r="B8" s="10" t="s">
        <v>21</v>
      </c>
      <c r="D8" s="4"/>
      <c r="E8" s="4"/>
    </row>
    <row r="9" spans="1:10">
      <c r="A9" s="2" t="s">
        <v>6</v>
      </c>
      <c r="B9" s="10" t="s">
        <v>28</v>
      </c>
      <c r="D9" s="5">
        <f>0.342*SQRT(D$2)</f>
        <v>0.41886274601592344</v>
      </c>
      <c r="E9" s="5">
        <f>0.342*SQRT(E$2)</f>
        <v>0.41886274601592344</v>
      </c>
      <c r="G9" t="s">
        <v>36</v>
      </c>
    </row>
    <row r="10" spans="1:10">
      <c r="A10" s="2" t="s">
        <v>7</v>
      </c>
      <c r="B10" s="10" t="s">
        <v>29</v>
      </c>
      <c r="D10" s="5">
        <f>21.8+6.2*LOG10(D$2)</f>
        <v>22.891765806145223</v>
      </c>
      <c r="E10" s="5">
        <f>21.8+6.2*LOG10(E$2)</f>
        <v>22.891765806145223</v>
      </c>
      <c r="G10" s="6" t="s">
        <v>24</v>
      </c>
    </row>
    <row r="11" spans="1:10">
      <c r="A11" s="2" t="s">
        <v>15</v>
      </c>
      <c r="B11" s="10" t="s">
        <v>30</v>
      </c>
      <c r="C11" s="10" t="s">
        <v>19</v>
      </c>
      <c r="D11" s="5">
        <f>D$6-D$3</f>
        <v>8</v>
      </c>
      <c r="E11" s="5">
        <f>E$6-E$3</f>
        <v>2</v>
      </c>
      <c r="G11" s="7" t="s">
        <v>23</v>
      </c>
    </row>
    <row r="12" spans="1:10">
      <c r="A12" s="2" t="s">
        <v>38</v>
      </c>
      <c r="B12" s="10">
        <v>2</v>
      </c>
      <c r="C12" s="10" t="s">
        <v>70</v>
      </c>
      <c r="D12" s="5">
        <f>ATAN(D11/D$4)*180/PI()</f>
        <v>16.504361381755018</v>
      </c>
      <c r="E12" s="5">
        <f>ATAN(E11/E$4)*180/PI()</f>
        <v>4.2363947990588411</v>
      </c>
      <c r="G12" s="5" t="s">
        <v>25</v>
      </c>
    </row>
    <row r="13" spans="1:10">
      <c r="A13" s="2" t="s">
        <v>16</v>
      </c>
      <c r="B13" s="10" t="s">
        <v>31</v>
      </c>
      <c r="D13" s="5">
        <f>IF(D$9*SQRT(D$11*D$12)&lt;=-0.78,0,D$9*SQRT(D$11*D$12))</f>
        <v>4.8130025447600921</v>
      </c>
      <c r="E13" s="5">
        <f>IF(E$9*SQRT(E$11*E$12)&lt;=-0.78,0,E$9*SQRT(E$11*E$12))</f>
        <v>1.2192280524296324</v>
      </c>
      <c r="G13" s="8" t="s">
        <v>26</v>
      </c>
    </row>
    <row r="14" spans="1:10">
      <c r="A14" s="2" t="s">
        <v>17</v>
      </c>
      <c r="B14" s="10">
        <v>1</v>
      </c>
      <c r="D14" s="5">
        <f>6.9+20*LOG10(SQRT(((D$13-0.1)^2)+1)+D$13-0.1)</f>
        <v>26.482702573260312</v>
      </c>
      <c r="E14" s="5">
        <f>6.9+20*LOG10(SQRT(((E$13-0.1)^2)+1)+E$13-0.1)</f>
        <v>15.266417896122318</v>
      </c>
    </row>
    <row r="15" spans="1:10">
      <c r="A15" s="2" t="s">
        <v>18</v>
      </c>
      <c r="B15" s="10" t="s">
        <v>32</v>
      </c>
      <c r="C15" s="10" t="s">
        <v>71</v>
      </c>
      <c r="D15" s="5">
        <f>D$14-6.03</f>
        <v>20.452702573260311</v>
      </c>
      <c r="E15" s="5">
        <f>E$14-6.03</f>
        <v>9.2364178961223189</v>
      </c>
      <c r="G15" s="55" t="s">
        <v>37</v>
      </c>
      <c r="H15" s="55"/>
      <c r="I15" s="55"/>
    </row>
    <row r="16" spans="1:10">
      <c r="A16" s="2" t="s">
        <v>18</v>
      </c>
      <c r="B16" s="10" t="s">
        <v>33</v>
      </c>
      <c r="C16" s="10" t="s">
        <v>71</v>
      </c>
      <c r="D16" s="5">
        <f>-D$10*LOG10(D$3/D$6)</f>
        <v>16.000657644780453</v>
      </c>
      <c r="E16" s="5">
        <f>-E$10*LOG10(E$3/E$6)</f>
        <v>6.8911081613647696</v>
      </c>
    </row>
    <row r="17" spans="1:13">
      <c r="D17" s="4"/>
      <c r="E17" s="4"/>
    </row>
    <row r="18" spans="1:13">
      <c r="A18" s="55" t="s">
        <v>18</v>
      </c>
      <c r="B18" s="55"/>
      <c r="C18" s="10" t="s">
        <v>71</v>
      </c>
      <c r="D18" s="8">
        <f>IF(D$3&gt;=D$6,0,IF(D$5&lt;3,D$16,D$15))</f>
        <v>16.000657644780453</v>
      </c>
      <c r="E18" s="8">
        <f>IF(E$3&gt;=E$6,0,IF(E$5&lt;3,E$16,E$15))</f>
        <v>6.8911081613647696</v>
      </c>
    </row>
    <row r="19" spans="1:13">
      <c r="M19" s="3"/>
    </row>
  </sheetData>
  <mergeCells count="3">
    <mergeCell ref="G1:J1"/>
    <mergeCell ref="A18:B18"/>
    <mergeCell ref="G15:I1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3</xdr:row>
                    <xdr:rowOff>184150</xdr:rowOff>
                  </from>
                  <to>
                    <xdr:col>3</xdr:col>
                    <xdr:colOff>1289050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0</xdr:colOff>
                    <xdr:row>3</xdr:row>
                    <xdr:rowOff>184150</xdr:rowOff>
                  </from>
                  <to>
                    <xdr:col>4</xdr:col>
                    <xdr:colOff>1289050</xdr:colOff>
                    <xdr:row>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627E-DB3B-4C92-938E-CE0F035351F4}">
  <dimension ref="A1:AQ1007"/>
  <sheetViews>
    <sheetView zoomScaleNormal="100" workbookViewId="0">
      <selection activeCell="O8" sqref="O8"/>
    </sheetView>
  </sheetViews>
  <sheetFormatPr defaultColWidth="9.1796875" defaultRowHeight="14.5"/>
  <cols>
    <col min="1" max="1" width="7.81640625" customWidth="1"/>
    <col min="2" max="2" width="8.1796875" customWidth="1"/>
    <col min="3" max="3" width="6.26953125" customWidth="1"/>
    <col min="4" max="4" width="22" bestFit="1" customWidth="1"/>
    <col min="5" max="5" width="4.54296875" customWidth="1"/>
    <col min="16" max="16" width="4.26953125" customWidth="1"/>
  </cols>
  <sheetData>
    <row r="1" spans="1:43">
      <c r="C1" s="16" t="s">
        <v>72</v>
      </c>
      <c r="F1" s="51" t="s">
        <v>135</v>
      </c>
      <c r="G1">
        <v>4</v>
      </c>
      <c r="AN1" t="s">
        <v>40</v>
      </c>
      <c r="AO1" s="7">
        <f>D2</f>
        <v>67</v>
      </c>
      <c r="AP1" s="7">
        <f>AO1</f>
        <v>67</v>
      </c>
    </row>
    <row r="2" spans="1:43" ht="15" thickBot="1">
      <c r="A2" s="2" t="s">
        <v>0</v>
      </c>
      <c r="C2" s="10" t="s">
        <v>1</v>
      </c>
      <c r="D2" s="7">
        <v>67</v>
      </c>
      <c r="F2" s="51" t="s">
        <v>134</v>
      </c>
      <c r="G2">
        <v>6</v>
      </c>
      <c r="AD2" s="56" t="s">
        <v>127</v>
      </c>
      <c r="AE2" s="57"/>
      <c r="AH2" s="60" t="s">
        <v>133</v>
      </c>
      <c r="AI2" s="60"/>
      <c r="AJ2" s="60"/>
      <c r="AK2" s="60"/>
      <c r="AN2" t="str">
        <f>CONCATENATE("Frequency: ",AO1," GHz")</f>
        <v>Frequency: 67 GHz</v>
      </c>
      <c r="AO2" t="str">
        <f>CONCATENATE("Distance: ",AO3," km")</f>
        <v>Distance: 0,65 km</v>
      </c>
      <c r="AP2" t="str">
        <f>CONCATENATE("Distance: ",AP3," km")</f>
        <v>Distance: Application of 'cap' km</v>
      </c>
    </row>
    <row r="3" spans="1:43" ht="15" thickBot="1">
      <c r="A3" s="2" t="s">
        <v>45</v>
      </c>
      <c r="C3" s="10" t="s">
        <v>46</v>
      </c>
      <c r="D3" s="7">
        <v>0.65</v>
      </c>
      <c r="AD3" s="6">
        <v>2</v>
      </c>
      <c r="AE3" s="5">
        <f>-2*LOG10(10^(-5*LOG10($AE$5)-12.5)+10^-16.5)</f>
        <v>32.999993566627701</v>
      </c>
      <c r="AF3" s="5">
        <f>32.98+23.9*LOG($AD3)+3*LOG($AE$5)</f>
        <v>45.652841304471622</v>
      </c>
      <c r="AG3" s="5">
        <f>SQRT((($G$1^2)*10^(-0.2*AE3)+($G$2^2)*10^(-0.2*AF3))/(10^(-0.2*AE3)+10^(-0.2*AF3)))</f>
        <v>4.0073399660125393</v>
      </c>
      <c r="AH3" s="5">
        <f>-5*LOG((10^(-0.2*$AE3))+(10^(-0.2*$AF3)))-_xlfn.NORM.INV((100-AH$6)/100,0,$AG3)</f>
        <v>32.993602909084629</v>
      </c>
      <c r="AI3" s="5">
        <f>-5*LOG((10^(-0.2*$AE3))+(10^(-0.2*$AF3)))-_xlfn.NORM.INV((100-AI$6)/100,0,$AG3)</f>
        <v>26.402115231561318</v>
      </c>
      <c r="AJ3" s="5">
        <f>-5*LOG((10^(-0.2*$AE3))+(10^(-0.2*$AF3)))-_xlfn.NORM.INV((100-AJ$6)/100,0,$AG3)</f>
        <v>39.585090586607947</v>
      </c>
      <c r="AK3" s="5">
        <f>-5*LOG((10^(-0.2*$AE3))+(10^(-0.2*$AF3)))-_xlfn.NORM.INV((100-AK$6)/100,0,$AG3)</f>
        <v>45.37721433385407</v>
      </c>
      <c r="AN3" t="s">
        <v>39</v>
      </c>
      <c r="AO3" s="7">
        <f>D3</f>
        <v>0.65</v>
      </c>
      <c r="AP3" s="58" t="s">
        <v>127</v>
      </c>
      <c r="AQ3" s="59"/>
    </row>
    <row r="4" spans="1:43">
      <c r="A4" s="2" t="s">
        <v>44</v>
      </c>
      <c r="C4" s="10" t="s">
        <v>47</v>
      </c>
      <c r="D4" s="7">
        <v>99.9</v>
      </c>
      <c r="F4" s="55" t="s">
        <v>53</v>
      </c>
      <c r="G4" s="55"/>
      <c r="H4" s="55"/>
      <c r="I4" s="55"/>
      <c r="J4" s="55"/>
      <c r="K4" s="55"/>
      <c r="L4" s="55"/>
      <c r="M4" s="55"/>
      <c r="N4" s="55"/>
      <c r="O4" s="55"/>
      <c r="AD4" s="55" t="s">
        <v>54</v>
      </c>
      <c r="AE4" s="55"/>
      <c r="AF4" s="55"/>
      <c r="AG4" s="55"/>
      <c r="AH4" s="55"/>
      <c r="AI4" s="55"/>
      <c r="AJ4" s="55"/>
      <c r="AK4" s="55"/>
      <c r="AN4" t="s">
        <v>41</v>
      </c>
      <c r="AO4" s="5">
        <f>-2*LOG10(10^(-5*LOG10($AO$1)-12.5)+10^-16.5)</f>
        <v>32.999993566627701</v>
      </c>
      <c r="AP4" s="39">
        <f>-2*LOG10(10^(-5*LOG10($AO$1)-12.5)+10^-16.5)</f>
        <v>32.999993566627701</v>
      </c>
      <c r="AQ4" s="45"/>
    </row>
    <row r="5" spans="1:43">
      <c r="F5" t="s">
        <v>39</v>
      </c>
      <c r="G5" s="7">
        <f>D3</f>
        <v>0.65</v>
      </c>
      <c r="L5" t="str">
        <f>CONCATENATE(L6,"% locations")</f>
        <v>5% locations</v>
      </c>
      <c r="M5" t="str">
        <f>CONCATENATE(M6,"% locations")</f>
        <v>50% locations</v>
      </c>
      <c r="N5" t="str">
        <f>CONCATENATE(N6,"% locations")</f>
        <v>95% locations</v>
      </c>
      <c r="O5" t="str">
        <f>CONCATENATE(O6,"% locations")</f>
        <v>99,9% locations</v>
      </c>
      <c r="AD5" t="s">
        <v>40</v>
      </c>
      <c r="AE5" s="7">
        <f>D2</f>
        <v>67</v>
      </c>
      <c r="AH5" t="str">
        <f>CONCATENATE(AH6,"% locations")</f>
        <v>50% locations</v>
      </c>
      <c r="AI5" t="str">
        <f>CONCATENATE(AI6,"% locations")</f>
        <v>5% locations</v>
      </c>
      <c r="AJ5" t="str">
        <f>CONCATENATE(AJ6,"% locations")</f>
        <v>95% locations</v>
      </c>
      <c r="AK5" t="str">
        <f>CONCATENATE(AK6,"% locations")</f>
        <v>99,9% locations</v>
      </c>
      <c r="AN5" t="s">
        <v>42</v>
      </c>
      <c r="AO5" s="5">
        <f>32.98+23.9*LOG(AO$3)+3*LOG($AO$1)</f>
        <v>33.986853631866722</v>
      </c>
      <c r="AP5" s="39">
        <f>32.98+23.9*LOG(2)+3*LOG($AO$1)</f>
        <v>45.652841304471622</v>
      </c>
      <c r="AQ5" s="45"/>
    </row>
    <row r="6" spans="1:43" ht="15" thickBot="1">
      <c r="A6" s="2" t="s">
        <v>22</v>
      </c>
      <c r="B6" s="10" t="s">
        <v>21</v>
      </c>
      <c r="C6" s="10"/>
      <c r="D6" s="4"/>
      <c r="F6" t="str">
        <f>CONCATENATE("Distance: ",G5," km")</f>
        <v>Distance: 0,65 km</v>
      </c>
      <c r="J6" s="56" t="s">
        <v>127</v>
      </c>
      <c r="K6" s="57"/>
      <c r="L6" s="6">
        <v>5</v>
      </c>
      <c r="M6" s="6">
        <v>50</v>
      </c>
      <c r="N6" s="6">
        <v>95</v>
      </c>
      <c r="O6" s="7">
        <f>D4</f>
        <v>99.9</v>
      </c>
      <c r="AD6" t="str">
        <f>CONCATENATE("Frequency: ",AE5," GHz")</f>
        <v>Frequency: 67 GHz</v>
      </c>
      <c r="AH6" s="6">
        <v>50</v>
      </c>
      <c r="AI6" s="6">
        <v>5</v>
      </c>
      <c r="AJ6" s="6">
        <v>95</v>
      </c>
      <c r="AK6" s="7">
        <f>D4</f>
        <v>99.9</v>
      </c>
      <c r="AN6" s="51" t="s">
        <v>131</v>
      </c>
      <c r="AO6" s="5">
        <f>SQRT((($G$1^2)*10^(-0.2*AO4)+($G$2^2)*10^(-0.2*AO5))/(10^(-0.2*AO4)+10^(-0.2*AO5)))</f>
        <v>4.8750374257907785</v>
      </c>
      <c r="AP6" s="39">
        <f>SQRT((($G$1^2)*10^(-0.2*AP4)+($G$2^2)*10^(-0.2*AP5))/(10^(-0.2*AP4)+10^(-0.2*AP5)))</f>
        <v>4.0073399660125393</v>
      </c>
      <c r="AQ6" s="45"/>
    </row>
    <row r="7" spans="1:43">
      <c r="A7" s="2" t="s">
        <v>41</v>
      </c>
      <c r="B7" s="10" t="s">
        <v>132</v>
      </c>
      <c r="C7" s="10" t="s">
        <v>71</v>
      </c>
      <c r="D7" s="5">
        <f>-2*LOG10(10^(-5*LOG10(D2)-12.5)+10^-16.5)</f>
        <v>32.999993566627701</v>
      </c>
      <c r="F7" t="s">
        <v>40</v>
      </c>
      <c r="G7" t="s">
        <v>41</v>
      </c>
      <c r="H7" t="s">
        <v>42</v>
      </c>
      <c r="I7" s="51" t="s">
        <v>131</v>
      </c>
      <c r="J7" s="53" t="s">
        <v>126</v>
      </c>
      <c r="K7" s="52" t="s">
        <v>125</v>
      </c>
      <c r="L7" t="str">
        <f>CONCATENATE("L_ctt_p",L6)</f>
        <v>L_ctt_p5</v>
      </c>
      <c r="M7" t="str">
        <f>CONCATENATE("L_ctt_p",M6)</f>
        <v>L_ctt_p50</v>
      </c>
      <c r="N7" t="str">
        <f>CONCATENATE("L_ctt_p",N6)</f>
        <v>L_ctt_p95</v>
      </c>
      <c r="O7" t="str">
        <f>CONCATENATE("L_ctt_p",O6)</f>
        <v>L_ctt_p99,9</v>
      </c>
      <c r="AD7" t="s">
        <v>39</v>
      </c>
      <c r="AE7" t="s">
        <v>41</v>
      </c>
      <c r="AF7" t="str">
        <f>CONCATENATE("L_s_p",AH6)</f>
        <v>L_s_p50</v>
      </c>
      <c r="AG7" s="51" t="s">
        <v>131</v>
      </c>
      <c r="AH7" t="str">
        <f>CONCATENATE("L_ctt_p",AH6)</f>
        <v>L_ctt_p50</v>
      </c>
      <c r="AI7" t="str">
        <f>CONCATENATE("L_ctt_p",AI6)</f>
        <v>L_ctt_p5</v>
      </c>
      <c r="AJ7" t="str">
        <f>CONCATENATE("L_ctt_p",AJ6)</f>
        <v>L_ctt_p95</v>
      </c>
      <c r="AK7" t="str">
        <f>CONCATENATE("L_ctt_p",AK6)</f>
        <v>L_ctt_p99,9</v>
      </c>
      <c r="AN7" s="15" t="s">
        <v>44</v>
      </c>
      <c r="AO7" s="15" t="s">
        <v>48</v>
      </c>
      <c r="AP7" s="50" t="s">
        <v>124</v>
      </c>
      <c r="AQ7" s="49" t="s">
        <v>48</v>
      </c>
    </row>
    <row r="8" spans="1:43">
      <c r="A8" s="2" t="s">
        <v>42</v>
      </c>
      <c r="B8" s="10" t="s">
        <v>130</v>
      </c>
      <c r="C8" s="10" t="s">
        <v>71</v>
      </c>
      <c r="D8" s="5">
        <f>32.98+23.9*LOG($D$3)+3*LOG(D2)</f>
        <v>33.986853631866722</v>
      </c>
      <c r="F8" s="6">
        <v>2</v>
      </c>
      <c r="G8" s="5">
        <f t="shared" ref="G8:G39" si="0">-2*LOG10(10^(-5*LOG10($F8)-12.5)+10^-16.5)</f>
        <v>28.007524909666532</v>
      </c>
      <c r="H8" s="5">
        <f t="shared" ref="H8:H39" si="1">32.98+23.9*LOG($G$5)+3*LOG(F8)</f>
        <v>29.411719210756189</v>
      </c>
      <c r="I8" s="5">
        <f t="shared" ref="I8:I39" si="2">SQRT((($G$1^2)*10^(-0.2*G8)+($G$2^2)*10^(-0.2*H8))/(10^(-0.2*G8)+10^(-0.2*H8)))</f>
        <v>4.7827683127388525</v>
      </c>
      <c r="J8" s="39">
        <f t="shared" ref="J8:J39" si="3">32.98+23.9*LOG(2)+3*LOG(F8)</f>
        <v>41.077706883361088</v>
      </c>
      <c r="K8" s="41">
        <f t="shared" ref="K8:K39" si="4">SQRT((($G$1^2)*10^(-0.2*G8)+($G$2^2)*10^(-0.2*J8))/(10^(-0.2*G8)+10^(-0.2*J8)))</f>
        <v>4.0060606583491003</v>
      </c>
      <c r="L8" s="35">
        <f t="shared" ref="L8:O27" si="5">MIN(-5*LOG((10^(-0.2*$G8))+(10^(-0.2*$H8)))-_xlfn.NORM.INV((100-L$6)/100,0,$I8),-5*LOG((10^(-0.2*$G8))+(10^(-0.2*$J8)))-_xlfn.NORM.INV((100-L$6)/100,0,$K8))</f>
        <v>19.225938741255991</v>
      </c>
      <c r="M8" s="35">
        <f t="shared" si="5"/>
        <v>27.092892547333062</v>
      </c>
      <c r="N8" s="35">
        <f t="shared" si="5"/>
        <v>34.591633703347888</v>
      </c>
      <c r="O8" s="35">
        <f t="shared" si="5"/>
        <v>40.381908366573121</v>
      </c>
      <c r="AD8" s="6">
        <v>0.25</v>
      </c>
      <c r="AE8" s="5">
        <f t="shared" ref="AE8:AE39" si="6">-2*LOG10(10^(-5*LOG10($AE$5)-12.5)+10^-16.5)</f>
        <v>32.999993566627701</v>
      </c>
      <c r="AF8" s="5">
        <f t="shared" ref="AF8:AF39" si="7">32.98+23.9*LOG($AD8)+3*LOG($AE$5)</f>
        <v>24.068990615364172</v>
      </c>
      <c r="AG8" s="5">
        <f t="shared" ref="AG8:AG39" si="8">SQRT((($G$1^2)*10^(-0.2*AE8)+($G$2^2)*10^(-0.2*AF8))/(10^(-0.2*AE8)+10^(-0.2*AF8)))</f>
        <v>5.9731110048644442</v>
      </c>
      <c r="AH8" s="8">
        <f t="shared" ref="AH8:AK27" si="9">MIN(-5*LOG((10^(-0.2*$AE8))+(10^(-0.2*$AF8)))-_xlfn.NORM.INV((100-AH$6)/100,0,$AG8),AH$3)</f>
        <v>24.033751495906557</v>
      </c>
      <c r="AI8" s="8">
        <f t="shared" si="9"/>
        <v>14.208858195371528</v>
      </c>
      <c r="AJ8" s="8">
        <f t="shared" si="9"/>
        <v>33.858644796441595</v>
      </c>
      <c r="AK8" s="8">
        <f t="shared" si="9"/>
        <v>42.492052091465254</v>
      </c>
      <c r="AN8" s="6">
        <v>0.1</v>
      </c>
      <c r="AO8" s="5">
        <f t="shared" ref="AO8:AP27" si="10">-5*LOG((10^(-0.2*AO$4))+(10^(-0.2*AO$5)))-_xlfn.NORM.INV((100-$AN8)/100,0,AO$6)</f>
        <v>16.867689614350532</v>
      </c>
      <c r="AP8" s="39">
        <f t="shared" si="10"/>
        <v>20.60999148431512</v>
      </c>
      <c r="AQ8" s="38">
        <f t="shared" ref="AQ8:AQ71" si="11">MIN(AO8:AP8)</f>
        <v>16.867689614350532</v>
      </c>
    </row>
    <row r="9" spans="1:43" ht="15" thickBot="1">
      <c r="A9" s="48" t="s">
        <v>129</v>
      </c>
      <c r="B9" s="10" t="s">
        <v>128</v>
      </c>
      <c r="C9" s="10" t="s">
        <v>71</v>
      </c>
      <c r="D9" s="5">
        <f>SQRT((($G$1^2)*10^(-0.2*D7)+($G$2^2)*10^(-0.2*D8))/(10^(-0.2*D7)+10^(-0.2*D8)))</f>
        <v>4.8750374257907785</v>
      </c>
      <c r="F9" s="6">
        <v>3</v>
      </c>
      <c r="G9" s="5">
        <f t="shared" si="0"/>
        <v>29.750358201762531</v>
      </c>
      <c r="H9" s="5">
        <f t="shared" si="1"/>
        <v>29.939992987923233</v>
      </c>
      <c r="I9" s="5">
        <f t="shared" si="2"/>
        <v>5.0560485626182441</v>
      </c>
      <c r="J9" s="39">
        <f t="shared" si="3"/>
        <v>41.605980660528132</v>
      </c>
      <c r="K9" s="41">
        <f t="shared" si="4"/>
        <v>4.0105778585997793</v>
      </c>
      <c r="L9" s="35">
        <f t="shared" si="5"/>
        <v>20.021496355911481</v>
      </c>
      <c r="M9" s="35">
        <f t="shared" si="5"/>
        <v>28.337956172176874</v>
      </c>
      <c r="N9" s="35">
        <f t="shared" si="5"/>
        <v>36.33795223485906</v>
      </c>
      <c r="O9" s="35">
        <f t="shared" si="5"/>
        <v>42.134755963016374</v>
      </c>
      <c r="AD9" s="6">
        <v>0.3</v>
      </c>
      <c r="AE9" s="5">
        <f t="shared" si="6"/>
        <v>32.999993566627701</v>
      </c>
      <c r="AF9" s="5">
        <f t="shared" si="7"/>
        <v>25.961422395902403</v>
      </c>
      <c r="AG9" s="5">
        <f t="shared" si="8"/>
        <v>5.9369389289912586</v>
      </c>
      <c r="AH9" s="8">
        <f t="shared" si="9"/>
        <v>25.878115160071765</v>
      </c>
      <c r="AI9" s="8">
        <f t="shared" si="9"/>
        <v>16.11271962973111</v>
      </c>
      <c r="AJ9" s="8">
        <f t="shared" si="9"/>
        <v>35.643510690412427</v>
      </c>
      <c r="AK9" s="8">
        <f t="shared" si="9"/>
        <v>44.224635638185987</v>
      </c>
      <c r="AN9" s="6">
        <v>0.2</v>
      </c>
      <c r="AO9" s="5">
        <f t="shared" si="10"/>
        <v>17.901541565736981</v>
      </c>
      <c r="AP9" s="39">
        <f t="shared" si="10"/>
        <v>21.459830343359148</v>
      </c>
      <c r="AQ9" s="38">
        <f t="shared" si="11"/>
        <v>17.901541565736981</v>
      </c>
    </row>
    <row r="10" spans="1:43">
      <c r="A10" s="65" t="s">
        <v>127</v>
      </c>
      <c r="B10" s="66"/>
      <c r="C10" s="66"/>
      <c r="D10" s="67"/>
      <c r="F10" s="6">
        <v>4</v>
      </c>
      <c r="G10" s="5">
        <f t="shared" si="0"/>
        <v>30.935921504152528</v>
      </c>
      <c r="H10" s="5">
        <f t="shared" si="1"/>
        <v>30.314809197748133</v>
      </c>
      <c r="I10" s="5">
        <f t="shared" si="2"/>
        <v>5.2364579964473927</v>
      </c>
      <c r="J10" s="39">
        <f t="shared" si="3"/>
        <v>41.980796870353032</v>
      </c>
      <c r="K10" s="41">
        <f t="shared" si="4"/>
        <v>4.0153270216875363</v>
      </c>
      <c r="L10" s="35">
        <f t="shared" si="5"/>
        <v>20.484876427452136</v>
      </c>
      <c r="M10" s="35">
        <f t="shared" si="5"/>
        <v>29.098083355287663</v>
      </c>
      <c r="N10" s="35">
        <f t="shared" si="5"/>
        <v>37.527167197011408</v>
      </c>
      <c r="O10" s="35">
        <f t="shared" si="5"/>
        <v>43.330835264239887</v>
      </c>
      <c r="AD10" s="6">
        <v>0.4</v>
      </c>
      <c r="AE10" s="5">
        <f t="shared" si="6"/>
        <v>32.999993566627701</v>
      </c>
      <c r="AF10" s="5">
        <f t="shared" si="7"/>
        <v>28.947458200840778</v>
      </c>
      <c r="AG10" s="5">
        <f t="shared" si="8"/>
        <v>5.7723913752382181</v>
      </c>
      <c r="AH10" s="8">
        <f t="shared" si="9"/>
        <v>28.635110621296175</v>
      </c>
      <c r="AI10" s="8">
        <f t="shared" si="9"/>
        <v>19.1403717315522</v>
      </c>
      <c r="AJ10" s="8">
        <f t="shared" si="9"/>
        <v>38.129849511040156</v>
      </c>
      <c r="AK10" s="8">
        <f t="shared" si="9"/>
        <v>45.37721433385407</v>
      </c>
      <c r="AN10" s="6">
        <v>0.3</v>
      </c>
      <c r="AO10" s="5">
        <f t="shared" si="10"/>
        <v>18.537150669370959</v>
      </c>
      <c r="AP10" s="39">
        <f t="shared" si="10"/>
        <v>21.982308745325607</v>
      </c>
      <c r="AQ10" s="38">
        <f t="shared" si="11"/>
        <v>18.537150669370959</v>
      </c>
    </row>
    <row r="11" spans="1:43">
      <c r="A11" s="46" t="s">
        <v>126</v>
      </c>
      <c r="B11" s="10"/>
      <c r="C11" s="10"/>
      <c r="D11" s="41">
        <f>32.98+23.9*LOG(2)+3*LOG(D2)</f>
        <v>45.652841304471622</v>
      </c>
      <c r="F11" s="6">
        <v>5</v>
      </c>
      <c r="G11" s="5">
        <f t="shared" si="0"/>
        <v>31.753501419204202</v>
      </c>
      <c r="H11" s="5">
        <f t="shared" si="1"/>
        <v>30.605539236772302</v>
      </c>
      <c r="I11" s="5">
        <f t="shared" si="2"/>
        <v>5.3463438332944762</v>
      </c>
      <c r="J11" s="39">
        <f t="shared" si="3"/>
        <v>42.271526909377201</v>
      </c>
      <c r="K11" s="41">
        <f t="shared" si="4"/>
        <v>4.0194926194755967</v>
      </c>
      <c r="L11" s="35">
        <f t="shared" si="5"/>
        <v>20.805424909715359</v>
      </c>
      <c r="M11" s="35">
        <f t="shared" si="5"/>
        <v>29.599377954839412</v>
      </c>
      <c r="N11" s="35">
        <f t="shared" si="5"/>
        <v>38.347939428925287</v>
      </c>
      <c r="O11" s="35">
        <f t="shared" si="5"/>
        <v>44.157628362382816</v>
      </c>
      <c r="AD11" s="6">
        <v>0.5</v>
      </c>
      <c r="AE11" s="5">
        <f t="shared" si="6"/>
        <v>32.999993566627701</v>
      </c>
      <c r="AF11" s="5">
        <f t="shared" si="7"/>
        <v>31.263607511733326</v>
      </c>
      <c r="AG11" s="5">
        <f t="shared" si="8"/>
        <v>5.4587479683352429</v>
      </c>
      <c r="AH11" s="8">
        <f t="shared" si="9"/>
        <v>30.45752712283706</v>
      </c>
      <c r="AI11" s="8">
        <f t="shared" si="9"/>
        <v>21.478685728506861</v>
      </c>
      <c r="AJ11" s="8">
        <f t="shared" si="9"/>
        <v>39.436368517167267</v>
      </c>
      <c r="AK11" s="8">
        <f t="shared" si="9"/>
        <v>45.37721433385407</v>
      </c>
      <c r="AN11" s="6">
        <v>0.4</v>
      </c>
      <c r="AO11" s="5">
        <f t="shared" si="10"/>
        <v>19.003748191973571</v>
      </c>
      <c r="AP11" s="39">
        <f t="shared" si="10"/>
        <v>22.365857575222964</v>
      </c>
      <c r="AQ11" s="38">
        <f t="shared" si="11"/>
        <v>19.003748191973571</v>
      </c>
    </row>
    <row r="12" spans="1:43">
      <c r="A12" s="47" t="s">
        <v>125</v>
      </c>
      <c r="B12" s="10"/>
      <c r="C12" s="10"/>
      <c r="D12" s="41">
        <f>SQRT((($G$1^2)*10^(-0.2*D7)+($G$2^2)*10^(-0.2*D11))/(10^(-0.2*D7)+10^(-0.2*D11)))</f>
        <v>4.0073399660125393</v>
      </c>
      <c r="F12" s="6">
        <v>6</v>
      </c>
      <c r="G12" s="5">
        <f t="shared" si="0"/>
        <v>32.281844420642855</v>
      </c>
      <c r="H12" s="5">
        <f t="shared" si="1"/>
        <v>30.843082974915177</v>
      </c>
      <c r="I12" s="5">
        <f t="shared" si="2"/>
        <v>5.4034033610324546</v>
      </c>
      <c r="J12" s="39">
        <f t="shared" si="3"/>
        <v>42.509070647520076</v>
      </c>
      <c r="K12" s="41">
        <f t="shared" si="4"/>
        <v>4.0222533002348273</v>
      </c>
      <c r="L12" s="35">
        <f t="shared" si="5"/>
        <v>21.052463270104163</v>
      </c>
      <c r="M12" s="35">
        <f t="shared" si="5"/>
        <v>29.940270886380169</v>
      </c>
      <c r="N12" s="35">
        <f t="shared" si="5"/>
        <v>38.828078502656183</v>
      </c>
      <c r="O12" s="35">
        <f t="shared" si="5"/>
        <v>44.692071750769529</v>
      </c>
      <c r="AD12" s="6">
        <v>0.6</v>
      </c>
      <c r="AE12" s="5">
        <f t="shared" si="6"/>
        <v>32.999993566627701</v>
      </c>
      <c r="AF12" s="5">
        <f t="shared" si="7"/>
        <v>33.156039292271558</v>
      </c>
      <c r="AG12" s="5">
        <f t="shared" si="8"/>
        <v>5.0636790956886655</v>
      </c>
      <c r="AH12" s="8">
        <f t="shared" si="9"/>
        <v>31.571465038503277</v>
      </c>
      <c r="AI12" s="8">
        <f t="shared" si="9"/>
        <v>23.242454112241425</v>
      </c>
      <c r="AJ12" s="8">
        <f t="shared" si="9"/>
        <v>39.585090586607947</v>
      </c>
      <c r="AK12" s="8">
        <f t="shared" si="9"/>
        <v>45.37721433385407</v>
      </c>
      <c r="AN12" s="6">
        <v>0.5</v>
      </c>
      <c r="AO12" s="5">
        <f t="shared" si="10"/>
        <v>19.37542350405705</v>
      </c>
      <c r="AP12" s="39">
        <f t="shared" si="10"/>
        <v>22.67137919534688</v>
      </c>
      <c r="AQ12" s="38">
        <f t="shared" si="11"/>
        <v>19.37542350405705</v>
      </c>
    </row>
    <row r="13" spans="1:43">
      <c r="A13" s="46"/>
      <c r="D13" s="45"/>
      <c r="F13" s="6">
        <v>7</v>
      </c>
      <c r="G13" s="5">
        <f t="shared" si="0"/>
        <v>32.594483971456675</v>
      </c>
      <c r="H13" s="5">
        <f t="shared" si="1"/>
        <v>31.043923343807016</v>
      </c>
      <c r="I13" s="5">
        <f t="shared" si="2"/>
        <v>5.4245692036935269</v>
      </c>
      <c r="J13" s="39">
        <f t="shared" si="3"/>
        <v>42.709911016411915</v>
      </c>
      <c r="K13" s="41">
        <f t="shared" si="4"/>
        <v>4.0234145942102391</v>
      </c>
      <c r="L13" s="35">
        <f t="shared" si="5"/>
        <v>21.255876332675761</v>
      </c>
      <c r="M13" s="35">
        <f t="shared" si="5"/>
        <v>30.178498662020317</v>
      </c>
      <c r="N13" s="35">
        <f t="shared" si="5"/>
        <v>39.10112099136488</v>
      </c>
      <c r="O13" s="35">
        <f t="shared" si="5"/>
        <v>45.007276146639512</v>
      </c>
      <c r="AD13" s="6">
        <v>0.7</v>
      </c>
      <c r="AE13" s="5">
        <f t="shared" si="6"/>
        <v>32.999993566627701</v>
      </c>
      <c r="AF13" s="5">
        <f t="shared" si="7"/>
        <v>34.756067564443214</v>
      </c>
      <c r="AG13" s="5">
        <f t="shared" si="8"/>
        <v>4.7077960208576846</v>
      </c>
      <c r="AH13" s="8">
        <f t="shared" si="9"/>
        <v>32.199999405857966</v>
      </c>
      <c r="AI13" s="8">
        <f t="shared" si="9"/>
        <v>24.456364046002498</v>
      </c>
      <c r="AJ13" s="8">
        <f t="shared" si="9"/>
        <v>39.585090586607947</v>
      </c>
      <c r="AK13" s="8">
        <f t="shared" si="9"/>
        <v>45.37721433385407</v>
      </c>
      <c r="AN13" s="6">
        <v>0.6</v>
      </c>
      <c r="AO13" s="5">
        <f t="shared" si="10"/>
        <v>19.685890143657481</v>
      </c>
      <c r="AP13" s="39">
        <f t="shared" si="10"/>
        <v>22.926586543377155</v>
      </c>
      <c r="AQ13" s="38">
        <f t="shared" si="11"/>
        <v>19.685890143657481</v>
      </c>
    </row>
    <row r="14" spans="1:43">
      <c r="A14" s="44" t="s">
        <v>48</v>
      </c>
      <c r="B14" s="10" t="s">
        <v>123</v>
      </c>
      <c r="C14" s="10" t="s">
        <v>71</v>
      </c>
      <c r="D14" s="41">
        <f>-5*LOG((10^(-0.2*$D7))+(10^(-0.2*$D8)))-_xlfn.NORM.INV((100-D$4)/100,0,D9)</f>
        <v>46.997685908262454</v>
      </c>
      <c r="F14" s="6">
        <v>8</v>
      </c>
      <c r="G14" s="5">
        <f t="shared" si="0"/>
        <v>32.768661987094518</v>
      </c>
      <c r="H14" s="5">
        <f t="shared" si="1"/>
        <v>31.217899184740077</v>
      </c>
      <c r="I14" s="5">
        <f t="shared" si="2"/>
        <v>5.4246070755685132</v>
      </c>
      <c r="J14" s="39">
        <f t="shared" si="3"/>
        <v>42.883886857344976</v>
      </c>
      <c r="K14" s="41">
        <f t="shared" si="4"/>
        <v>4.023416747560085</v>
      </c>
      <c r="L14" s="35">
        <f t="shared" si="5"/>
        <v>21.429856333161474</v>
      </c>
      <c r="M14" s="35">
        <f t="shared" si="5"/>
        <v>30.352540956196961</v>
      </c>
      <c r="N14" s="35">
        <f t="shared" si="5"/>
        <v>39.275225579232455</v>
      </c>
      <c r="O14" s="35">
        <f t="shared" si="5"/>
        <v>45.181458917463523</v>
      </c>
      <c r="AD14" s="6">
        <v>0.8</v>
      </c>
      <c r="AE14" s="5">
        <f t="shared" si="6"/>
        <v>32.999993566627701</v>
      </c>
      <c r="AF14" s="5">
        <f t="shared" si="7"/>
        <v>36.142075097209926</v>
      </c>
      <c r="AG14" s="5">
        <f t="shared" si="8"/>
        <v>4.450767284125285</v>
      </c>
      <c r="AH14" s="8">
        <f t="shared" si="9"/>
        <v>32.541167771628203</v>
      </c>
      <c r="AI14" s="8">
        <f t="shared" si="9"/>
        <v>25.220307061617778</v>
      </c>
      <c r="AJ14" s="8">
        <f t="shared" si="9"/>
        <v>39.585090586607947</v>
      </c>
      <c r="AK14" s="8">
        <f t="shared" si="9"/>
        <v>45.37721433385407</v>
      </c>
      <c r="AN14" s="6">
        <v>0.7</v>
      </c>
      <c r="AO14" s="5">
        <f t="shared" si="10"/>
        <v>19.953436769029501</v>
      </c>
      <c r="AP14" s="39">
        <f t="shared" si="10"/>
        <v>23.146513118494919</v>
      </c>
      <c r="AQ14" s="38">
        <f t="shared" si="11"/>
        <v>19.953436769029501</v>
      </c>
    </row>
    <row r="15" spans="1:43">
      <c r="A15" s="44" t="s">
        <v>124</v>
      </c>
      <c r="B15" s="10" t="s">
        <v>123</v>
      </c>
      <c r="C15" s="10" t="s">
        <v>71</v>
      </c>
      <c r="D15" s="41">
        <f>-5*LOG((10^(-0.2*$D7))+(10^(-0.2*$D11)))-_xlfn.NORM.INV((100-D$4)/100,0,D12)</f>
        <v>45.37721433385407</v>
      </c>
      <c r="F15" s="6">
        <v>9</v>
      </c>
      <c r="G15" s="5">
        <f t="shared" si="0"/>
        <v>32.86411030778558</v>
      </c>
      <c r="H15" s="5">
        <f t="shared" si="1"/>
        <v>31.371356752082221</v>
      </c>
      <c r="I15" s="5">
        <f t="shared" si="2"/>
        <v>5.413680536941091</v>
      </c>
      <c r="J15" s="39">
        <f t="shared" si="3"/>
        <v>43.03734442468712</v>
      </c>
      <c r="K15" s="41">
        <f t="shared" si="4"/>
        <v>4.0228068495877993</v>
      </c>
      <c r="L15" s="35">
        <f t="shared" si="5"/>
        <v>21.582048381468535</v>
      </c>
      <c r="M15" s="35">
        <f t="shared" si="5"/>
        <v>30.486760447812678</v>
      </c>
      <c r="N15" s="35">
        <f t="shared" si="5"/>
        <v>39.391472514156831</v>
      </c>
      <c r="O15" s="35">
        <f t="shared" si="5"/>
        <v>45.275560309414743</v>
      </c>
      <c r="AD15" s="6">
        <v>0.9</v>
      </c>
      <c r="AE15" s="5">
        <f t="shared" si="6"/>
        <v>32.999993566627701</v>
      </c>
      <c r="AF15" s="5">
        <f t="shared" si="7"/>
        <v>37.364620383702338</v>
      </c>
      <c r="AG15" s="5">
        <f t="shared" si="8"/>
        <v>4.2852270608331793</v>
      </c>
      <c r="AH15" s="8">
        <f t="shared" si="9"/>
        <v>32.726946113749456</v>
      </c>
      <c r="AI15" s="8">
        <f t="shared" si="9"/>
        <v>25.678374840427406</v>
      </c>
      <c r="AJ15" s="8">
        <f t="shared" si="9"/>
        <v>39.585090586607947</v>
      </c>
      <c r="AK15" s="8">
        <f t="shared" si="9"/>
        <v>45.37721433385407</v>
      </c>
      <c r="AN15" s="6">
        <v>0.8</v>
      </c>
      <c r="AO15" s="5">
        <f t="shared" si="10"/>
        <v>20.189134319886939</v>
      </c>
      <c r="AP15" s="39">
        <f t="shared" si="10"/>
        <v>23.340259367589422</v>
      </c>
      <c r="AQ15" s="38">
        <f t="shared" si="11"/>
        <v>20.189134319886939</v>
      </c>
    </row>
    <row r="16" spans="1:43" ht="15" thickBot="1">
      <c r="A16" s="43" t="s">
        <v>48</v>
      </c>
      <c r="B16" s="42" t="s">
        <v>123</v>
      </c>
      <c r="C16" s="42" t="s">
        <v>71</v>
      </c>
      <c r="D16" s="36">
        <f>MIN(D14:D15)</f>
        <v>45.37721433385407</v>
      </c>
      <c r="F16" s="6">
        <v>10</v>
      </c>
      <c r="G16" s="5">
        <f t="shared" si="0"/>
        <v>32.917214629683556</v>
      </c>
      <c r="H16" s="5">
        <f t="shared" si="1"/>
        <v>31.508629223764245</v>
      </c>
      <c r="I16" s="5">
        <f t="shared" si="2"/>
        <v>5.3976150105311875</v>
      </c>
      <c r="J16" s="39">
        <f t="shared" si="3"/>
        <v>43.174616896369145</v>
      </c>
      <c r="K16" s="41">
        <f t="shared" si="4"/>
        <v>4.021949728632733</v>
      </c>
      <c r="L16" s="35">
        <f t="shared" si="5"/>
        <v>21.717218647477708</v>
      </c>
      <c r="M16" s="35">
        <f t="shared" si="5"/>
        <v>30.595505274437635</v>
      </c>
      <c r="N16" s="35">
        <f t="shared" si="5"/>
        <v>39.473791901397568</v>
      </c>
      <c r="O16" s="35">
        <f t="shared" si="5"/>
        <v>45.326771360368546</v>
      </c>
      <c r="AD16" s="6">
        <v>1</v>
      </c>
      <c r="AE16" s="5">
        <f t="shared" si="6"/>
        <v>32.999993566627701</v>
      </c>
      <c r="AF16" s="5">
        <f t="shared" si="7"/>
        <v>38.458224408102474</v>
      </c>
      <c r="AG16" s="5">
        <f t="shared" si="8"/>
        <v>4.1830842310898735</v>
      </c>
      <c r="AH16" s="8">
        <f t="shared" si="9"/>
        <v>32.830914239675799</v>
      </c>
      <c r="AI16" s="8">
        <f t="shared" si="9"/>
        <v>25.950352970324111</v>
      </c>
      <c r="AJ16" s="8">
        <f t="shared" si="9"/>
        <v>39.585090586607947</v>
      </c>
      <c r="AK16" s="8">
        <f t="shared" si="9"/>
        <v>45.37721433385407</v>
      </c>
      <c r="AN16" s="6">
        <v>0.9</v>
      </c>
      <c r="AO16" s="5">
        <f t="shared" si="10"/>
        <v>20.400210857714029</v>
      </c>
      <c r="AP16" s="39">
        <f t="shared" si="10"/>
        <v>23.513766844977631</v>
      </c>
      <c r="AQ16" s="38">
        <f t="shared" si="11"/>
        <v>20.400210857714029</v>
      </c>
    </row>
    <row r="17" spans="1:43">
      <c r="F17" s="6">
        <v>11</v>
      </c>
      <c r="G17" s="5">
        <f t="shared" si="0"/>
        <v>32.947675616572106</v>
      </c>
      <c r="H17" s="5">
        <f t="shared" si="1"/>
        <v>31.632807279238921</v>
      </c>
      <c r="I17" s="5">
        <f t="shared" si="2"/>
        <v>5.3794386423833487</v>
      </c>
      <c r="J17" s="39">
        <f t="shared" si="3"/>
        <v>43.298794951843817</v>
      </c>
      <c r="K17" s="41">
        <f t="shared" si="4"/>
        <v>4.021032791774779</v>
      </c>
      <c r="L17" s="35">
        <f t="shared" si="5"/>
        <v>21.838664311444688</v>
      </c>
      <c r="M17" s="35">
        <f t="shared" si="5"/>
        <v>30.68705347333184</v>
      </c>
      <c r="N17" s="35">
        <f t="shared" si="5"/>
        <v>39.535442635218999</v>
      </c>
      <c r="O17" s="35">
        <f t="shared" si="5"/>
        <v>45.355206481636841</v>
      </c>
      <c r="AD17" s="6">
        <v>1.1000000000000001</v>
      </c>
      <c r="AE17" s="5">
        <f t="shared" si="6"/>
        <v>32.999993566627701</v>
      </c>
      <c r="AF17" s="5">
        <f t="shared" si="7"/>
        <v>39.447509583384054</v>
      </c>
      <c r="AG17" s="5">
        <f t="shared" si="8"/>
        <v>4.120284689027371</v>
      </c>
      <c r="AH17" s="8">
        <f t="shared" si="9"/>
        <v>32.891267630994619</v>
      </c>
      <c r="AI17" s="8">
        <f t="shared" si="9"/>
        <v>26.114002416175332</v>
      </c>
      <c r="AJ17" s="8">
        <f t="shared" si="9"/>
        <v>39.585090586607947</v>
      </c>
      <c r="AK17" s="8">
        <f t="shared" si="9"/>
        <v>45.37721433385407</v>
      </c>
      <c r="AN17" s="6">
        <v>1</v>
      </c>
      <c r="AO17" s="5">
        <f t="shared" si="10"/>
        <v>20.591654809948622</v>
      </c>
      <c r="AP17" s="39">
        <f t="shared" si="10"/>
        <v>23.671136098592463</v>
      </c>
      <c r="AQ17" s="38">
        <f t="shared" si="11"/>
        <v>20.591654809948622</v>
      </c>
    </row>
    <row r="18" spans="1:43">
      <c r="A18" s="68" t="s">
        <v>36</v>
      </c>
      <c r="B18" s="68"/>
      <c r="F18" s="6">
        <v>12</v>
      </c>
      <c r="G18" s="5">
        <f t="shared" si="0"/>
        <v>32.96577652417767</v>
      </c>
      <c r="H18" s="5">
        <f t="shared" si="1"/>
        <v>31.746172961907121</v>
      </c>
      <c r="I18" s="5">
        <f t="shared" si="2"/>
        <v>5.3606600624978267</v>
      </c>
      <c r="J18" s="39">
        <f t="shared" si="3"/>
        <v>43.41216063451202</v>
      </c>
      <c r="K18" s="41">
        <f t="shared" si="4"/>
        <v>4.0201395426880522</v>
      </c>
      <c r="L18" s="35">
        <f t="shared" si="5"/>
        <v>21.948802395127284</v>
      </c>
      <c r="M18" s="35">
        <f t="shared" si="5"/>
        <v>30.766303541780736</v>
      </c>
      <c r="N18" s="35">
        <f t="shared" si="5"/>
        <v>39.560709410769832</v>
      </c>
      <c r="O18" s="35">
        <f t="shared" si="5"/>
        <v>45.371333393245742</v>
      </c>
      <c r="AD18" s="6">
        <v>1.2</v>
      </c>
      <c r="AE18" s="5">
        <f t="shared" si="6"/>
        <v>32.999993566627701</v>
      </c>
      <c r="AF18" s="5">
        <f t="shared" si="7"/>
        <v>40.350656188640706</v>
      </c>
      <c r="AG18" s="5">
        <f t="shared" si="8"/>
        <v>4.081088628519451</v>
      </c>
      <c r="AH18" s="8">
        <f t="shared" si="9"/>
        <v>32.927655335208421</v>
      </c>
      <c r="AI18" s="8">
        <f t="shared" si="9"/>
        <v>26.214861902677796</v>
      </c>
      <c r="AJ18" s="8">
        <f t="shared" si="9"/>
        <v>39.585090586607947</v>
      </c>
      <c r="AK18" s="8">
        <f t="shared" si="9"/>
        <v>45.37721433385407</v>
      </c>
      <c r="AN18" s="6">
        <v>1.1000000000000001</v>
      </c>
      <c r="AO18" s="5">
        <f t="shared" si="10"/>
        <v>20.767058637933083</v>
      </c>
      <c r="AP18" s="39">
        <f t="shared" si="10"/>
        <v>23.815320175283873</v>
      </c>
      <c r="AQ18" s="38">
        <f t="shared" si="11"/>
        <v>20.767058637933083</v>
      </c>
    </row>
    <row r="19" spans="1:43">
      <c r="A19" s="69" t="s">
        <v>24</v>
      </c>
      <c r="B19" s="70"/>
      <c r="F19" s="6">
        <v>13</v>
      </c>
      <c r="G19" s="5">
        <f t="shared" si="0"/>
        <v>32.976915858439092</v>
      </c>
      <c r="H19" s="5">
        <f t="shared" si="1"/>
        <v>31.850459280684756</v>
      </c>
      <c r="I19" s="5">
        <f t="shared" si="2"/>
        <v>5.3420145923677582</v>
      </c>
      <c r="J19" s="39">
        <f t="shared" si="3"/>
        <v>43.516446953289652</v>
      </c>
      <c r="K19" s="41">
        <f t="shared" si="4"/>
        <v>4.0193024677163658</v>
      </c>
      <c r="L19" s="35">
        <f t="shared" si="5"/>
        <v>22.049466122268516</v>
      </c>
      <c r="M19" s="35">
        <f t="shared" si="5"/>
        <v>30.83629819975231</v>
      </c>
      <c r="N19" s="35">
        <f t="shared" si="5"/>
        <v>39.571208361975337</v>
      </c>
      <c r="O19" s="35">
        <f t="shared" si="5"/>
        <v>45.380622454134269</v>
      </c>
      <c r="AD19" s="6">
        <v>1.3</v>
      </c>
      <c r="AE19" s="5">
        <f t="shared" si="6"/>
        <v>32.999993566627701</v>
      </c>
      <c r="AF19" s="5">
        <f t="shared" si="7"/>
        <v>41.18147052823587</v>
      </c>
      <c r="AG19" s="5">
        <f t="shared" si="8"/>
        <v>4.0560649537105471</v>
      </c>
      <c r="AH19" s="8">
        <f t="shared" si="9"/>
        <v>32.950392685254478</v>
      </c>
      <c r="AI19" s="8">
        <f t="shared" si="9"/>
        <v>26.278759534992933</v>
      </c>
      <c r="AJ19" s="8">
        <f t="shared" si="9"/>
        <v>39.585090586607947</v>
      </c>
      <c r="AK19" s="8">
        <f t="shared" si="9"/>
        <v>45.37721433385407</v>
      </c>
      <c r="AN19" s="6">
        <v>1.2</v>
      </c>
      <c r="AO19" s="5">
        <f t="shared" si="10"/>
        <v>20.929098219589321</v>
      </c>
      <c r="AP19" s="39">
        <f t="shared" si="10"/>
        <v>23.948518679199292</v>
      </c>
      <c r="AQ19" s="38">
        <f t="shared" si="11"/>
        <v>20.929098219589321</v>
      </c>
    </row>
    <row r="20" spans="1:43">
      <c r="A20" s="61" t="s">
        <v>55</v>
      </c>
      <c r="B20" s="61"/>
      <c r="F20" s="6">
        <v>14</v>
      </c>
      <c r="G20" s="5">
        <f t="shared" si="0"/>
        <v>32.983998247499088</v>
      </c>
      <c r="H20" s="5">
        <f t="shared" si="1"/>
        <v>31.94701333079896</v>
      </c>
      <c r="I20" s="5">
        <f t="shared" si="2"/>
        <v>5.3238500876473402</v>
      </c>
      <c r="J20" s="39">
        <f t="shared" si="3"/>
        <v>43.613001003403859</v>
      </c>
      <c r="K20" s="41">
        <f t="shared" si="4"/>
        <v>4.0185308778326494</v>
      </c>
      <c r="L20" s="35">
        <f t="shared" si="5"/>
        <v>22.142079679855105</v>
      </c>
      <c r="M20" s="35">
        <f t="shared" si="5"/>
        <v>30.899033805867742</v>
      </c>
      <c r="N20" s="35">
        <f t="shared" si="5"/>
        <v>39.57770010874858</v>
      </c>
      <c r="O20" s="35">
        <f t="shared" si="5"/>
        <v>45.385998961340484</v>
      </c>
      <c r="AD20" s="6">
        <v>1.4</v>
      </c>
      <c r="AE20" s="5">
        <f t="shared" si="6"/>
        <v>32.999993566627701</v>
      </c>
      <c r="AF20" s="5">
        <f t="shared" si="7"/>
        <v>41.950684460812361</v>
      </c>
      <c r="AG20" s="5">
        <f t="shared" si="8"/>
        <v>4.0396887898920504</v>
      </c>
      <c r="AH20" s="8">
        <f t="shared" si="9"/>
        <v>32.96506995938072</v>
      </c>
      <c r="AI20" s="8">
        <f t="shared" si="9"/>
        <v>26.320373201571581</v>
      </c>
      <c r="AJ20" s="8">
        <f t="shared" si="9"/>
        <v>39.585090586607947</v>
      </c>
      <c r="AK20" s="8">
        <f t="shared" si="9"/>
        <v>45.37721433385407</v>
      </c>
      <c r="AN20" s="6">
        <v>1.3</v>
      </c>
      <c r="AO20" s="5">
        <f t="shared" si="10"/>
        <v>21.079822068149404</v>
      </c>
      <c r="AP20" s="39">
        <f t="shared" si="10"/>
        <v>24.07241551309243</v>
      </c>
      <c r="AQ20" s="38">
        <f t="shared" si="11"/>
        <v>21.079822068149404</v>
      </c>
    </row>
    <row r="21" spans="1:43">
      <c r="A21" s="62" t="s">
        <v>25</v>
      </c>
      <c r="B21" s="62"/>
      <c r="F21" s="6">
        <v>15</v>
      </c>
      <c r="G21" s="5">
        <f t="shared" si="0"/>
        <v>32.988636450006034</v>
      </c>
      <c r="H21" s="5">
        <f t="shared" si="1"/>
        <v>32.036903000931289</v>
      </c>
      <c r="I21" s="5">
        <f t="shared" si="2"/>
        <v>5.3063195637683087</v>
      </c>
      <c r="J21" s="39">
        <f t="shared" si="3"/>
        <v>43.702890673536189</v>
      </c>
      <c r="K21" s="41">
        <f t="shared" si="4"/>
        <v>4.0178241249776701</v>
      </c>
      <c r="L21" s="35">
        <f t="shared" si="5"/>
        <v>22.227771004458411</v>
      </c>
      <c r="M21" s="35">
        <f t="shared" si="5"/>
        <v>30.955889984686262</v>
      </c>
      <c r="N21" s="35">
        <f t="shared" si="5"/>
        <v>39.581797000655143</v>
      </c>
      <c r="O21" s="35">
        <f t="shared" si="5"/>
        <v>45.389074327738982</v>
      </c>
      <c r="AD21" s="6">
        <v>1.5</v>
      </c>
      <c r="AE21" s="5">
        <f t="shared" si="6"/>
        <v>32.999993566627701</v>
      </c>
      <c r="AF21" s="5">
        <f t="shared" si="7"/>
        <v>42.666805499533254</v>
      </c>
      <c r="AG21" s="5">
        <f t="shared" si="8"/>
        <v>4.0287070206981577</v>
      </c>
      <c r="AH21" s="8">
        <f t="shared" si="9"/>
        <v>32.974824184192528</v>
      </c>
      <c r="AI21" s="8">
        <f t="shared" si="9"/>
        <v>26.348190829272305</v>
      </c>
      <c r="AJ21" s="8">
        <f t="shared" si="9"/>
        <v>39.585090586607947</v>
      </c>
      <c r="AK21" s="8">
        <f t="shared" si="9"/>
        <v>45.37721433385407</v>
      </c>
      <c r="AN21" s="6">
        <v>1.4</v>
      </c>
      <c r="AO21" s="5">
        <f t="shared" si="10"/>
        <v>21.220834440001195</v>
      </c>
      <c r="AP21" s="39">
        <f t="shared" si="10"/>
        <v>24.188329395196064</v>
      </c>
      <c r="AQ21" s="38">
        <f t="shared" si="11"/>
        <v>21.220834440001195</v>
      </c>
    </row>
    <row r="22" spans="1:43">
      <c r="A22" s="63" t="s">
        <v>26</v>
      </c>
      <c r="B22" s="64"/>
      <c r="F22" s="6">
        <v>16</v>
      </c>
      <c r="G22" s="5">
        <f t="shared" si="0"/>
        <v>32.991755739645733</v>
      </c>
      <c r="H22" s="5">
        <f t="shared" si="1"/>
        <v>32.12098917173202</v>
      </c>
      <c r="I22" s="5">
        <f t="shared" si="2"/>
        <v>5.2894774324729914</v>
      </c>
      <c r="J22" s="39">
        <f t="shared" si="3"/>
        <v>43.78697684433692</v>
      </c>
      <c r="K22" s="41">
        <f t="shared" si="4"/>
        <v>4.0171776383883797</v>
      </c>
      <c r="L22" s="35">
        <f t="shared" si="5"/>
        <v>22.307448203085208</v>
      </c>
      <c r="M22" s="35">
        <f t="shared" si="5"/>
        <v>31.007864342566364</v>
      </c>
      <c r="N22" s="35">
        <f t="shared" si="5"/>
        <v>39.584420887135799</v>
      </c>
      <c r="O22" s="35">
        <f t="shared" si="5"/>
        <v>45.390763796287082</v>
      </c>
      <c r="AD22" s="6">
        <v>1.6</v>
      </c>
      <c r="AE22" s="5">
        <f t="shared" si="6"/>
        <v>32.999993566627701</v>
      </c>
      <c r="AF22" s="5">
        <f t="shared" si="7"/>
        <v>43.336691993579073</v>
      </c>
      <c r="AG22" s="5">
        <f t="shared" si="8"/>
        <v>4.0211713811654075</v>
      </c>
      <c r="AH22" s="8">
        <f t="shared" si="9"/>
        <v>32.981476949241696</v>
      </c>
      <c r="AI22" s="8">
        <f t="shared" si="9"/>
        <v>26.367238618338316</v>
      </c>
      <c r="AJ22" s="8">
        <f t="shared" si="9"/>
        <v>39.585090586607947</v>
      </c>
      <c r="AK22" s="8">
        <f t="shared" si="9"/>
        <v>45.37721433385407</v>
      </c>
      <c r="AN22" s="6">
        <v>1.5</v>
      </c>
      <c r="AO22" s="5">
        <f t="shared" si="10"/>
        <v>21.353415953233359</v>
      </c>
      <c r="AP22" s="39">
        <f t="shared" si="10"/>
        <v>24.297313009130779</v>
      </c>
      <c r="AQ22" s="38">
        <f t="shared" si="11"/>
        <v>21.353415953233359</v>
      </c>
    </row>
    <row r="23" spans="1:43">
      <c r="F23" s="6">
        <v>17</v>
      </c>
      <c r="G23" s="5">
        <f t="shared" si="0"/>
        <v>32.993904002092236</v>
      </c>
      <c r="H23" s="5">
        <f t="shared" si="1"/>
        <v>32.199975987899066</v>
      </c>
      <c r="I23" s="5">
        <f t="shared" si="2"/>
        <v>5.2733282766113954</v>
      </c>
      <c r="J23" s="39">
        <f t="shared" si="3"/>
        <v>43.865963660503965</v>
      </c>
      <c r="K23" s="41">
        <f t="shared" si="4"/>
        <v>4.0165856233070443</v>
      </c>
      <c r="L23" s="35">
        <f t="shared" si="5"/>
        <v>22.381852955761538</v>
      </c>
      <c r="M23" s="35">
        <f t="shared" si="5"/>
        <v>31.055706097651544</v>
      </c>
      <c r="N23" s="35">
        <f t="shared" si="5"/>
        <v>39.586115277561738</v>
      </c>
      <c r="O23" s="35">
        <f t="shared" si="5"/>
        <v>45.391602500736681</v>
      </c>
      <c r="AD23" s="6">
        <v>1.7</v>
      </c>
      <c r="AE23" s="5">
        <f t="shared" si="6"/>
        <v>32.999993566627701</v>
      </c>
      <c r="AF23" s="5">
        <f t="shared" si="7"/>
        <v>43.96595362904322</v>
      </c>
      <c r="AG23" s="5">
        <f t="shared" si="8"/>
        <v>4.0158895513169339</v>
      </c>
      <c r="AH23" s="8">
        <f t="shared" si="9"/>
        <v>32.986120443135057</v>
      </c>
      <c r="AI23" s="8">
        <f t="shared" si="9"/>
        <v>26.38056994921488</v>
      </c>
      <c r="AJ23" s="8">
        <f t="shared" si="9"/>
        <v>39.585090586607947</v>
      </c>
      <c r="AK23" s="8">
        <f t="shared" si="9"/>
        <v>45.37721433385407</v>
      </c>
      <c r="AN23" s="6">
        <v>1.6</v>
      </c>
      <c r="AO23" s="5">
        <f t="shared" si="10"/>
        <v>21.478605728098056</v>
      </c>
      <c r="AP23" s="39">
        <f t="shared" si="10"/>
        <v>24.400220524362837</v>
      </c>
      <c r="AQ23" s="38">
        <f t="shared" si="11"/>
        <v>21.478605728098056</v>
      </c>
    </row>
    <row r="24" spans="1:43">
      <c r="F24" s="6">
        <v>18</v>
      </c>
      <c r="G24" s="5">
        <f t="shared" si="0"/>
        <v>32.99541536128352</v>
      </c>
      <c r="H24" s="5">
        <f t="shared" si="1"/>
        <v>32.274446739074165</v>
      </c>
      <c r="I24" s="5">
        <f t="shared" si="2"/>
        <v>5.257852002663622</v>
      </c>
      <c r="J24" s="39">
        <f t="shared" si="3"/>
        <v>43.940434411679064</v>
      </c>
      <c r="K24" s="41">
        <f t="shared" si="4"/>
        <v>4.0160422309320847</v>
      </c>
      <c r="L24" s="35">
        <f t="shared" si="5"/>
        <v>22.451598721017746</v>
      </c>
      <c r="M24" s="35">
        <f t="shared" si="5"/>
        <v>31.099995657573064</v>
      </c>
      <c r="N24" s="35">
        <f t="shared" si="5"/>
        <v>39.587209864671863</v>
      </c>
      <c r="O24" s="35">
        <f t="shared" si="5"/>
        <v>45.391911680093592</v>
      </c>
      <c r="AD24" s="6">
        <v>1.8</v>
      </c>
      <c r="AE24" s="5">
        <f t="shared" si="6"/>
        <v>32.999993566627701</v>
      </c>
      <c r="AF24" s="5">
        <f t="shared" si="7"/>
        <v>44.559237280071486</v>
      </c>
      <c r="AG24" s="5">
        <f t="shared" si="8"/>
        <v>4.0121149376501837</v>
      </c>
      <c r="AH24" s="8">
        <f t="shared" si="9"/>
        <v>32.98942907276264</v>
      </c>
      <c r="AI24" s="8">
        <f t="shared" si="9"/>
        <v>26.390087265822558</v>
      </c>
      <c r="AJ24" s="8">
        <f t="shared" si="9"/>
        <v>39.585090586607947</v>
      </c>
      <c r="AK24" s="8">
        <f t="shared" si="9"/>
        <v>45.37721433385407</v>
      </c>
      <c r="AN24" s="6">
        <v>1.7</v>
      </c>
      <c r="AO24" s="5">
        <f t="shared" si="10"/>
        <v>21.597258928454053</v>
      </c>
      <c r="AP24" s="39">
        <f t="shared" si="10"/>
        <v>24.497754895969173</v>
      </c>
      <c r="AQ24" s="38">
        <f t="shared" si="11"/>
        <v>21.597258928454053</v>
      </c>
    </row>
    <row r="25" spans="1:43">
      <c r="F25" s="6">
        <v>19</v>
      </c>
      <c r="G25" s="5">
        <f t="shared" si="0"/>
        <v>32.996499171779767</v>
      </c>
      <c r="H25" s="5">
        <f t="shared" si="1"/>
        <v>32.344890026622735</v>
      </c>
      <c r="I25" s="5">
        <f t="shared" si="2"/>
        <v>5.243017002908954</v>
      </c>
      <c r="J25" s="39">
        <f t="shared" si="3"/>
        <v>44.010877699227635</v>
      </c>
      <c r="K25" s="41">
        <f t="shared" si="4"/>
        <v>4.015542030668855</v>
      </c>
      <c r="L25" s="35">
        <f t="shared" si="5"/>
        <v>22.517198621021421</v>
      </c>
      <c r="M25" s="35">
        <f t="shared" si="5"/>
        <v>31.141194154424451</v>
      </c>
      <c r="N25" s="35">
        <f t="shared" si="5"/>
        <v>39.58790988100985</v>
      </c>
      <c r="O25" s="35">
        <f t="shared" si="5"/>
        <v>45.391888717635766</v>
      </c>
      <c r="AD25" s="6">
        <v>1.9</v>
      </c>
      <c r="AE25" s="5">
        <f t="shared" si="6"/>
        <v>32.999993566627701</v>
      </c>
      <c r="AF25" s="5">
        <f t="shared" si="7"/>
        <v>45.120435470875087</v>
      </c>
      <c r="AG25" s="5">
        <f t="shared" si="8"/>
        <v>4.0093693765518443</v>
      </c>
      <c r="AH25" s="8">
        <f t="shared" si="9"/>
        <v>32.991830574459023</v>
      </c>
      <c r="AI25" s="8">
        <f t="shared" si="9"/>
        <v>26.397004813649563</v>
      </c>
      <c r="AJ25" s="8">
        <f t="shared" si="9"/>
        <v>39.585090586607947</v>
      </c>
      <c r="AK25" s="8">
        <f t="shared" si="9"/>
        <v>45.37721433385407</v>
      </c>
      <c r="AN25" s="6">
        <v>1.8</v>
      </c>
      <c r="AO25" s="5">
        <f t="shared" si="10"/>
        <v>21.710088064963127</v>
      </c>
      <c r="AP25" s="39">
        <f t="shared" si="10"/>
        <v>24.590501816366434</v>
      </c>
      <c r="AQ25" s="38">
        <f t="shared" si="11"/>
        <v>21.710088064963127</v>
      </c>
    </row>
    <row r="26" spans="1:43">
      <c r="F26" s="6">
        <v>20</v>
      </c>
      <c r="G26" s="5">
        <f t="shared" si="0"/>
        <v>32.997289891830071</v>
      </c>
      <c r="H26" s="5">
        <f t="shared" si="1"/>
        <v>32.411719210756189</v>
      </c>
      <c r="I26" s="5">
        <f t="shared" si="2"/>
        <v>5.2287870983170786</v>
      </c>
      <c r="J26" s="39">
        <f t="shared" si="3"/>
        <v>44.077706883361088</v>
      </c>
      <c r="K26" s="41">
        <f t="shared" si="4"/>
        <v>4.0150801663565838</v>
      </c>
      <c r="L26" s="35">
        <f t="shared" si="5"/>
        <v>22.579086159494921</v>
      </c>
      <c r="M26" s="35">
        <f t="shared" si="5"/>
        <v>31.179675582718829</v>
      </c>
      <c r="N26" s="35">
        <f t="shared" si="5"/>
        <v>39.588346094031195</v>
      </c>
      <c r="O26" s="35">
        <f t="shared" si="5"/>
        <v>45.391657361827463</v>
      </c>
      <c r="AD26" s="6">
        <v>2</v>
      </c>
      <c r="AE26" s="5">
        <f t="shared" si="6"/>
        <v>32.999993566627701</v>
      </c>
      <c r="AF26" s="5">
        <f t="shared" si="7"/>
        <v>45.652841304471622</v>
      </c>
      <c r="AG26" s="5">
        <f t="shared" si="8"/>
        <v>4.0073399660125393</v>
      </c>
      <c r="AH26" s="8">
        <f t="shared" si="9"/>
        <v>32.993602909084629</v>
      </c>
      <c r="AI26" s="8">
        <f t="shared" si="9"/>
        <v>26.402115231561318</v>
      </c>
      <c r="AJ26" s="8">
        <f t="shared" si="9"/>
        <v>39.585090586607947</v>
      </c>
      <c r="AK26" s="8">
        <f t="shared" si="9"/>
        <v>45.37721433385407</v>
      </c>
      <c r="AN26" s="6">
        <v>1.9</v>
      </c>
      <c r="AO26" s="5">
        <f t="shared" si="10"/>
        <v>21.817693278059963</v>
      </c>
      <c r="AP26" s="39">
        <f t="shared" si="10"/>
        <v>24.678954608279987</v>
      </c>
      <c r="AQ26" s="38">
        <f t="shared" si="11"/>
        <v>21.817693278059963</v>
      </c>
    </row>
    <row r="27" spans="1:43">
      <c r="F27" s="6">
        <v>21</v>
      </c>
      <c r="G27" s="5">
        <f t="shared" si="0"/>
        <v>32.997875842644397</v>
      </c>
      <c r="H27" s="5">
        <f t="shared" si="1"/>
        <v>32.475287107966004</v>
      </c>
      <c r="I27" s="5">
        <f t="shared" si="2"/>
        <v>5.2151251900243452</v>
      </c>
      <c r="J27" s="39">
        <f t="shared" si="3"/>
        <v>44.141274780570903</v>
      </c>
      <c r="K27" s="41">
        <f t="shared" si="4"/>
        <v>4.0146523728798176</v>
      </c>
      <c r="L27" s="35">
        <f t="shared" si="5"/>
        <v>22.63763086412985</v>
      </c>
      <c r="M27" s="35">
        <f t="shared" si="5"/>
        <v>31.215748447947377</v>
      </c>
      <c r="N27" s="35">
        <f t="shared" si="5"/>
        <v>39.588603580111617</v>
      </c>
      <c r="O27" s="35">
        <f t="shared" si="5"/>
        <v>45.391296524337463</v>
      </c>
      <c r="AD27" s="6">
        <v>3</v>
      </c>
      <c r="AE27" s="5">
        <f t="shared" si="6"/>
        <v>32.999993566627701</v>
      </c>
      <c r="AF27" s="5">
        <f t="shared" si="7"/>
        <v>49.861422395902409</v>
      </c>
      <c r="AG27" s="5">
        <f t="shared" si="8"/>
        <v>4.0010602601505898</v>
      </c>
      <c r="AH27" s="8">
        <f t="shared" si="9"/>
        <v>32.993602909084629</v>
      </c>
      <c r="AI27" s="8">
        <f t="shared" si="9"/>
        <v>26.402115231561318</v>
      </c>
      <c r="AJ27" s="8">
        <f t="shared" si="9"/>
        <v>39.58023079947688</v>
      </c>
      <c r="AK27" s="8">
        <f t="shared" si="9"/>
        <v>45.363277993758395</v>
      </c>
      <c r="AN27" s="6">
        <v>2</v>
      </c>
      <c r="AO27" s="5">
        <f t="shared" si="10"/>
        <v>21.92058495879936</v>
      </c>
      <c r="AP27" s="39">
        <f t="shared" si="10"/>
        <v>24.763532819355014</v>
      </c>
      <c r="AQ27" s="38">
        <f t="shared" si="11"/>
        <v>21.92058495879936</v>
      </c>
    </row>
    <row r="28" spans="1:43">
      <c r="F28" s="6">
        <v>22</v>
      </c>
      <c r="G28" s="5">
        <f t="shared" si="0"/>
        <v>32.998316241135633</v>
      </c>
      <c r="H28" s="5">
        <f t="shared" si="1"/>
        <v>32.535897266230862</v>
      </c>
      <c r="I28" s="5">
        <f t="shared" si="2"/>
        <v>5.201995139927349</v>
      </c>
      <c r="J28" s="39">
        <f t="shared" si="3"/>
        <v>44.201884938835761</v>
      </c>
      <c r="K28" s="41">
        <f t="shared" si="4"/>
        <v>4.014254935027588</v>
      </c>
      <c r="L28" s="35">
        <f t="shared" ref="L28:O47" si="12">MIN(-5*LOG((10^(-0.2*$G28))+(10^(-0.2*$H28)))-_xlfn.NORM.INV((100-L$6)/100,0,$I28),-5*LOG((10^(-0.2*$G28))+(10^(-0.2*$J28)))-_xlfn.NORM.INV((100-L$6)/100,0,$K28))</f>
        <v>22.693150270743786</v>
      </c>
      <c r="M28" s="35">
        <f t="shared" si="12"/>
        <v>31.249670844037215</v>
      </c>
      <c r="N28" s="35">
        <f t="shared" si="12"/>
        <v>39.588738727370526</v>
      </c>
      <c r="O28" s="35">
        <f t="shared" si="12"/>
        <v>45.390857223398442</v>
      </c>
      <c r="AD28" s="6">
        <v>4</v>
      </c>
      <c r="AE28" s="5">
        <f t="shared" si="6"/>
        <v>32.999993566627701</v>
      </c>
      <c r="AF28" s="5">
        <f t="shared" si="7"/>
        <v>52.847458200840776</v>
      </c>
      <c r="AG28" s="5">
        <f t="shared" si="8"/>
        <v>4.0002681550236074</v>
      </c>
      <c r="AH28" s="8">
        <f t="shared" ref="AH28:AK47" si="13">MIN(-5*LOG((10^(-0.2*$AE28))+(10^(-0.2*$AF28)))-_xlfn.NORM.INV((100-AH$6)/100,0,$AG28),AH$3)</f>
        <v>32.993602909084629</v>
      </c>
      <c r="AI28" s="8">
        <f t="shared" si="13"/>
        <v>26.402115231561318</v>
      </c>
      <c r="AJ28" s="8">
        <f t="shared" si="13"/>
        <v>39.579616213402176</v>
      </c>
      <c r="AK28" s="8">
        <f t="shared" si="13"/>
        <v>45.361518515821452</v>
      </c>
      <c r="AN28" s="6">
        <v>2.1</v>
      </c>
      <c r="AO28" s="5">
        <f t="shared" ref="AO28:AP47" si="14">-5*LOG((10^(-0.2*AO$4))+(10^(-0.2*AO$5)))-_xlfn.NORM.INV((100-$AN28)/100,0,AO$6)</f>
        <v>22.019200927598249</v>
      </c>
      <c r="AP28" s="39">
        <f t="shared" si="14"/>
        <v>24.844596343291087</v>
      </c>
      <c r="AQ28" s="38">
        <f t="shared" si="11"/>
        <v>22.019200927598249</v>
      </c>
    </row>
    <row r="29" spans="1:43">
      <c r="F29" s="6">
        <v>23</v>
      </c>
      <c r="G29" s="5">
        <f t="shared" si="0"/>
        <v>32.99865154031037</v>
      </c>
      <c r="H29" s="5">
        <f t="shared" si="1"/>
        <v>32.593812731817025</v>
      </c>
      <c r="I29" s="5">
        <f t="shared" si="2"/>
        <v>5.1893626877361161</v>
      </c>
      <c r="J29" s="39">
        <f t="shared" si="3"/>
        <v>44.259800404421924</v>
      </c>
      <c r="K29" s="41">
        <f t="shared" si="4"/>
        <v>4.0138846263837076</v>
      </c>
      <c r="L29" s="35">
        <f t="shared" si="12"/>
        <v>22.745919227692234</v>
      </c>
      <c r="M29" s="35">
        <f t="shared" si="12"/>
        <v>31.281661266181619</v>
      </c>
      <c r="N29" s="35">
        <f t="shared" si="12"/>
        <v>39.58878953047909</v>
      </c>
      <c r="O29" s="35">
        <f t="shared" si="12"/>
        <v>45.390372790288417</v>
      </c>
      <c r="AD29" s="6">
        <v>5</v>
      </c>
      <c r="AE29" s="5">
        <f t="shared" si="6"/>
        <v>32.999993566627701</v>
      </c>
      <c r="AF29" s="5">
        <f t="shared" si="7"/>
        <v>55.163607511733325</v>
      </c>
      <c r="AG29" s="5">
        <f t="shared" si="8"/>
        <v>4.0000922988254928</v>
      </c>
      <c r="AH29" s="8">
        <f t="shared" si="13"/>
        <v>32.993602909084629</v>
      </c>
      <c r="AI29" s="8">
        <f t="shared" si="13"/>
        <v>26.402115231561318</v>
      </c>
      <c r="AJ29" s="8">
        <f t="shared" si="13"/>
        <v>39.579479720345347</v>
      </c>
      <c r="AK29" s="8">
        <f t="shared" si="13"/>
        <v>45.361127843965264</v>
      </c>
      <c r="AN29" s="6">
        <v>2.2000000000000002</v>
      </c>
      <c r="AO29" s="5">
        <f t="shared" si="14"/>
        <v>22.113919673776767</v>
      </c>
      <c r="AP29" s="39">
        <f t="shared" si="14"/>
        <v>24.922456302905694</v>
      </c>
      <c r="AQ29" s="38">
        <f t="shared" si="11"/>
        <v>22.113919673776767</v>
      </c>
    </row>
    <row r="30" spans="1:43">
      <c r="F30" s="6">
        <v>24</v>
      </c>
      <c r="G30" s="5">
        <f t="shared" si="0"/>
        <v>32.998909851823051</v>
      </c>
      <c r="H30" s="5">
        <f t="shared" si="1"/>
        <v>32.649262948899064</v>
      </c>
      <c r="I30" s="5">
        <f t="shared" si="2"/>
        <v>5.1771958416577766</v>
      </c>
      <c r="J30" s="39">
        <f t="shared" si="3"/>
        <v>44.315250621503964</v>
      </c>
      <c r="K30" s="41">
        <f t="shared" si="4"/>
        <v>4.0135386452668111</v>
      </c>
      <c r="L30" s="35">
        <f t="shared" si="12"/>
        <v>22.796177207911736</v>
      </c>
      <c r="M30" s="35">
        <f t="shared" si="12"/>
        <v>31.311906565500607</v>
      </c>
      <c r="N30" s="35">
        <f t="shared" si="12"/>
        <v>39.588781965076841</v>
      </c>
      <c r="O30" s="35">
        <f t="shared" si="12"/>
        <v>45.389865151156393</v>
      </c>
      <c r="AD30" s="6">
        <v>6</v>
      </c>
      <c r="AE30" s="5">
        <f t="shared" si="6"/>
        <v>32.999993566627701</v>
      </c>
      <c r="AF30" s="5">
        <f t="shared" si="7"/>
        <v>57.056039292271556</v>
      </c>
      <c r="AG30" s="5">
        <f t="shared" si="8"/>
        <v>4.0000386119788613</v>
      </c>
      <c r="AH30" s="8">
        <f t="shared" si="13"/>
        <v>32.993602909084629</v>
      </c>
      <c r="AI30" s="8">
        <f t="shared" si="13"/>
        <v>26.402115231561318</v>
      </c>
      <c r="AJ30" s="8">
        <f t="shared" si="13"/>
        <v>39.579438047127489</v>
      </c>
      <c r="AK30" s="8">
        <f t="shared" si="13"/>
        <v>45.361008572923929</v>
      </c>
      <c r="AN30" s="6">
        <v>2.2999999999999998</v>
      </c>
      <c r="AO30" s="5">
        <f t="shared" si="14"/>
        <v>22.205070695065842</v>
      </c>
      <c r="AP30" s="39">
        <f t="shared" si="14"/>
        <v>24.997383549335051</v>
      </c>
      <c r="AQ30" s="38">
        <f t="shared" si="11"/>
        <v>22.205070695065842</v>
      </c>
    </row>
    <row r="31" spans="1:43">
      <c r="F31" s="6">
        <v>25</v>
      </c>
      <c r="G31" s="5">
        <f t="shared" si="0"/>
        <v>32.999111019981193</v>
      </c>
      <c r="H31" s="5">
        <f t="shared" si="1"/>
        <v>32.702449249780358</v>
      </c>
      <c r="I31" s="5">
        <f t="shared" si="2"/>
        <v>5.1654649833247035</v>
      </c>
      <c r="J31" s="39">
        <f t="shared" si="3"/>
        <v>44.368436922385257</v>
      </c>
      <c r="K31" s="41">
        <f t="shared" si="4"/>
        <v>4.0132145549147937</v>
      </c>
      <c r="L31" s="35">
        <f t="shared" si="12"/>
        <v>22.844134119251329</v>
      </c>
      <c r="M31" s="35">
        <f t="shared" si="12"/>
        <v>31.34056793196379</v>
      </c>
      <c r="N31" s="35">
        <f t="shared" si="12"/>
        <v>39.588734016663409</v>
      </c>
      <c r="O31" s="35">
        <f t="shared" si="12"/>
        <v>45.389348769458017</v>
      </c>
      <c r="AD31" s="6">
        <v>7</v>
      </c>
      <c r="AE31" s="5">
        <f t="shared" si="6"/>
        <v>32.999993566627701</v>
      </c>
      <c r="AF31" s="5">
        <f t="shared" si="7"/>
        <v>58.656067564443212</v>
      </c>
      <c r="AG31" s="5">
        <f t="shared" si="8"/>
        <v>4.0000184808097137</v>
      </c>
      <c r="AH31" s="8">
        <f t="shared" si="13"/>
        <v>32.993602909084629</v>
      </c>
      <c r="AI31" s="8">
        <f t="shared" si="13"/>
        <v>26.402115231561318</v>
      </c>
      <c r="AJ31" s="8">
        <f t="shared" si="13"/>
        <v>39.579422420336712</v>
      </c>
      <c r="AK31" s="8">
        <f t="shared" si="13"/>
        <v>45.360963848970478</v>
      </c>
      <c r="AN31" s="6">
        <v>2.4</v>
      </c>
      <c r="AO31" s="5">
        <f t="shared" si="14"/>
        <v>22.292942669342459</v>
      </c>
      <c r="AP31" s="39">
        <f t="shared" si="14"/>
        <v>25.069615379299719</v>
      </c>
      <c r="AQ31" s="38">
        <f t="shared" si="11"/>
        <v>22.292942669342459</v>
      </c>
    </row>
    <row r="32" spans="1:43">
      <c r="F32" s="6">
        <v>26</v>
      </c>
      <c r="G32" s="5">
        <f t="shared" si="0"/>
        <v>32.999269256655658</v>
      </c>
      <c r="H32" s="5">
        <f t="shared" si="1"/>
        <v>32.753549267676696</v>
      </c>
      <c r="I32" s="5">
        <f t="shared" si="2"/>
        <v>5.1541428210194997</v>
      </c>
      <c r="J32" s="39">
        <f t="shared" si="3"/>
        <v>44.419536940281596</v>
      </c>
      <c r="K32" s="41">
        <f t="shared" si="4"/>
        <v>4.0129102304902728</v>
      </c>
      <c r="L32" s="35">
        <f t="shared" si="12"/>
        <v>22.889974968575487</v>
      </c>
      <c r="M32" s="35">
        <f t="shared" si="12"/>
        <v>31.367785481555298</v>
      </c>
      <c r="N32" s="35">
        <f t="shared" si="12"/>
        <v>39.588658275448637</v>
      </c>
      <c r="O32" s="35">
        <f t="shared" si="12"/>
        <v>45.388833164208478</v>
      </c>
      <c r="AD32" s="6">
        <v>8</v>
      </c>
      <c r="AE32" s="5">
        <f t="shared" si="6"/>
        <v>32.999993566627701</v>
      </c>
      <c r="AF32" s="5">
        <f t="shared" si="7"/>
        <v>60.042075097209924</v>
      </c>
      <c r="AG32" s="5">
        <f t="shared" si="8"/>
        <v>4.0000097616105466</v>
      </c>
      <c r="AH32" s="8">
        <f t="shared" si="13"/>
        <v>32.993602909084629</v>
      </c>
      <c r="AI32" s="8">
        <f t="shared" si="13"/>
        <v>26.402115231561318</v>
      </c>
      <c r="AJ32" s="8">
        <f t="shared" si="13"/>
        <v>39.579415652000023</v>
      </c>
      <c r="AK32" s="8">
        <f t="shared" si="13"/>
        <v>45.360944478089209</v>
      </c>
      <c r="AN32" s="6">
        <v>2.5</v>
      </c>
      <c r="AO32" s="5">
        <f t="shared" si="14"/>
        <v>22.37778998347175</v>
      </c>
      <c r="AP32" s="39">
        <f t="shared" si="14"/>
        <v>25.13936090189209</v>
      </c>
      <c r="AQ32" s="38">
        <f t="shared" si="11"/>
        <v>22.37778998347175</v>
      </c>
    </row>
    <row r="33" spans="6:43">
      <c r="F33" s="6">
        <v>27</v>
      </c>
      <c r="G33" s="5">
        <f t="shared" si="0"/>
        <v>32.999394876252907</v>
      </c>
      <c r="H33" s="5">
        <f t="shared" si="1"/>
        <v>32.802720516241209</v>
      </c>
      <c r="I33" s="5">
        <f t="shared" si="2"/>
        <v>5.1432042664105486</v>
      </c>
      <c r="J33" s="39">
        <f t="shared" si="3"/>
        <v>44.468708188846108</v>
      </c>
      <c r="K33" s="41">
        <f t="shared" si="4"/>
        <v>4.012623813366945</v>
      </c>
      <c r="L33" s="35">
        <f t="shared" si="12"/>
        <v>22.933863640767061</v>
      </c>
      <c r="M33" s="35">
        <f t="shared" si="12"/>
        <v>31.393681832524734</v>
      </c>
      <c r="N33" s="35">
        <f t="shared" si="12"/>
        <v>39.588563636713225</v>
      </c>
      <c r="O33" s="35">
        <f t="shared" si="12"/>
        <v>45.388324544269643</v>
      </c>
      <c r="AD33" s="6">
        <v>9</v>
      </c>
      <c r="AE33" s="5">
        <f t="shared" si="6"/>
        <v>32.999993566627701</v>
      </c>
      <c r="AF33" s="5">
        <f t="shared" si="7"/>
        <v>61.264620383702336</v>
      </c>
      <c r="AG33" s="5">
        <f t="shared" si="8"/>
        <v>4.0000055592138128</v>
      </c>
      <c r="AH33" s="8">
        <f t="shared" si="13"/>
        <v>32.993602909084629</v>
      </c>
      <c r="AI33" s="8">
        <f t="shared" si="13"/>
        <v>26.402115231561318</v>
      </c>
      <c r="AJ33" s="8">
        <f t="shared" si="13"/>
        <v>39.579412389846105</v>
      </c>
      <c r="AK33" s="8">
        <f t="shared" si="13"/>
        <v>45.360935141880653</v>
      </c>
      <c r="AN33" s="6">
        <v>2.6</v>
      </c>
      <c r="AO33" s="5">
        <f t="shared" si="14"/>
        <v>22.459838001352104</v>
      </c>
      <c r="AP33" s="39">
        <f t="shared" si="14"/>
        <v>25.206805368973427</v>
      </c>
      <c r="AQ33" s="38">
        <f t="shared" si="11"/>
        <v>22.459838001352104</v>
      </c>
    </row>
    <row r="34" spans="6:43">
      <c r="F34" s="6">
        <v>28</v>
      </c>
      <c r="G34" s="5">
        <f t="shared" si="0"/>
        <v>32.99949545720532</v>
      </c>
      <c r="H34" s="5">
        <f t="shared" si="1"/>
        <v>32.850103317790904</v>
      </c>
      <c r="I34" s="5">
        <f t="shared" si="2"/>
        <v>5.1326262770176863</v>
      </c>
      <c r="J34" s="39">
        <f t="shared" si="3"/>
        <v>44.516090990395803</v>
      </c>
      <c r="K34" s="41">
        <f t="shared" si="4"/>
        <v>4.0123536722447453</v>
      </c>
      <c r="L34" s="35">
        <f t="shared" si="12"/>
        <v>22.97594598692023</v>
      </c>
      <c r="M34" s="35">
        <f t="shared" si="12"/>
        <v>31.418364934459202</v>
      </c>
      <c r="N34" s="35">
        <f t="shared" si="12"/>
        <v>39.588456432821886</v>
      </c>
      <c r="O34" s="35">
        <f t="shared" si="12"/>
        <v>45.387826884159892</v>
      </c>
      <c r="AD34" s="6">
        <v>10</v>
      </c>
      <c r="AE34" s="5">
        <f t="shared" si="6"/>
        <v>32.999993566627701</v>
      </c>
      <c r="AF34" s="5">
        <f t="shared" si="7"/>
        <v>62.358224408102473</v>
      </c>
      <c r="AG34" s="5">
        <f t="shared" si="8"/>
        <v>4.0000033596425606</v>
      </c>
      <c r="AH34" s="8">
        <f t="shared" si="13"/>
        <v>32.993602909084629</v>
      </c>
      <c r="AI34" s="8">
        <f t="shared" si="13"/>
        <v>26.402115231561318</v>
      </c>
      <c r="AJ34" s="8">
        <f t="shared" si="13"/>
        <v>39.579410682402212</v>
      </c>
      <c r="AK34" s="8">
        <f t="shared" si="13"/>
        <v>45.360930255223366</v>
      </c>
      <c r="AN34" s="6">
        <v>2.7</v>
      </c>
      <c r="AO34" s="5">
        <f t="shared" si="14"/>
        <v>22.539287353262516</v>
      </c>
      <c r="AP34" s="39">
        <f t="shared" si="14"/>
        <v>25.272113701069514</v>
      </c>
      <c r="AQ34" s="38">
        <f t="shared" si="11"/>
        <v>22.539287353262516</v>
      </c>
    </row>
    <row r="35" spans="6:43">
      <c r="F35" s="6">
        <v>29</v>
      </c>
      <c r="G35" s="5">
        <f t="shared" si="0"/>
        <v>32.999576631569113</v>
      </c>
      <c r="H35" s="5">
        <f t="shared" si="1"/>
        <v>32.895823217461114</v>
      </c>
      <c r="I35" s="5">
        <f t="shared" si="2"/>
        <v>5.1223876878989438</v>
      </c>
      <c r="J35" s="39">
        <f t="shared" si="3"/>
        <v>44.561810890066013</v>
      </c>
      <c r="K35" s="41">
        <f t="shared" si="4"/>
        <v>4.012098370305611</v>
      </c>
      <c r="L35" s="35">
        <f t="shared" si="12"/>
        <v>23.016352368011546</v>
      </c>
      <c r="M35" s="35">
        <f t="shared" si="12"/>
        <v>31.441930335103688</v>
      </c>
      <c r="N35" s="35">
        <f t="shared" si="12"/>
        <v>39.588341197899119</v>
      </c>
      <c r="O35" s="35">
        <f t="shared" si="12"/>
        <v>45.38734264125754</v>
      </c>
      <c r="AD35" s="6">
        <v>11</v>
      </c>
      <c r="AE35" s="5">
        <f t="shared" si="6"/>
        <v>32.999993566627701</v>
      </c>
      <c r="AF35" s="5">
        <f t="shared" si="7"/>
        <v>63.347509583384053</v>
      </c>
      <c r="AG35" s="5">
        <f t="shared" si="8"/>
        <v>4.0000021302781832</v>
      </c>
      <c r="AH35" s="8">
        <f t="shared" si="13"/>
        <v>32.993602909084629</v>
      </c>
      <c r="AI35" s="8">
        <f t="shared" si="13"/>
        <v>26.402115231561318</v>
      </c>
      <c r="AJ35" s="8">
        <f t="shared" si="13"/>
        <v>39.579409728091989</v>
      </c>
      <c r="AK35" s="8">
        <f t="shared" si="13"/>
        <v>45.360927524016084</v>
      </c>
      <c r="AN35" s="6">
        <v>2.8</v>
      </c>
      <c r="AO35" s="5">
        <f t="shared" si="14"/>
        <v>22.616317457484264</v>
      </c>
      <c r="AP35" s="39">
        <f t="shared" si="14"/>
        <v>25.335433382186395</v>
      </c>
      <c r="AQ35" s="38">
        <f t="shared" si="11"/>
        <v>22.616317457484264</v>
      </c>
    </row>
    <row r="36" spans="6:43">
      <c r="F36" s="6">
        <v>30</v>
      </c>
      <c r="G36" s="5">
        <f t="shared" si="0"/>
        <v>32.999642629509957</v>
      </c>
      <c r="H36" s="5">
        <f t="shared" si="1"/>
        <v>32.939992987923233</v>
      </c>
      <c r="I36" s="5">
        <f t="shared" si="2"/>
        <v>5.1124690453284893</v>
      </c>
      <c r="J36" s="39">
        <f t="shared" si="3"/>
        <v>44.605980660528132</v>
      </c>
      <c r="K36" s="41">
        <f t="shared" si="4"/>
        <v>4.0118566375534135</v>
      </c>
      <c r="L36" s="35">
        <f t="shared" si="12"/>
        <v>23.055199765416099</v>
      </c>
      <c r="M36" s="35">
        <f t="shared" si="12"/>
        <v>31.464463017301789</v>
      </c>
      <c r="N36" s="35">
        <f t="shared" si="12"/>
        <v>39.588221191309117</v>
      </c>
      <c r="O36" s="35">
        <f t="shared" si="12"/>
        <v>45.386873239301444</v>
      </c>
      <c r="AD36" s="6">
        <v>12</v>
      </c>
      <c r="AE36" s="5">
        <f t="shared" si="6"/>
        <v>32.999993566627701</v>
      </c>
      <c r="AF36" s="5">
        <f t="shared" si="7"/>
        <v>64.250656188640704</v>
      </c>
      <c r="AG36" s="5">
        <f t="shared" si="8"/>
        <v>4.0000014054233475</v>
      </c>
      <c r="AH36" s="8">
        <f t="shared" si="13"/>
        <v>32.993602909084629</v>
      </c>
      <c r="AI36" s="8">
        <f t="shared" si="13"/>
        <v>26.402115231561318</v>
      </c>
      <c r="AJ36" s="8">
        <f t="shared" si="13"/>
        <v>39.579409165413523</v>
      </c>
      <c r="AK36" s="8">
        <f t="shared" si="13"/>
        <v>45.36092591364789</v>
      </c>
      <c r="AN36" s="6">
        <v>2.9</v>
      </c>
      <c r="AO36" s="5">
        <f t="shared" si="14"/>
        <v>22.69108943385244</v>
      </c>
      <c r="AP36" s="39">
        <f t="shared" si="14"/>
        <v>25.396896854785137</v>
      </c>
      <c r="AQ36" s="38">
        <f t="shared" si="11"/>
        <v>22.69108943385244</v>
      </c>
    </row>
    <row r="37" spans="6:43">
      <c r="F37" s="6">
        <v>31</v>
      </c>
      <c r="G37" s="5">
        <f t="shared" si="0"/>
        <v>32.999696659777825</v>
      </c>
      <c r="H37" s="5">
        <f t="shared" si="1"/>
        <v>32.982714305267066</v>
      </c>
      <c r="I37" s="5">
        <f t="shared" si="2"/>
        <v>5.1028524490755185</v>
      </c>
      <c r="J37" s="39">
        <f t="shared" si="3"/>
        <v>44.648701977871966</v>
      </c>
      <c r="K37" s="41">
        <f t="shared" si="4"/>
        <v>4.0116273475308386</v>
      </c>
      <c r="L37" s="35">
        <f t="shared" si="12"/>
        <v>23.092593543925268</v>
      </c>
      <c r="M37" s="35">
        <f t="shared" si="12"/>
        <v>31.486038902585335</v>
      </c>
      <c r="N37" s="35">
        <f t="shared" si="12"/>
        <v>39.58809876043675</v>
      </c>
      <c r="O37" s="35">
        <f t="shared" si="12"/>
        <v>45.386419397519099</v>
      </c>
      <c r="AD37" s="6">
        <v>13</v>
      </c>
      <c r="AE37" s="5">
        <f t="shared" si="6"/>
        <v>32.999993566627701</v>
      </c>
      <c r="AF37" s="5">
        <f t="shared" si="7"/>
        <v>65.081470528235869</v>
      </c>
      <c r="AG37" s="5">
        <f t="shared" si="8"/>
        <v>4.0000009586153915</v>
      </c>
      <c r="AH37" s="8">
        <f t="shared" si="13"/>
        <v>32.993602909084629</v>
      </c>
      <c r="AI37" s="8">
        <f t="shared" si="13"/>
        <v>26.402115231561318</v>
      </c>
      <c r="AJ37" s="8">
        <f t="shared" si="13"/>
        <v>39.579408818572588</v>
      </c>
      <c r="AK37" s="8">
        <f t="shared" si="13"/>
        <v>45.360924921000269</v>
      </c>
      <c r="AN37" s="6">
        <v>3</v>
      </c>
      <c r="AO37" s="5">
        <f t="shared" si="14"/>
        <v>22.763748531381111</v>
      </c>
      <c r="AP37" s="39">
        <f t="shared" si="14"/>
        <v>25.456623515319194</v>
      </c>
      <c r="AQ37" s="38">
        <f t="shared" si="11"/>
        <v>22.763748531381111</v>
      </c>
    </row>
    <row r="38" spans="6:43">
      <c r="F38" s="6">
        <v>32</v>
      </c>
      <c r="G38" s="5">
        <f t="shared" si="0"/>
        <v>32.999741178882225</v>
      </c>
      <c r="H38" s="5">
        <f t="shared" si="1"/>
        <v>33.024079158723964</v>
      </c>
      <c r="I38" s="5">
        <f t="shared" si="2"/>
        <v>5.0935214063617984</v>
      </c>
      <c r="J38" s="39">
        <f t="shared" si="3"/>
        <v>44.690066831328863</v>
      </c>
      <c r="K38" s="41">
        <f t="shared" si="4"/>
        <v>4.0114094976994483</v>
      </c>
      <c r="L38" s="35">
        <f t="shared" si="12"/>
        <v>23.128628933778714</v>
      </c>
      <c r="M38" s="35">
        <f t="shared" si="12"/>
        <v>31.506726092987879</v>
      </c>
      <c r="N38" s="35">
        <f t="shared" si="12"/>
        <v>39.587975594943458</v>
      </c>
      <c r="O38" s="35">
        <f t="shared" si="12"/>
        <v>45.38598135652424</v>
      </c>
      <c r="AD38" s="6">
        <v>14</v>
      </c>
      <c r="AE38" s="5">
        <f t="shared" si="6"/>
        <v>32.999993566627701</v>
      </c>
      <c r="AF38" s="5">
        <f t="shared" si="7"/>
        <v>65.85068446081236</v>
      </c>
      <c r="AG38" s="5">
        <f t="shared" si="8"/>
        <v>4.0000006726694073</v>
      </c>
      <c r="AH38" s="8">
        <f t="shared" si="13"/>
        <v>32.993602909084629</v>
      </c>
      <c r="AI38" s="8">
        <f t="shared" si="13"/>
        <v>26.402115231561318</v>
      </c>
      <c r="AJ38" s="8">
        <f t="shared" si="13"/>
        <v>39.57940859660296</v>
      </c>
      <c r="AK38" s="8">
        <f t="shared" si="13"/>
        <v>45.360924285730412</v>
      </c>
      <c r="AN38" s="6">
        <v>3.1</v>
      </c>
      <c r="AO38" s="5">
        <f t="shared" si="14"/>
        <v>22.83442616435423</v>
      </c>
      <c r="AP38" s="39">
        <f t="shared" si="14"/>
        <v>25.514721387925867</v>
      </c>
      <c r="AQ38" s="38">
        <f t="shared" si="11"/>
        <v>22.83442616435423</v>
      </c>
    </row>
    <row r="39" spans="6:43">
      <c r="F39" s="6">
        <v>33</v>
      </c>
      <c r="G39" s="5">
        <f t="shared" si="0"/>
        <v>32.999778083738576</v>
      </c>
      <c r="H39" s="5">
        <f t="shared" si="1"/>
        <v>33.064171043397906</v>
      </c>
      <c r="I39" s="5">
        <f t="shared" si="2"/>
        <v>5.0844606985717293</v>
      </c>
      <c r="J39" s="39">
        <f t="shared" si="3"/>
        <v>44.730158716002805</v>
      </c>
      <c r="K39" s="41">
        <f t="shared" si="4"/>
        <v>4.0112021928725685</v>
      </c>
      <c r="L39" s="35">
        <f t="shared" si="12"/>
        <v>23.163392283819235</v>
      </c>
      <c r="M39" s="35">
        <f t="shared" si="12"/>
        <v>31.526585904957155</v>
      </c>
      <c r="N39" s="35">
        <f t="shared" si="12"/>
        <v>39.58785290680887</v>
      </c>
      <c r="O39" s="35">
        <f t="shared" si="12"/>
        <v>45.385559034412779</v>
      </c>
      <c r="AD39" s="6">
        <v>15</v>
      </c>
      <c r="AE39" s="5">
        <f t="shared" si="6"/>
        <v>32.999993566627701</v>
      </c>
      <c r="AF39" s="5">
        <f t="shared" si="7"/>
        <v>66.56680549953326</v>
      </c>
      <c r="AG39" s="5">
        <f t="shared" si="8"/>
        <v>4.0000004837015863</v>
      </c>
      <c r="AH39" s="8">
        <f t="shared" si="13"/>
        <v>32.993602909084629</v>
      </c>
      <c r="AI39" s="8">
        <f t="shared" si="13"/>
        <v>26.402115231561318</v>
      </c>
      <c r="AJ39" s="8">
        <f t="shared" si="13"/>
        <v>39.579408449913977</v>
      </c>
      <c r="AK39" s="8">
        <f t="shared" si="13"/>
        <v>45.360923865911367</v>
      </c>
      <c r="AN39" s="6">
        <v>3.2</v>
      </c>
      <c r="AO39" s="5">
        <f t="shared" si="14"/>
        <v>22.903241630511552</v>
      </c>
      <c r="AP39" s="39">
        <f t="shared" si="14"/>
        <v>25.571288536795969</v>
      </c>
      <c r="AQ39" s="38">
        <f t="shared" si="11"/>
        <v>22.903241630511552</v>
      </c>
    </row>
    <row r="40" spans="6:43">
      <c r="F40" s="6">
        <v>34</v>
      </c>
      <c r="G40" s="5">
        <f t="shared" ref="G40:G73" si="15">-2*LOG10(10^(-5*LOG10($F40)-12.5)+10^-16.5)</f>
        <v>32.999808851042566</v>
      </c>
      <c r="H40" s="5">
        <f t="shared" ref="H40:H73" si="16">32.98+23.9*LOG($G$5)+3*LOG(F40)</f>
        <v>33.10306597489101</v>
      </c>
      <c r="I40" s="5">
        <f t="shared" ref="I40:I71" si="17">SQRT((($G$1^2)*10^(-0.2*G40)+($G$2^2)*10^(-0.2*H40))/(10^(-0.2*G40)+10^(-0.2*H40)))</f>
        <v>5.0756562606785165</v>
      </c>
      <c r="J40" s="39">
        <f t="shared" ref="J40:J73" si="18">32.98+23.9*LOG(2)+3*LOG(F40)</f>
        <v>44.769053647495909</v>
      </c>
      <c r="K40" s="41">
        <f t="shared" ref="K40:K71" si="19">SQRT((($G$1^2)*10^(-0.2*G40)+($G$2^2)*10^(-0.2*J40))/(10^(-0.2*G40)+10^(-0.2*J40)))</f>
        <v>4.0110046311885812</v>
      </c>
      <c r="L40" s="35">
        <f t="shared" si="12"/>
        <v>23.196962126935027</v>
      </c>
      <c r="M40" s="35">
        <f t="shared" si="12"/>
        <v>31.545673736471031</v>
      </c>
      <c r="N40" s="35">
        <f t="shared" si="12"/>
        <v>39.587731559028086</v>
      </c>
      <c r="O40" s="35">
        <f t="shared" si="12"/>
        <v>45.385152135186132</v>
      </c>
      <c r="AD40" s="6">
        <v>16</v>
      </c>
      <c r="AE40" s="5">
        <f t="shared" ref="AE40:AE64" si="20">-2*LOG10(10^(-5*LOG10($AE$5)-12.5)+10^-16.5)</f>
        <v>32.999993566627701</v>
      </c>
      <c r="AF40" s="5">
        <f t="shared" ref="AF40:AF64" si="21">32.98+23.9*LOG($AD40)+3*LOG($AE$5)</f>
        <v>67.236691993579072</v>
      </c>
      <c r="AG40" s="5">
        <f t="shared" ref="AG40:AG64" si="22">SQRT((($G$1^2)*10^(-0.2*AE40)+($G$2^2)*10^(-0.2*AF40))/(10^(-0.2*AE40)+10^(-0.2*AF40)))</f>
        <v>4.0000003553041186</v>
      </c>
      <c r="AH40" s="8">
        <f t="shared" si="13"/>
        <v>32.993602909084629</v>
      </c>
      <c r="AI40" s="8">
        <f t="shared" si="13"/>
        <v>26.402115231561318</v>
      </c>
      <c r="AJ40" s="8">
        <f t="shared" si="13"/>
        <v>39.579408350243597</v>
      </c>
      <c r="AK40" s="8">
        <f t="shared" si="13"/>
        <v>45.360923580658024</v>
      </c>
      <c r="AN40" s="6">
        <v>3.3</v>
      </c>
      <c r="AO40" s="5">
        <f t="shared" si="14"/>
        <v>22.970303569264008</v>
      </c>
      <c r="AP40" s="39">
        <f t="shared" si="14"/>
        <v>25.626414264844591</v>
      </c>
      <c r="AQ40" s="38">
        <f t="shared" si="11"/>
        <v>22.970303569264008</v>
      </c>
    </row>
    <row r="41" spans="6:43">
      <c r="F41" s="6">
        <v>35</v>
      </c>
      <c r="G41" s="5">
        <f t="shared" si="15"/>
        <v>32.999834639131606</v>
      </c>
      <c r="H41" s="5">
        <f t="shared" si="16"/>
        <v>33.140833356815072</v>
      </c>
      <c r="I41" s="5">
        <f t="shared" si="17"/>
        <v>5.0670950727630863</v>
      </c>
      <c r="J41" s="39">
        <f t="shared" si="18"/>
        <v>44.806821029419972</v>
      </c>
      <c r="K41" s="41">
        <f t="shared" si="19"/>
        <v>4.010816092198862</v>
      </c>
      <c r="L41" s="35">
        <f t="shared" si="12"/>
        <v>23.229410090561331</v>
      </c>
      <c r="M41" s="35">
        <f t="shared" si="12"/>
        <v>31.564039799103622</v>
      </c>
      <c r="N41" s="35">
        <f t="shared" si="12"/>
        <v>39.587612158401448</v>
      </c>
      <c r="O41" s="35">
        <f t="shared" si="12"/>
        <v>45.384760224323557</v>
      </c>
      <c r="AD41" s="6">
        <v>17</v>
      </c>
      <c r="AE41" s="5">
        <f t="shared" si="20"/>
        <v>32.999993566627701</v>
      </c>
      <c r="AF41" s="5">
        <f t="shared" si="21"/>
        <v>67.865953629043219</v>
      </c>
      <c r="AG41" s="5">
        <f t="shared" si="22"/>
        <v>4.0000002659181222</v>
      </c>
      <c r="AH41" s="8">
        <f t="shared" si="13"/>
        <v>32.993602909084629</v>
      </c>
      <c r="AI41" s="8">
        <f t="shared" si="13"/>
        <v>26.402115231561318</v>
      </c>
      <c r="AJ41" s="8">
        <f t="shared" si="13"/>
        <v>39.57940828085642</v>
      </c>
      <c r="AK41" s="8">
        <f t="shared" si="13"/>
        <v>45.360923382074233</v>
      </c>
      <c r="AN41" s="6">
        <v>3.4</v>
      </c>
      <c r="AO41" s="5">
        <f t="shared" si="14"/>
        <v>23.035711205894358</v>
      </c>
      <c r="AP41" s="39">
        <f t="shared" si="14"/>
        <v>25.68018013645915</v>
      </c>
      <c r="AQ41" s="38">
        <f t="shared" si="11"/>
        <v>23.035711205894358</v>
      </c>
    </row>
    <row r="42" spans="6:43">
      <c r="F42" s="6">
        <v>36</v>
      </c>
      <c r="G42" s="5">
        <f t="shared" si="15"/>
        <v>32.999856363143039</v>
      </c>
      <c r="H42" s="5">
        <f t="shared" si="16"/>
        <v>33.177536726066108</v>
      </c>
      <c r="I42" s="5">
        <f t="shared" si="17"/>
        <v>5.0587650627204575</v>
      </c>
      <c r="J42" s="39">
        <f t="shared" si="18"/>
        <v>44.843524398671008</v>
      </c>
      <c r="K42" s="41">
        <f t="shared" si="19"/>
        <v>4.0106359267185256</v>
      </c>
      <c r="L42" s="35">
        <f t="shared" si="12"/>
        <v>23.260801678522089</v>
      </c>
      <c r="M42" s="35">
        <f t="shared" si="12"/>
        <v>31.581729739833222</v>
      </c>
      <c r="N42" s="35">
        <f t="shared" si="12"/>
        <v>39.587495122960483</v>
      </c>
      <c r="O42" s="35">
        <f t="shared" si="12"/>
        <v>45.384382781538577</v>
      </c>
      <c r="AD42" s="6">
        <v>18</v>
      </c>
      <c r="AE42" s="5">
        <f t="shared" si="20"/>
        <v>32.999993566627701</v>
      </c>
      <c r="AF42" s="5">
        <f t="shared" si="21"/>
        <v>68.459237280071491</v>
      </c>
      <c r="AG42" s="5">
        <f t="shared" si="22"/>
        <v>4.0000002023444141</v>
      </c>
      <c r="AH42" s="8">
        <f t="shared" si="13"/>
        <v>32.993602909084629</v>
      </c>
      <c r="AI42" s="8">
        <f t="shared" si="13"/>
        <v>26.402115231561318</v>
      </c>
      <c r="AJ42" s="8">
        <f t="shared" si="13"/>
        <v>39.579408231506406</v>
      </c>
      <c r="AK42" s="8">
        <f t="shared" si="13"/>
        <v>45.360923240836136</v>
      </c>
      <c r="AN42" s="6">
        <v>3.5</v>
      </c>
      <c r="AO42" s="5">
        <f t="shared" si="14"/>
        <v>23.099555418472868</v>
      </c>
      <c r="AP42" s="39">
        <f t="shared" si="14"/>
        <v>25.732660854517011</v>
      </c>
      <c r="AQ42" s="38">
        <f t="shared" si="11"/>
        <v>23.099555418472868</v>
      </c>
    </row>
    <row r="43" spans="6:43">
      <c r="F43" s="6">
        <v>37</v>
      </c>
      <c r="G43" s="5">
        <f t="shared" si="15"/>
        <v>32.999874750969177</v>
      </c>
      <c r="H43" s="5">
        <f t="shared" si="16"/>
        <v>33.21323439596523</v>
      </c>
      <c r="I43" s="5">
        <f t="shared" si="17"/>
        <v>5.0506550191422477</v>
      </c>
      <c r="J43" s="39">
        <f t="shared" si="18"/>
        <v>44.87922206857013</v>
      </c>
      <c r="K43" s="41">
        <f t="shared" si="19"/>
        <v>4.0104635481499065</v>
      </c>
      <c r="L43" s="35">
        <f t="shared" si="12"/>
        <v>23.291196945431757</v>
      </c>
      <c r="M43" s="35">
        <f t="shared" si="12"/>
        <v>31.598785172148538</v>
      </c>
      <c r="N43" s="35">
        <f t="shared" si="12"/>
        <v>39.587380731310084</v>
      </c>
      <c r="O43" s="35">
        <f t="shared" si="12"/>
        <v>45.38401923758034</v>
      </c>
      <c r="AD43" s="6">
        <v>19</v>
      </c>
      <c r="AE43" s="5">
        <f t="shared" si="20"/>
        <v>32.999993566627701</v>
      </c>
      <c r="AF43" s="5">
        <f t="shared" si="21"/>
        <v>69.020435470875086</v>
      </c>
      <c r="AG43" s="5">
        <f t="shared" si="22"/>
        <v>4.0000001562613576</v>
      </c>
      <c r="AH43" s="8">
        <f t="shared" si="13"/>
        <v>32.993602909084629</v>
      </c>
      <c r="AI43" s="8">
        <f t="shared" si="13"/>
        <v>26.402115231561318</v>
      </c>
      <c r="AJ43" s="8">
        <f t="shared" si="13"/>
        <v>39.579408195733762</v>
      </c>
      <c r="AK43" s="8">
        <f t="shared" si="13"/>
        <v>45.360923138456023</v>
      </c>
      <c r="AN43" s="6">
        <v>3.6</v>
      </c>
      <c r="AO43" s="5">
        <f t="shared" si="14"/>
        <v>23.161919657053588</v>
      </c>
      <c r="AP43" s="39">
        <f t="shared" si="14"/>
        <v>25.783925015976024</v>
      </c>
      <c r="AQ43" s="38">
        <f t="shared" si="11"/>
        <v>23.161919657053588</v>
      </c>
    </row>
    <row r="44" spans="6:43">
      <c r="F44" s="6">
        <v>38</v>
      </c>
      <c r="G44" s="5">
        <f t="shared" si="15"/>
        <v>32.999890385269637</v>
      </c>
      <c r="H44" s="5">
        <f t="shared" si="16"/>
        <v>33.247980013614679</v>
      </c>
      <c r="I44" s="5">
        <f t="shared" si="17"/>
        <v>5.0427545133569458</v>
      </c>
      <c r="J44" s="39">
        <f t="shared" si="18"/>
        <v>44.913967686219578</v>
      </c>
      <c r="K44" s="41">
        <f t="shared" si="19"/>
        <v>4.0102984250397409</v>
      </c>
      <c r="L44" s="35">
        <f t="shared" si="12"/>
        <v>23.320651080900319</v>
      </c>
      <c r="M44" s="35">
        <f t="shared" si="12"/>
        <v>31.615244132021392</v>
      </c>
      <c r="N44" s="35">
        <f t="shared" si="12"/>
        <v>39.58726915896623</v>
      </c>
      <c r="O44" s="35">
        <f t="shared" si="12"/>
        <v>45.383668999813608</v>
      </c>
      <c r="AD44" s="6">
        <v>20</v>
      </c>
      <c r="AE44" s="5">
        <f t="shared" si="20"/>
        <v>32.999993566627701</v>
      </c>
      <c r="AF44" s="5">
        <f t="shared" si="21"/>
        <v>69.552841304471627</v>
      </c>
      <c r="AG44" s="5">
        <f t="shared" si="22"/>
        <v>4.0000001222842245</v>
      </c>
      <c r="AH44" s="8">
        <f t="shared" si="13"/>
        <v>32.993602909084629</v>
      </c>
      <c r="AI44" s="8">
        <f t="shared" si="13"/>
        <v>26.402115231561318</v>
      </c>
      <c r="AJ44" s="8">
        <f t="shared" si="13"/>
        <v>39.579408169358516</v>
      </c>
      <c r="AK44" s="8">
        <f t="shared" si="13"/>
        <v>45.360923062970954</v>
      </c>
      <c r="AN44" s="6">
        <v>3.7</v>
      </c>
      <c r="AO44" s="5">
        <f t="shared" si="14"/>
        <v>23.22288073910785</v>
      </c>
      <c r="AP44" s="39">
        <f t="shared" si="14"/>
        <v>25.83403576573048</v>
      </c>
      <c r="AQ44" s="38">
        <f t="shared" si="11"/>
        <v>23.22288073910785</v>
      </c>
    </row>
    <row r="45" spans="6:43">
      <c r="F45" s="6">
        <v>39</v>
      </c>
      <c r="G45" s="5">
        <f t="shared" si="15"/>
        <v>32.999903735268155</v>
      </c>
      <c r="H45" s="5">
        <f t="shared" si="16"/>
        <v>33.28182304484374</v>
      </c>
      <c r="I45" s="5">
        <f t="shared" si="17"/>
        <v>5.0350538296557499</v>
      </c>
      <c r="J45" s="39">
        <f t="shared" si="18"/>
        <v>44.94781071744864</v>
      </c>
      <c r="K45" s="41">
        <f t="shared" si="19"/>
        <v>4.0101400746729228</v>
      </c>
      <c r="L45" s="35">
        <f t="shared" si="12"/>
        <v>23.349214917638751</v>
      </c>
      <c r="M45" s="35">
        <f t="shared" si="12"/>
        <v>31.631141471243907</v>
      </c>
      <c r="N45" s="35">
        <f t="shared" si="12"/>
        <v>39.587160505266908</v>
      </c>
      <c r="O45" s="35">
        <f t="shared" si="12"/>
        <v>45.383331469870242</v>
      </c>
      <c r="AD45" s="6">
        <v>21</v>
      </c>
      <c r="AE45" s="5">
        <f t="shared" si="20"/>
        <v>32.999993566627701</v>
      </c>
      <c r="AF45" s="5">
        <f t="shared" si="21"/>
        <v>70.059265552243147</v>
      </c>
      <c r="AG45" s="5">
        <f t="shared" si="22"/>
        <v>4.0000000968468701</v>
      </c>
      <c r="AH45" s="8">
        <f t="shared" si="13"/>
        <v>32.993602909084629</v>
      </c>
      <c r="AI45" s="8">
        <f t="shared" si="13"/>
        <v>26.402115231561318</v>
      </c>
      <c r="AJ45" s="8">
        <f t="shared" si="13"/>
        <v>39.579408149612398</v>
      </c>
      <c r="AK45" s="8">
        <f t="shared" si="13"/>
        <v>45.360923006458229</v>
      </c>
      <c r="AN45" s="6">
        <v>3.8</v>
      </c>
      <c r="AO45" s="5">
        <f t="shared" si="14"/>
        <v>23.282509540728718</v>
      </c>
      <c r="AP45" s="39">
        <f t="shared" si="14"/>
        <v>25.883051364789598</v>
      </c>
      <c r="AQ45" s="38">
        <f t="shared" si="11"/>
        <v>23.282509540728718</v>
      </c>
    </row>
    <row r="46" spans="6:43">
      <c r="F46" s="6">
        <v>40</v>
      </c>
      <c r="G46" s="5">
        <f t="shared" si="15"/>
        <v>32.999915181000496</v>
      </c>
      <c r="H46" s="5">
        <f t="shared" si="16"/>
        <v>33.314809197748133</v>
      </c>
      <c r="I46" s="5">
        <f t="shared" si="17"/>
        <v>5.0275439028041982</v>
      </c>
      <c r="J46" s="39">
        <f t="shared" si="18"/>
        <v>44.980796870353032</v>
      </c>
      <c r="K46" s="41">
        <f t="shared" si="19"/>
        <v>4.0099880575399514</v>
      </c>
      <c r="L46" s="35">
        <f t="shared" si="12"/>
        <v>23.376935375055737</v>
      </c>
      <c r="M46" s="35">
        <f t="shared" si="12"/>
        <v>31.646509198240977</v>
      </c>
      <c r="N46" s="35">
        <f t="shared" si="12"/>
        <v>39.587054813399028</v>
      </c>
      <c r="O46" s="35">
        <f t="shared" si="12"/>
        <v>45.383006055679488</v>
      </c>
      <c r="AD46" s="6">
        <v>22</v>
      </c>
      <c r="AE46" s="5">
        <f t="shared" si="20"/>
        <v>32.999993566627701</v>
      </c>
      <c r="AF46" s="5">
        <f t="shared" si="21"/>
        <v>70.542126479753193</v>
      </c>
      <c r="AG46" s="5">
        <f t="shared" si="22"/>
        <v>4.0000000775377886</v>
      </c>
      <c r="AH46" s="8">
        <f t="shared" si="13"/>
        <v>32.993602909084629</v>
      </c>
      <c r="AI46" s="8">
        <f t="shared" si="13"/>
        <v>26.402115231561318</v>
      </c>
      <c r="AJ46" s="8">
        <f t="shared" si="13"/>
        <v>39.579408134623435</v>
      </c>
      <c r="AK46" s="8">
        <f t="shared" si="13"/>
        <v>45.360922963560334</v>
      </c>
      <c r="AN46" s="6">
        <v>3.9</v>
      </c>
      <c r="AO46" s="5">
        <f t="shared" si="14"/>
        <v>23.340871599628315</v>
      </c>
      <c r="AP46" s="39">
        <f t="shared" si="14"/>
        <v>25.931025685948615</v>
      </c>
      <c r="AQ46" s="38">
        <f t="shared" si="11"/>
        <v>23.340871599628315</v>
      </c>
    </row>
    <row r="47" spans="6:43">
      <c r="F47" s="6">
        <v>41</v>
      </c>
      <c r="G47" s="5">
        <f t="shared" si="15"/>
        <v>32.999925031938496</v>
      </c>
      <c r="H47" s="5">
        <f t="shared" si="16"/>
        <v>33.34698079392345</v>
      </c>
      <c r="I47" s="5">
        <f t="shared" si="17"/>
        <v>5.0202162620228155</v>
      </c>
      <c r="J47" s="39">
        <f t="shared" si="18"/>
        <v>45.012968466528349</v>
      </c>
      <c r="K47" s="41">
        <f t="shared" si="19"/>
        <v>4.0098419725432022</v>
      </c>
      <c r="L47" s="35">
        <f t="shared" si="12"/>
        <v>23.403855847926501</v>
      </c>
      <c r="M47" s="35">
        <f t="shared" si="12"/>
        <v>31.661376774595485</v>
      </c>
      <c r="N47" s="35">
        <f t="shared" si="12"/>
        <v>39.586952085364196</v>
      </c>
      <c r="O47" s="35">
        <f t="shared" si="12"/>
        <v>45.382692179505007</v>
      </c>
      <c r="AD47" s="6">
        <v>23</v>
      </c>
      <c r="AE47" s="5">
        <f t="shared" si="20"/>
        <v>32.999993566627701</v>
      </c>
      <c r="AF47" s="5">
        <f t="shared" si="21"/>
        <v>71.00351968892295</v>
      </c>
      <c r="AG47" s="5">
        <f t="shared" si="22"/>
        <v>4.0000000626952685</v>
      </c>
      <c r="AH47" s="8">
        <f t="shared" si="13"/>
        <v>32.993602909084629</v>
      </c>
      <c r="AI47" s="8">
        <f t="shared" si="13"/>
        <v>26.402115231561318</v>
      </c>
      <c r="AJ47" s="8">
        <f t="shared" si="13"/>
        <v>39.579408123101715</v>
      </c>
      <c r="AK47" s="8">
        <f t="shared" si="13"/>
        <v>45.360922930585552</v>
      </c>
      <c r="AN47" s="6">
        <v>4</v>
      </c>
      <c r="AO47" s="5">
        <f t="shared" si="14"/>
        <v>23.398027643141585</v>
      </c>
      <c r="AP47" s="39">
        <f t="shared" si="14"/>
        <v>25.978008647814335</v>
      </c>
      <c r="AQ47" s="38">
        <f t="shared" si="11"/>
        <v>23.398027643141585</v>
      </c>
    </row>
    <row r="48" spans="6:43">
      <c r="F48" s="6">
        <v>42</v>
      </c>
      <c r="G48" s="5">
        <f t="shared" si="15"/>
        <v>32.99993354139206</v>
      </c>
      <c r="H48" s="5">
        <f t="shared" si="16"/>
        <v>33.378377094957948</v>
      </c>
      <c r="I48" s="5">
        <f t="shared" si="17"/>
        <v>5.0130629807041647</v>
      </c>
      <c r="J48" s="39">
        <f t="shared" si="18"/>
        <v>45.044364767562847</v>
      </c>
      <c r="K48" s="41">
        <f t="shared" si="19"/>
        <v>4.0097014528300337</v>
      </c>
      <c r="L48" s="35">
        <f t="shared" ref="L48:O67" si="23">MIN(-5*LOG((10^(-0.2*$G48))+(10^(-0.2*$H48)))-_xlfn.NORM.INV((100-L$6)/100,0,$I48),-5*LOG((10^(-0.2*$G48))+(10^(-0.2*$J48)))-_xlfn.NORM.INV((100-L$6)/100,0,$K48))</f>
        <v>23.430016548094635</v>
      </c>
      <c r="M48" s="35">
        <f t="shared" si="23"/>
        <v>31.675771374042036</v>
      </c>
      <c r="N48" s="35">
        <f t="shared" si="23"/>
        <v>39.586852293199811</v>
      </c>
      <c r="O48" s="35">
        <f t="shared" si="23"/>
        <v>45.382389283143191</v>
      </c>
      <c r="AD48" s="6">
        <v>24</v>
      </c>
      <c r="AE48" s="5">
        <f t="shared" si="20"/>
        <v>32.999993566627701</v>
      </c>
      <c r="AF48" s="5">
        <f t="shared" si="21"/>
        <v>71.445273085009859</v>
      </c>
      <c r="AG48" s="5">
        <f t="shared" si="22"/>
        <v>4.0000000511545295</v>
      </c>
      <c r="AH48" s="8">
        <f t="shared" ref="AH48:AK64" si="24">MIN(-5*LOG((10^(-0.2*$AE48))+(10^(-0.2*$AF48)))-_xlfn.NORM.INV((100-AH$6)/100,0,$AG48),AH$3)</f>
        <v>32.993602909084629</v>
      </c>
      <c r="AI48" s="8">
        <f t="shared" si="24"/>
        <v>26.402115231561318</v>
      </c>
      <c r="AJ48" s="8">
        <f t="shared" si="24"/>
        <v>39.57940811414305</v>
      </c>
      <c r="AK48" s="8">
        <f t="shared" si="24"/>
        <v>45.360922904946143</v>
      </c>
      <c r="AN48" s="6">
        <v>4.0999999999999996</v>
      </c>
      <c r="AO48" s="5">
        <f t="shared" ref="AO48:AP67" si="25">-5*LOG((10^(-0.2*AO$4))+(10^(-0.2*AO$5)))-_xlfn.NORM.INV((100-$AN48)/100,0,AO$6)</f>
        <v>23.454034052192984</v>
      </c>
      <c r="AP48" s="39">
        <f t="shared" si="25"/>
        <v>26.02404659619134</v>
      </c>
      <c r="AQ48" s="38">
        <f t="shared" si="11"/>
        <v>23.454034052192984</v>
      </c>
    </row>
    <row r="49" spans="6:43">
      <c r="F49" s="6">
        <v>43</v>
      </c>
      <c r="G49" s="5">
        <f t="shared" si="15"/>
        <v>32.999940917718384</v>
      </c>
      <c r="H49" s="5">
        <f t="shared" si="16"/>
        <v>33.409034590503005</v>
      </c>
      <c r="I49" s="5">
        <f t="shared" si="17"/>
        <v>5.0060766312148184</v>
      </c>
      <c r="J49" s="39">
        <f t="shared" si="18"/>
        <v>45.075022263107904</v>
      </c>
      <c r="K49" s="41">
        <f t="shared" si="19"/>
        <v>4.0095661621594854</v>
      </c>
      <c r="L49" s="35">
        <f t="shared" si="23"/>
        <v>23.455454805852675</v>
      </c>
      <c r="M49" s="35">
        <f t="shared" si="23"/>
        <v>31.689718109503374</v>
      </c>
      <c r="N49" s="35">
        <f t="shared" si="23"/>
        <v>39.586755387413959</v>
      </c>
      <c r="O49" s="35">
        <f t="shared" si="23"/>
        <v>45.382096831106637</v>
      </c>
      <c r="AD49" s="6">
        <v>25</v>
      </c>
      <c r="AE49" s="5">
        <f t="shared" si="20"/>
        <v>32.999993566627701</v>
      </c>
      <c r="AF49" s="5">
        <f t="shared" si="21"/>
        <v>71.868990615364169</v>
      </c>
      <c r="AG49" s="5">
        <f t="shared" si="22"/>
        <v>4.0000000420862847</v>
      </c>
      <c r="AH49" s="8">
        <f t="shared" si="24"/>
        <v>32.993602909084629</v>
      </c>
      <c r="AI49" s="8">
        <f t="shared" si="24"/>
        <v>26.402115231561318</v>
      </c>
      <c r="AJ49" s="8">
        <f t="shared" si="24"/>
        <v>39.579408107103696</v>
      </c>
      <c r="AK49" s="8">
        <f t="shared" si="24"/>
        <v>45.360922884799741</v>
      </c>
      <c r="AN49" s="6">
        <v>4.2</v>
      </c>
      <c r="AO49" s="5">
        <f t="shared" si="25"/>
        <v>23.508943270354564</v>
      </c>
      <c r="AP49" s="39">
        <f t="shared" si="25"/>
        <v>26.069182640332727</v>
      </c>
      <c r="AQ49" s="38">
        <f t="shared" si="11"/>
        <v>23.508943270354564</v>
      </c>
    </row>
    <row r="50" spans="6:43">
      <c r="F50" s="6">
        <v>44</v>
      </c>
      <c r="G50" s="5">
        <f t="shared" si="15"/>
        <v>32.999947333099833</v>
      </c>
      <c r="H50" s="5">
        <f t="shared" si="16"/>
        <v>33.438987253222805</v>
      </c>
      <c r="I50" s="5">
        <f t="shared" si="17"/>
        <v>4.9992502442055615</v>
      </c>
      <c r="J50" s="39">
        <f t="shared" si="18"/>
        <v>45.104974925827705</v>
      </c>
      <c r="K50" s="41">
        <f t="shared" si="19"/>
        <v>4.0094357917246652</v>
      </c>
      <c r="L50" s="35">
        <f t="shared" si="23"/>
        <v>23.480205336575438</v>
      </c>
      <c r="M50" s="35">
        <f t="shared" si="23"/>
        <v>31.703240232794982</v>
      </c>
      <c r="N50" s="35">
        <f t="shared" si="23"/>
        <v>39.586661303336371</v>
      </c>
      <c r="O50" s="35">
        <f t="shared" si="23"/>
        <v>45.381814312382161</v>
      </c>
      <c r="AD50" s="6">
        <v>30</v>
      </c>
      <c r="AE50" s="5">
        <f t="shared" si="20"/>
        <v>32.999993566627701</v>
      </c>
      <c r="AF50" s="5">
        <f t="shared" si="21"/>
        <v>73.7614223959024</v>
      </c>
      <c r="AG50" s="5">
        <f t="shared" si="22"/>
        <v>4.0000000176057382</v>
      </c>
      <c r="AH50" s="8">
        <f t="shared" si="24"/>
        <v>32.993602909084629</v>
      </c>
      <c r="AI50" s="8">
        <f t="shared" si="24"/>
        <v>26.402115231561318</v>
      </c>
      <c r="AJ50" s="8">
        <f t="shared" si="24"/>
        <v>39.579408088100308</v>
      </c>
      <c r="AK50" s="8">
        <f t="shared" si="24"/>
        <v>45.360922830412697</v>
      </c>
      <c r="AN50" s="6">
        <v>4.3</v>
      </c>
      <c r="AO50" s="5">
        <f t="shared" si="25"/>
        <v>23.56280416563829</v>
      </c>
      <c r="AP50" s="39">
        <f t="shared" si="25"/>
        <v>26.113456950337778</v>
      </c>
      <c r="AQ50" s="38">
        <f t="shared" si="11"/>
        <v>23.56280416563829</v>
      </c>
    </row>
    <row r="51" spans="6:43">
      <c r="F51" s="6">
        <v>45</v>
      </c>
      <c r="G51" s="5">
        <f t="shared" si="15"/>
        <v>32.999952930458207</v>
      </c>
      <c r="H51" s="5">
        <f t="shared" si="16"/>
        <v>33.468266765090277</v>
      </c>
      <c r="I51" s="5">
        <f t="shared" si="17"/>
        <v>4.9925772719212009</v>
      </c>
      <c r="J51" s="39">
        <f t="shared" si="18"/>
        <v>45.134254437695176</v>
      </c>
      <c r="K51" s="41">
        <f t="shared" si="19"/>
        <v>4.0093100573655516</v>
      </c>
      <c r="L51" s="35">
        <f t="shared" si="23"/>
        <v>23.504300477301214</v>
      </c>
      <c r="M51" s="35">
        <f t="shared" si="23"/>
        <v>31.716359310856287</v>
      </c>
      <c r="N51" s="35">
        <f t="shared" si="23"/>
        <v>39.586569965903387</v>
      </c>
      <c r="O51" s="35">
        <f t="shared" si="23"/>
        <v>45.381541241187264</v>
      </c>
      <c r="AD51" s="6">
        <v>35</v>
      </c>
      <c r="AE51" s="5">
        <f t="shared" si="20"/>
        <v>32.999993566627701</v>
      </c>
      <c r="AF51" s="5">
        <f t="shared" si="21"/>
        <v>75.36145066807407</v>
      </c>
      <c r="AG51" s="5">
        <f t="shared" si="22"/>
        <v>4.0000000084265261</v>
      </c>
      <c r="AH51" s="8">
        <f t="shared" si="24"/>
        <v>32.993602909084629</v>
      </c>
      <c r="AI51" s="8">
        <f t="shared" si="24"/>
        <v>26.402115231561318</v>
      </c>
      <c r="AJ51" s="8">
        <f t="shared" si="24"/>
        <v>39.579408080974808</v>
      </c>
      <c r="AK51" s="8">
        <f t="shared" si="24"/>
        <v>45.360922810019758</v>
      </c>
      <c r="AN51" s="6">
        <v>4.4000000000000004</v>
      </c>
      <c r="AO51" s="5">
        <f t="shared" si="25"/>
        <v>23.615662351449615</v>
      </c>
      <c r="AP51" s="39">
        <f t="shared" si="25"/>
        <v>26.156907020979702</v>
      </c>
      <c r="AQ51" s="38">
        <f t="shared" si="11"/>
        <v>23.615662351449615</v>
      </c>
    </row>
    <row r="52" spans="6:43">
      <c r="F52" s="6">
        <v>46</v>
      </c>
      <c r="G52" s="5">
        <f t="shared" si="15"/>
        <v>32.999957828931429</v>
      </c>
      <c r="H52" s="5">
        <f t="shared" si="16"/>
        <v>33.496902718808968</v>
      </c>
      <c r="I52" s="5">
        <f t="shared" si="17"/>
        <v>4.9860515550622511</v>
      </c>
      <c r="J52" s="39">
        <f t="shared" si="18"/>
        <v>45.162890391413868</v>
      </c>
      <c r="K52" s="41">
        <f t="shared" si="19"/>
        <v>4.0091886971173611</v>
      </c>
      <c r="L52" s="35">
        <f t="shared" si="23"/>
        <v>23.527770397232032</v>
      </c>
      <c r="M52" s="35">
        <f t="shared" si="23"/>
        <v>31.729095381743203</v>
      </c>
      <c r="N52" s="35">
        <f t="shared" si="23"/>
        <v>39.586481293261208</v>
      </c>
      <c r="O52" s="35">
        <f t="shared" si="23"/>
        <v>45.381277157029849</v>
      </c>
      <c r="AD52" s="6">
        <v>40</v>
      </c>
      <c r="AE52" s="5">
        <f t="shared" si="20"/>
        <v>32.999993566627701</v>
      </c>
      <c r="AF52" s="5">
        <f t="shared" si="21"/>
        <v>76.747458200840768</v>
      </c>
      <c r="AG52" s="5">
        <f t="shared" si="22"/>
        <v>4.0000000044508921</v>
      </c>
      <c r="AH52" s="8">
        <f t="shared" si="24"/>
        <v>32.993602909084629</v>
      </c>
      <c r="AI52" s="8">
        <f t="shared" si="24"/>
        <v>26.402115231561318</v>
      </c>
      <c r="AJ52" s="8">
        <f t="shared" si="24"/>
        <v>39.579408077888665</v>
      </c>
      <c r="AK52" s="8">
        <f t="shared" si="24"/>
        <v>45.360922801187321</v>
      </c>
      <c r="AN52" s="6">
        <v>4.5</v>
      </c>
      <c r="AO52" s="5">
        <f t="shared" si="25"/>
        <v>23.667560472129878</v>
      </c>
      <c r="AP52" s="39">
        <f t="shared" si="25"/>
        <v>26.199567906424953</v>
      </c>
      <c r="AQ52" s="38">
        <f t="shared" si="11"/>
        <v>23.667560472129878</v>
      </c>
    </row>
    <row r="53" spans="6:43">
      <c r="F53" s="6">
        <v>47</v>
      </c>
      <c r="G53" s="5">
        <f t="shared" si="15"/>
        <v>32.999962128234692</v>
      </c>
      <c r="H53" s="5">
        <f t="shared" si="16"/>
        <v>33.524922797571399</v>
      </c>
      <c r="I53" s="5">
        <f t="shared" si="17"/>
        <v>4.9796672928045655</v>
      </c>
      <c r="J53" s="39">
        <f t="shared" si="18"/>
        <v>45.190910470176298</v>
      </c>
      <c r="K53" s="41">
        <f t="shared" si="19"/>
        <v>4.0090714690481715</v>
      </c>
      <c r="L53" s="35">
        <f t="shared" si="23"/>
        <v>23.550643285525311</v>
      </c>
      <c r="M53" s="35">
        <f t="shared" si="23"/>
        <v>31.741467093106518</v>
      </c>
      <c r="N53" s="35">
        <f t="shared" si="23"/>
        <v>39.586395199474403</v>
      </c>
      <c r="O53" s="35">
        <f t="shared" si="23"/>
        <v>45.381021624291236</v>
      </c>
      <c r="AD53" s="6">
        <v>45</v>
      </c>
      <c r="AE53" s="5">
        <f t="shared" si="20"/>
        <v>32.999993566627701</v>
      </c>
      <c r="AF53" s="5">
        <f t="shared" si="21"/>
        <v>77.970003487333187</v>
      </c>
      <c r="AG53" s="5">
        <f t="shared" si="22"/>
        <v>4.0000000025347662</v>
      </c>
      <c r="AH53" s="8">
        <f t="shared" si="24"/>
        <v>32.993602909084629</v>
      </c>
      <c r="AI53" s="8">
        <f t="shared" si="24"/>
        <v>26.402115231561318</v>
      </c>
      <c r="AJ53" s="8">
        <f t="shared" si="24"/>
        <v>39.579408076401243</v>
      </c>
      <c r="AK53" s="8">
        <f t="shared" si="24"/>
        <v>45.360922796930367</v>
      </c>
      <c r="AN53" s="6">
        <v>4.5999999999999996</v>
      </c>
      <c r="AO53" s="5">
        <f t="shared" si="25"/>
        <v>23.718538457690293</v>
      </c>
      <c r="AP53" s="39">
        <f t="shared" si="25"/>
        <v>26.241472429627649</v>
      </c>
      <c r="AQ53" s="38">
        <f t="shared" si="11"/>
        <v>23.718538457690293</v>
      </c>
    </row>
    <row r="54" spans="6:43">
      <c r="F54" s="6">
        <v>48</v>
      </c>
      <c r="G54" s="5">
        <f t="shared" si="15"/>
        <v>32.999965912150948</v>
      </c>
      <c r="H54" s="5">
        <f t="shared" si="16"/>
        <v>33.552352935891008</v>
      </c>
      <c r="I54" s="5">
        <f t="shared" si="17"/>
        <v>4.9734190156306033</v>
      </c>
      <c r="J54" s="39">
        <f t="shared" si="18"/>
        <v>45.218340608495907</v>
      </c>
      <c r="K54" s="41">
        <f t="shared" si="19"/>
        <v>4.0089581493467072</v>
      </c>
      <c r="L54" s="35">
        <f t="shared" si="23"/>
        <v>23.572945519251178</v>
      </c>
      <c r="M54" s="35">
        <f t="shared" si="23"/>
        <v>31.753491825460593</v>
      </c>
      <c r="N54" s="35">
        <f t="shared" si="23"/>
        <v>39.586311596554502</v>
      </c>
      <c r="O54" s="35">
        <f t="shared" si="23"/>
        <v>45.380774231490896</v>
      </c>
      <c r="AD54" s="6">
        <v>50</v>
      </c>
      <c r="AE54" s="5">
        <f t="shared" si="20"/>
        <v>32.999993566627701</v>
      </c>
      <c r="AF54" s="5">
        <f t="shared" si="21"/>
        <v>79.063607511733323</v>
      </c>
      <c r="AG54" s="5">
        <f t="shared" si="22"/>
        <v>4.0000000015318529</v>
      </c>
      <c r="AH54" s="8">
        <f t="shared" si="24"/>
        <v>32.993602909084629</v>
      </c>
      <c r="AI54" s="8">
        <f t="shared" si="24"/>
        <v>26.402115231561318</v>
      </c>
      <c r="AJ54" s="8">
        <f t="shared" si="24"/>
        <v>39.579408075622716</v>
      </c>
      <c r="AK54" s="8">
        <f t="shared" si="24"/>
        <v>45.360922794702255</v>
      </c>
      <c r="AN54" s="6">
        <v>4.7</v>
      </c>
      <c r="AO54" s="5">
        <f t="shared" si="25"/>
        <v>23.768633751655187</v>
      </c>
      <c r="AP54" s="39">
        <f t="shared" si="25"/>
        <v>26.282651369619501</v>
      </c>
      <c r="AQ54" s="38">
        <f t="shared" si="11"/>
        <v>23.768633751655187</v>
      </c>
    </row>
    <row r="55" spans="6:43">
      <c r="F55" s="6">
        <v>49</v>
      </c>
      <c r="G55" s="5">
        <f t="shared" si="15"/>
        <v>32.999969251338214</v>
      </c>
      <c r="H55" s="5">
        <f t="shared" si="16"/>
        <v>33.579217463849787</v>
      </c>
      <c r="I55" s="5">
        <f t="shared" si="17"/>
        <v>4.9673015606676598</v>
      </c>
      <c r="J55" s="39">
        <f t="shared" si="18"/>
        <v>45.245205136454686</v>
      </c>
      <c r="K55" s="41">
        <f t="shared" si="19"/>
        <v>4.0088485306270041</v>
      </c>
      <c r="L55" s="35">
        <f t="shared" si="23"/>
        <v>23.594701813974233</v>
      </c>
      <c r="M55" s="35">
        <f t="shared" si="23"/>
        <v>31.765185802200136</v>
      </c>
      <c r="N55" s="35">
        <f t="shared" si="23"/>
        <v>39.586230395971015</v>
      </c>
      <c r="O55" s="35">
        <f t="shared" si="23"/>
        <v>45.380534590347111</v>
      </c>
      <c r="AD55" s="6">
        <v>55</v>
      </c>
      <c r="AE55" s="5">
        <f t="shared" si="20"/>
        <v>32.999993566627701</v>
      </c>
      <c r="AF55" s="5">
        <f t="shared" si="21"/>
        <v>80.052892687014904</v>
      </c>
      <c r="AG55" s="5">
        <f t="shared" si="22"/>
        <v>4.0000000009713155</v>
      </c>
      <c r="AH55" s="8">
        <f t="shared" si="24"/>
        <v>32.993602909084629</v>
      </c>
      <c r="AI55" s="8">
        <f t="shared" si="24"/>
        <v>26.402115231561318</v>
      </c>
      <c r="AJ55" s="8">
        <f t="shared" si="24"/>
        <v>39.579408075187594</v>
      </c>
      <c r="AK55" s="8">
        <f t="shared" si="24"/>
        <v>45.360922793456943</v>
      </c>
      <c r="AN55" s="6">
        <v>4.8</v>
      </c>
      <c r="AO55" s="5">
        <f t="shared" si="25"/>
        <v>23.817881515361879</v>
      </c>
      <c r="AP55" s="39">
        <f t="shared" si="25"/>
        <v>26.323133629446776</v>
      </c>
      <c r="AQ55" s="38">
        <f t="shared" si="11"/>
        <v>23.817881515361879</v>
      </c>
    </row>
    <row r="56" spans="6:43">
      <c r="F56" s="6">
        <v>50</v>
      </c>
      <c r="G56" s="5">
        <f t="shared" si="15"/>
        <v>32.999972205597871</v>
      </c>
      <c r="H56" s="5">
        <f t="shared" si="16"/>
        <v>33.605539236772302</v>
      </c>
      <c r="I56" s="5">
        <f t="shared" si="17"/>
        <v>4.9613100492648741</v>
      </c>
      <c r="J56" s="39">
        <f t="shared" si="18"/>
        <v>45.271526909377201</v>
      </c>
      <c r="K56" s="41">
        <f t="shared" si="19"/>
        <v>4.0087424204217381</v>
      </c>
      <c r="L56" s="35">
        <f t="shared" si="23"/>
        <v>23.615935359070157</v>
      </c>
      <c r="M56" s="35">
        <f t="shared" si="23"/>
        <v>31.776564188034268</v>
      </c>
      <c r="N56" s="35">
        <f t="shared" si="23"/>
        <v>39.586151509767461</v>
      </c>
      <c r="O56" s="35">
        <f t="shared" si="23"/>
        <v>45.380302334715211</v>
      </c>
      <c r="AD56" s="6">
        <v>60</v>
      </c>
      <c r="AE56" s="5">
        <f t="shared" si="20"/>
        <v>32.999993566627701</v>
      </c>
      <c r="AF56" s="5">
        <f t="shared" si="21"/>
        <v>80.956039292271555</v>
      </c>
      <c r="AG56" s="5">
        <f t="shared" si="22"/>
        <v>4.0000000006408118</v>
      </c>
      <c r="AH56" s="8">
        <f t="shared" si="24"/>
        <v>32.993602909084629</v>
      </c>
      <c r="AI56" s="8">
        <f t="shared" si="24"/>
        <v>26.402115231561318</v>
      </c>
      <c r="AJ56" s="8">
        <f t="shared" si="24"/>
        <v>39.579408074931038</v>
      </c>
      <c r="AK56" s="8">
        <f t="shared" si="24"/>
        <v>45.360922792722683</v>
      </c>
      <c r="AN56" s="6">
        <v>4.9000000000000004</v>
      </c>
      <c r="AO56" s="5">
        <f t="shared" si="25"/>
        <v>23.866314811587344</v>
      </c>
      <c r="AP56" s="39">
        <f t="shared" si="25"/>
        <v>26.362946387113666</v>
      </c>
      <c r="AQ56" s="38">
        <f t="shared" si="11"/>
        <v>23.866314811587344</v>
      </c>
    </row>
    <row r="57" spans="6:43">
      <c r="F57" s="6">
        <v>51</v>
      </c>
      <c r="G57" s="5">
        <f t="shared" si="15"/>
        <v>32.999974825715682</v>
      </c>
      <c r="H57" s="5">
        <f t="shared" si="16"/>
        <v>33.631339752058054</v>
      </c>
      <c r="I57" s="5">
        <f t="shared" si="17"/>
        <v>4.955439866572755</v>
      </c>
      <c r="J57" s="39">
        <f t="shared" si="18"/>
        <v>45.297327424662953</v>
      </c>
      <c r="K57" s="41">
        <f t="shared" si="19"/>
        <v>4.0086396398400232</v>
      </c>
      <c r="L57" s="35">
        <f t="shared" si="23"/>
        <v>23.63666793959473</v>
      </c>
      <c r="M57" s="35">
        <f t="shared" si="23"/>
        <v>31.787641177266842</v>
      </c>
      <c r="N57" s="35">
        <f t="shared" si="23"/>
        <v>39.58607485137567</v>
      </c>
      <c r="O57" s="35">
        <f t="shared" si="23"/>
        <v>45.38007711946198</v>
      </c>
      <c r="AD57" s="6">
        <v>65</v>
      </c>
      <c r="AE57" s="5">
        <f t="shared" si="20"/>
        <v>32.999993566627701</v>
      </c>
      <c r="AF57" s="5">
        <f t="shared" si="21"/>
        <v>81.78685363186672</v>
      </c>
      <c r="AG57" s="5">
        <f t="shared" si="22"/>
        <v>4.0000000004370868</v>
      </c>
      <c r="AH57" s="8">
        <f t="shared" si="24"/>
        <v>32.993602909084629</v>
      </c>
      <c r="AI57" s="8">
        <f t="shared" si="24"/>
        <v>26.402115231561318</v>
      </c>
      <c r="AJ57" s="8">
        <f t="shared" si="24"/>
        <v>39.579408074772893</v>
      </c>
      <c r="AK57" s="8">
        <f t="shared" si="24"/>
        <v>45.360922792270074</v>
      </c>
      <c r="AN57" s="6">
        <v>5</v>
      </c>
      <c r="AO57" s="5">
        <f t="shared" si="25"/>
        <v>23.913964769970406</v>
      </c>
      <c r="AP57" s="39">
        <f t="shared" si="25"/>
        <v>26.402115231561318</v>
      </c>
      <c r="AQ57" s="38">
        <f t="shared" si="11"/>
        <v>23.913964769970406</v>
      </c>
    </row>
    <row r="58" spans="6:43">
      <c r="F58" s="6">
        <v>52</v>
      </c>
      <c r="G58" s="5">
        <f t="shared" si="15"/>
        <v>32.999977154962387</v>
      </c>
      <c r="H58" s="5">
        <f t="shared" si="16"/>
        <v>33.65663925466864</v>
      </c>
      <c r="I58" s="5">
        <f t="shared" si="17"/>
        <v>4.9496866429167872</v>
      </c>
      <c r="J58" s="39">
        <f t="shared" si="18"/>
        <v>45.322626927273539</v>
      </c>
      <c r="K58" s="41">
        <f t="shared" si="19"/>
        <v>4.0085400223690284</v>
      </c>
      <c r="L58" s="35">
        <f t="shared" si="23"/>
        <v>23.656920046275019</v>
      </c>
      <c r="M58" s="35">
        <f t="shared" si="23"/>
        <v>31.798430073149948</v>
      </c>
      <c r="N58" s="35">
        <f t="shared" si="23"/>
        <v>39.586000336199589</v>
      </c>
      <c r="O58" s="35">
        <f t="shared" si="23"/>
        <v>45.379858619317247</v>
      </c>
      <c r="AD58" s="6">
        <v>70</v>
      </c>
      <c r="AE58" s="5">
        <f t="shared" si="20"/>
        <v>32.999993566627701</v>
      </c>
      <c r="AF58" s="5">
        <f t="shared" si="21"/>
        <v>82.556067564443211</v>
      </c>
      <c r="AG58" s="5">
        <f t="shared" si="22"/>
        <v>4.0000000003067084</v>
      </c>
      <c r="AH58" s="8">
        <f t="shared" si="24"/>
        <v>32.993602909084629</v>
      </c>
      <c r="AI58" s="8">
        <f t="shared" si="24"/>
        <v>26.402115231561318</v>
      </c>
      <c r="AJ58" s="8">
        <f t="shared" si="24"/>
        <v>39.579408074671676</v>
      </c>
      <c r="AK58" s="8">
        <f t="shared" si="24"/>
        <v>45.360922791980414</v>
      </c>
      <c r="AN58" s="6">
        <v>5.0999999999999996</v>
      </c>
      <c r="AO58" s="5">
        <f t="shared" si="25"/>
        <v>23.960860736360726</v>
      </c>
      <c r="AP58" s="39">
        <f t="shared" si="25"/>
        <v>26.440664285434526</v>
      </c>
      <c r="AQ58" s="38">
        <f t="shared" si="11"/>
        <v>23.960860736360726</v>
      </c>
    </row>
    <row r="59" spans="6:43">
      <c r="F59" s="6">
        <v>53</v>
      </c>
      <c r="G59" s="5">
        <f t="shared" si="15"/>
        <v>32.999979230321863</v>
      </c>
      <c r="H59" s="5">
        <f t="shared" si="16"/>
        <v>33.68145683256661</v>
      </c>
      <c r="I59" s="5">
        <f t="shared" si="17"/>
        <v>4.9440462367810571</v>
      </c>
      <c r="J59" s="39">
        <f t="shared" si="18"/>
        <v>45.347444505171509</v>
      </c>
      <c r="K59" s="41">
        <f t="shared" si="19"/>
        <v>4.0084434128016539</v>
      </c>
      <c r="L59" s="35">
        <f t="shared" si="23"/>
        <v>23.676710974983337</v>
      </c>
      <c r="M59" s="35">
        <f t="shared" si="23"/>
        <v>31.808943359368435</v>
      </c>
      <c r="N59" s="35">
        <f t="shared" si="23"/>
        <v>39.585927882022808</v>
      </c>
      <c r="O59" s="35">
        <f t="shared" si="23"/>
        <v>45.379646527731573</v>
      </c>
      <c r="AD59" s="6">
        <v>75</v>
      </c>
      <c r="AE59" s="5">
        <f t="shared" si="20"/>
        <v>32.999993566627701</v>
      </c>
      <c r="AF59" s="5">
        <f t="shared" si="21"/>
        <v>83.272188603164096</v>
      </c>
      <c r="AG59" s="5">
        <f t="shared" si="22"/>
        <v>4.0000000002205471</v>
      </c>
      <c r="AH59" s="8">
        <f t="shared" si="24"/>
        <v>32.993602909084629</v>
      </c>
      <c r="AI59" s="8">
        <f t="shared" si="24"/>
        <v>26.402115231561318</v>
      </c>
      <c r="AJ59" s="8">
        <f t="shared" si="24"/>
        <v>39.5794080746048</v>
      </c>
      <c r="AK59" s="8">
        <f t="shared" si="24"/>
        <v>45.360922791789001</v>
      </c>
      <c r="AN59" s="6">
        <v>5.2</v>
      </c>
      <c r="AO59" s="5">
        <f t="shared" si="25"/>
        <v>24.007030407939169</v>
      </c>
      <c r="AP59" s="39">
        <f t="shared" si="25"/>
        <v>26.478616316152308</v>
      </c>
      <c r="AQ59" s="38">
        <f t="shared" si="11"/>
        <v>24.007030407939169</v>
      </c>
    </row>
    <row r="60" spans="6:43">
      <c r="F60" s="6">
        <v>54</v>
      </c>
      <c r="G60" s="5">
        <f t="shared" si="15"/>
        <v>32.999981083500266</v>
      </c>
      <c r="H60" s="5">
        <f t="shared" si="16"/>
        <v>33.705810503233153</v>
      </c>
      <c r="I60" s="5">
        <f t="shared" si="17"/>
        <v>4.9385147192390439</v>
      </c>
      <c r="J60" s="39">
        <f t="shared" si="18"/>
        <v>45.371798175838052</v>
      </c>
      <c r="K60" s="41">
        <f t="shared" si="19"/>
        <v>4.0083496662749827</v>
      </c>
      <c r="L60" s="35">
        <f t="shared" si="23"/>
        <v>23.69605891687592</v>
      </c>
      <c r="M60" s="35">
        <f t="shared" si="23"/>
        <v>31.81919276456949</v>
      </c>
      <c r="N60" s="35">
        <f t="shared" si="23"/>
        <v>39.585857409281843</v>
      </c>
      <c r="O60" s="35">
        <f t="shared" si="23"/>
        <v>45.3794405557597</v>
      </c>
      <c r="AD60" s="6">
        <v>80</v>
      </c>
      <c r="AE60" s="5">
        <f t="shared" si="20"/>
        <v>32.999993566627701</v>
      </c>
      <c r="AF60" s="5">
        <f t="shared" si="21"/>
        <v>83.942075097209923</v>
      </c>
      <c r="AG60" s="5">
        <f t="shared" si="22"/>
        <v>4.0000000001620037</v>
      </c>
      <c r="AH60" s="8">
        <f t="shared" si="24"/>
        <v>32.993602909084629</v>
      </c>
      <c r="AI60" s="8">
        <f t="shared" si="24"/>
        <v>26.402115231561318</v>
      </c>
      <c r="AJ60" s="8">
        <f t="shared" si="24"/>
        <v>39.579408074559353</v>
      </c>
      <c r="AK60" s="8">
        <f t="shared" si="24"/>
        <v>45.360922791658943</v>
      </c>
      <c r="AN60" s="6">
        <v>5.3</v>
      </c>
      <c r="AO60" s="5">
        <f t="shared" si="25"/>
        <v>24.052499955711369</v>
      </c>
      <c r="AP60" s="39">
        <f t="shared" si="25"/>
        <v>26.515992836599125</v>
      </c>
      <c r="AQ60" s="38">
        <f t="shared" si="11"/>
        <v>24.052499955711369</v>
      </c>
    </row>
    <row r="61" spans="6:43">
      <c r="F61" s="6">
        <v>55</v>
      </c>
      <c r="G61" s="5">
        <f t="shared" si="15"/>
        <v>32.999982741758387</v>
      </c>
      <c r="H61" s="5">
        <f t="shared" si="16"/>
        <v>33.729717292246974</v>
      </c>
      <c r="I61" s="5">
        <f t="shared" si="17"/>
        <v>4.9330883596873925</v>
      </c>
      <c r="J61" s="39">
        <f t="shared" si="18"/>
        <v>45.395704964851873</v>
      </c>
      <c r="K61" s="41">
        <f t="shared" si="19"/>
        <v>4.0082586474062847</v>
      </c>
      <c r="L61" s="35">
        <f t="shared" si="23"/>
        <v>23.714981040226313</v>
      </c>
      <c r="M61" s="35">
        <f t="shared" si="23"/>
        <v>31.829189320730208</v>
      </c>
      <c r="N61" s="35">
        <f t="shared" si="23"/>
        <v>39.585788841237132</v>
      </c>
      <c r="O61" s="35">
        <f t="shared" si="23"/>
        <v>45.379240430982776</v>
      </c>
      <c r="AD61" s="6">
        <v>85</v>
      </c>
      <c r="AE61" s="5">
        <f t="shared" si="20"/>
        <v>32.999993566627701</v>
      </c>
      <c r="AF61" s="5">
        <f t="shared" si="21"/>
        <v>84.571336732674069</v>
      </c>
      <c r="AG61" s="5">
        <f t="shared" si="22"/>
        <v>4.000000000121247</v>
      </c>
      <c r="AH61" s="8">
        <f t="shared" si="24"/>
        <v>32.993602909084629</v>
      </c>
      <c r="AI61" s="8">
        <f t="shared" si="24"/>
        <v>26.402115231561318</v>
      </c>
      <c r="AJ61" s="8">
        <f t="shared" si="24"/>
        <v>39.579408074527713</v>
      </c>
      <c r="AK61" s="8">
        <f t="shared" si="24"/>
        <v>45.360922791568392</v>
      </c>
      <c r="AN61" s="6">
        <v>5.4</v>
      </c>
      <c r="AO61" s="5">
        <f t="shared" si="25"/>
        <v>24.097294135769637</v>
      </c>
      <c r="AP61" s="39">
        <f t="shared" si="25"/>
        <v>26.552814196583483</v>
      </c>
      <c r="AQ61" s="38">
        <f t="shared" si="11"/>
        <v>24.097294135769637</v>
      </c>
    </row>
    <row r="62" spans="6:43">
      <c r="F62" s="6">
        <v>56</v>
      </c>
      <c r="G62" s="5">
        <f t="shared" si="15"/>
        <v>32.999984228600638</v>
      </c>
      <c r="H62" s="5">
        <f t="shared" si="16"/>
        <v>33.753193304782847</v>
      </c>
      <c r="I62" s="5">
        <f t="shared" si="17"/>
        <v>4.9277636127546351</v>
      </c>
      <c r="J62" s="39">
        <f t="shared" si="18"/>
        <v>45.419180977387747</v>
      </c>
      <c r="K62" s="41">
        <f t="shared" si="19"/>
        <v>4.0081702295151791</v>
      </c>
      <c r="L62" s="35">
        <f t="shared" si="23"/>
        <v>23.733493564853568</v>
      </c>
      <c r="M62" s="35">
        <f t="shared" si="23"/>
        <v>31.838943416052516</v>
      </c>
      <c r="N62" s="35">
        <f t="shared" si="23"/>
        <v>39.585722104066484</v>
      </c>
      <c r="O62" s="35">
        <f t="shared" si="23"/>
        <v>45.379045896477457</v>
      </c>
      <c r="AD62" s="6">
        <v>90</v>
      </c>
      <c r="AE62" s="5">
        <f t="shared" si="20"/>
        <v>32.999993566627701</v>
      </c>
      <c r="AF62" s="5">
        <f t="shared" si="21"/>
        <v>85.164620383702328</v>
      </c>
      <c r="AG62" s="5">
        <f t="shared" si="22"/>
        <v>4.0000000000922604</v>
      </c>
      <c r="AH62" s="8">
        <f t="shared" si="24"/>
        <v>32.993602909084629</v>
      </c>
      <c r="AI62" s="8">
        <f t="shared" si="24"/>
        <v>26.402115231561318</v>
      </c>
      <c r="AJ62" s="8">
        <f t="shared" si="24"/>
        <v>39.579408074505217</v>
      </c>
      <c r="AK62" s="8">
        <f t="shared" si="24"/>
        <v>45.360922791503995</v>
      </c>
      <c r="AN62" s="6">
        <v>5.5</v>
      </c>
      <c r="AO62" s="5">
        <f t="shared" si="25"/>
        <v>24.141436390540722</v>
      </c>
      <c r="AP62" s="39">
        <f t="shared" si="25"/>
        <v>26.589099666064854</v>
      </c>
      <c r="AQ62" s="38">
        <f t="shared" si="11"/>
        <v>24.141436390540722</v>
      </c>
    </row>
    <row r="63" spans="6:43">
      <c r="F63" s="6">
        <v>57</v>
      </c>
      <c r="G63" s="5">
        <f t="shared" si="15"/>
        <v>32.999985564347483</v>
      </c>
      <c r="H63" s="5">
        <f t="shared" si="16"/>
        <v>33.776253790781723</v>
      </c>
      <c r="I63" s="5">
        <f t="shared" si="17"/>
        <v>4.9225371062712471</v>
      </c>
      <c r="J63" s="39">
        <f t="shared" si="18"/>
        <v>45.442241463386623</v>
      </c>
      <c r="K63" s="41">
        <f t="shared" si="19"/>
        <v>4.0080842939219972</v>
      </c>
      <c r="L63" s="35">
        <f t="shared" si="23"/>
        <v>23.751611829933289</v>
      </c>
      <c r="M63" s="35">
        <f t="shared" si="23"/>
        <v>31.848464842986751</v>
      </c>
      <c r="N63" s="35">
        <f t="shared" si="23"/>
        <v>39.58565712690028</v>
      </c>
      <c r="O63" s="35">
        <f t="shared" si="23"/>
        <v>45.378856709837081</v>
      </c>
      <c r="AD63" s="6">
        <v>95</v>
      </c>
      <c r="AE63" s="5">
        <f t="shared" si="20"/>
        <v>32.999993566627701</v>
      </c>
      <c r="AF63" s="5">
        <f t="shared" si="21"/>
        <v>85.725818574505936</v>
      </c>
      <c r="AG63" s="5">
        <f t="shared" si="22"/>
        <v>4.0000000000712479</v>
      </c>
      <c r="AH63" s="8">
        <f t="shared" si="24"/>
        <v>32.993602909084629</v>
      </c>
      <c r="AI63" s="8">
        <f t="shared" si="24"/>
        <v>26.402115231561318</v>
      </c>
      <c r="AJ63" s="8">
        <f t="shared" si="24"/>
        <v>39.579408074488903</v>
      </c>
      <c r="AK63" s="8">
        <f t="shared" si="24"/>
        <v>45.360922791457313</v>
      </c>
      <c r="AN63" s="6">
        <v>5.6</v>
      </c>
      <c r="AO63" s="5">
        <f t="shared" si="25"/>
        <v>24.184948941085914</v>
      </c>
      <c r="AP63" s="39">
        <f t="shared" si="25"/>
        <v>26.624867511025471</v>
      </c>
      <c r="AQ63" s="38">
        <f t="shared" si="11"/>
        <v>24.184948941085914</v>
      </c>
    </row>
    <row r="64" spans="6:43">
      <c r="F64" s="6">
        <v>58</v>
      </c>
      <c r="G64" s="5">
        <f t="shared" si="15"/>
        <v>32.999986766612473</v>
      </c>
      <c r="H64" s="5">
        <f t="shared" si="16"/>
        <v>33.798913204453058</v>
      </c>
      <c r="I64" s="5">
        <f t="shared" si="17"/>
        <v>4.9174056301997471</v>
      </c>
      <c r="J64" s="39">
        <f t="shared" si="18"/>
        <v>45.464900877057957</v>
      </c>
      <c r="K64" s="41">
        <f t="shared" si="19"/>
        <v>4.0080007293137401</v>
      </c>
      <c r="L64" s="35">
        <f t="shared" si="23"/>
        <v>23.769350355883844</v>
      </c>
      <c r="M64" s="35">
        <f t="shared" si="23"/>
        <v>31.857762841909484</v>
      </c>
      <c r="N64" s="35">
        <f t="shared" si="23"/>
        <v>39.585593841812944</v>
      </c>
      <c r="O64" s="35">
        <f t="shared" si="23"/>
        <v>45.378672642246634</v>
      </c>
      <c r="AD64" s="6">
        <v>100</v>
      </c>
      <c r="AE64" s="5">
        <f t="shared" si="20"/>
        <v>32.999993566627701</v>
      </c>
      <c r="AF64" s="5">
        <f t="shared" si="21"/>
        <v>86.258224408102478</v>
      </c>
      <c r="AG64" s="5">
        <f t="shared" si="22"/>
        <v>4.0000000000557563</v>
      </c>
      <c r="AH64" s="8">
        <f t="shared" si="24"/>
        <v>32.993602909084629</v>
      </c>
      <c r="AI64" s="8">
        <f t="shared" si="24"/>
        <v>26.402115231561318</v>
      </c>
      <c r="AJ64" s="8">
        <f t="shared" si="24"/>
        <v>39.579408074476881</v>
      </c>
      <c r="AK64" s="8">
        <f t="shared" si="24"/>
        <v>45.360922791422894</v>
      </c>
      <c r="AN64" s="6">
        <v>5.7</v>
      </c>
      <c r="AO64" s="5">
        <f t="shared" si="25"/>
        <v>24.227852871389167</v>
      </c>
      <c r="AP64" s="39">
        <f t="shared" si="25"/>
        <v>26.660135062756186</v>
      </c>
      <c r="AQ64" s="38">
        <f t="shared" si="11"/>
        <v>24.227852871389167</v>
      </c>
    </row>
    <row r="65" spans="6:43">
      <c r="F65" s="6">
        <v>59</v>
      </c>
      <c r="G65" s="5">
        <f t="shared" si="15"/>
        <v>32.999987850701253</v>
      </c>
      <c r="H65" s="5">
        <f t="shared" si="16"/>
        <v>33.821185258690676</v>
      </c>
      <c r="I65" s="5">
        <f t="shared" si="17"/>
        <v>4.9123661264346836</v>
      </c>
      <c r="J65" s="39">
        <f t="shared" si="18"/>
        <v>45.487172931295575</v>
      </c>
      <c r="K65" s="41">
        <f t="shared" si="19"/>
        <v>4.0079194311700963</v>
      </c>
      <c r="L65" s="35">
        <f t="shared" si="23"/>
        <v>23.786722900936923</v>
      </c>
      <c r="M65" s="35">
        <f t="shared" si="23"/>
        <v>31.866846140916564</v>
      </c>
      <c r="N65" s="35">
        <f t="shared" si="23"/>
        <v>39.58553218378227</v>
      </c>
      <c r="O65" s="35">
        <f t="shared" si="23"/>
        <v>45.37849347761248</v>
      </c>
      <c r="AN65" s="6">
        <v>5.8</v>
      </c>
      <c r="AO65" s="5">
        <f t="shared" si="25"/>
        <v>24.270168205456422</v>
      </c>
      <c r="AP65" s="39">
        <f t="shared" si="25"/>
        <v>26.694918781233049</v>
      </c>
      <c r="AQ65" s="38">
        <f t="shared" si="11"/>
        <v>24.270168205456422</v>
      </c>
    </row>
    <row r="66" spans="6:43">
      <c r="F66" s="6">
        <v>60</v>
      </c>
      <c r="G66" s="5">
        <f t="shared" si="15"/>
        <v>32.999988829946268</v>
      </c>
      <c r="H66" s="5">
        <f t="shared" si="16"/>
        <v>33.843082974915177</v>
      </c>
      <c r="I66" s="5">
        <f t="shared" si="17"/>
        <v>4.9074156793919483</v>
      </c>
      <c r="J66" s="39">
        <f t="shared" si="18"/>
        <v>45.509070647520076</v>
      </c>
      <c r="K66" s="41">
        <f t="shared" si="19"/>
        <v>4.0078403012429327</v>
      </c>
      <c r="L66" s="35">
        <f t="shared" si="23"/>
        <v>23.803742512929809</v>
      </c>
      <c r="M66" s="35">
        <f t="shared" si="23"/>
        <v>31.875722992136176</v>
      </c>
      <c r="N66" s="35">
        <f t="shared" si="23"/>
        <v>39.585472090625473</v>
      </c>
      <c r="O66" s="35">
        <f t="shared" si="23"/>
        <v>45.378319011746072</v>
      </c>
      <c r="AN66" s="6">
        <v>5.9</v>
      </c>
      <c r="AO66" s="5">
        <f t="shared" si="25"/>
        <v>24.31191397795229</v>
      </c>
      <c r="AP66" s="39">
        <f t="shared" si="25"/>
        <v>26.729234313181529</v>
      </c>
      <c r="AQ66" s="38">
        <f t="shared" si="11"/>
        <v>24.31191397795229</v>
      </c>
    </row>
    <row r="67" spans="6:43">
      <c r="F67" s="6">
        <v>61</v>
      </c>
      <c r="G67" s="5">
        <f t="shared" si="15"/>
        <v>32.999989715988335</v>
      </c>
      <c r="H67" s="5">
        <f t="shared" si="16"/>
        <v>33.864618728796543</v>
      </c>
      <c r="I67" s="5">
        <f t="shared" si="17"/>
        <v>4.902551507315362</v>
      </c>
      <c r="J67" s="39">
        <f t="shared" si="18"/>
        <v>45.530606401401442</v>
      </c>
      <c r="K67" s="41">
        <f t="shared" si="19"/>
        <v>4.0077632470834992</v>
      </c>
      <c r="L67" s="35">
        <f t="shared" si="23"/>
        <v>23.820421576794526</v>
      </c>
      <c r="M67" s="35">
        <f t="shared" si="23"/>
        <v>31.884401204918603</v>
      </c>
      <c r="N67" s="35">
        <f t="shared" si="23"/>
        <v>39.585413502918435</v>
      </c>
      <c r="O67" s="35">
        <f t="shared" si="23"/>
        <v>45.378149051599841</v>
      </c>
      <c r="AN67" s="6">
        <v>6</v>
      </c>
      <c r="AO67" s="5">
        <f t="shared" si="25"/>
        <v>24.353108299015616</v>
      </c>
      <c r="AP67" s="39">
        <f t="shared" si="25"/>
        <v>26.763096545355683</v>
      </c>
      <c r="AQ67" s="38">
        <f t="shared" si="11"/>
        <v>24.353108299015616</v>
      </c>
    </row>
    <row r="68" spans="6:43">
      <c r="F68" s="6">
        <v>62</v>
      </c>
      <c r="G68" s="5">
        <f t="shared" si="15"/>
        <v>32.999990519014354</v>
      </c>
      <c r="H68" s="5">
        <f t="shared" si="16"/>
        <v>33.88580429225901</v>
      </c>
      <c r="I68" s="5">
        <f t="shared" si="17"/>
        <v>4.8977709542360293</v>
      </c>
      <c r="J68" s="39">
        <f t="shared" si="18"/>
        <v>45.551791964863909</v>
      </c>
      <c r="K68" s="41">
        <f t="shared" si="19"/>
        <v>4.0076881816122771</v>
      </c>
      <c r="L68" s="35">
        <f t="shared" ref="L68:O73" si="26">MIN(-5*LOG((10^(-0.2*$G68))+(10^(-0.2*$H68)))-_xlfn.NORM.INV((100-L$6)/100,0,$I68),-5*LOG((10^(-0.2*$G68))+(10^(-0.2*$J68)))-_xlfn.NORM.INV((100-L$6)/100,0,$K68))</f>
        <v>23.83677185816498</v>
      </c>
      <c r="M68" s="35">
        <f t="shared" si="26"/>
        <v>31.892888176217681</v>
      </c>
      <c r="N68" s="35">
        <f t="shared" si="26"/>
        <v>39.585356363903855</v>
      </c>
      <c r="O68" s="35">
        <f t="shared" si="26"/>
        <v>45.377983414553611</v>
      </c>
      <c r="AN68" s="6">
        <v>6.1</v>
      </c>
      <c r="AO68" s="5">
        <f t="shared" ref="AO68:AP87" si="27">-5*LOG((10^(-0.2*AO$4))+(10^(-0.2*AO$5)))-_xlfn.NORM.INV((100-$AN68)/100,0,AO$6)</f>
        <v>24.3937684138224</v>
      </c>
      <c r="AP68" s="39">
        <f t="shared" si="27"/>
        <v>26.796519653499608</v>
      </c>
      <c r="AQ68" s="38">
        <f t="shared" si="11"/>
        <v>24.3937684138224</v>
      </c>
    </row>
    <row r="69" spans="6:43">
      <c r="F69" s="6">
        <v>63</v>
      </c>
      <c r="G69" s="5">
        <f t="shared" si="15"/>
        <v>32.999991247958434</v>
      </c>
      <c r="H69" s="5">
        <f t="shared" si="16"/>
        <v>33.906650872124992</v>
      </c>
      <c r="I69" s="5">
        <f t="shared" si="17"/>
        <v>4.8930714825265991</v>
      </c>
      <c r="J69" s="39">
        <f t="shared" si="18"/>
        <v>45.572638544729891</v>
      </c>
      <c r="K69" s="41">
        <f t="shared" si="19"/>
        <v>4.0076150227270251</v>
      </c>
      <c r="L69" s="35">
        <f t="shared" si="26"/>
        <v>23.852804543475607</v>
      </c>
      <c r="M69" s="35">
        <f t="shared" si="26"/>
        <v>31.901190918442296</v>
      </c>
      <c r="N69" s="35">
        <f t="shared" si="26"/>
        <v>39.585300619392001</v>
      </c>
      <c r="O69" s="35">
        <f t="shared" si="26"/>
        <v>45.377821927748826</v>
      </c>
      <c r="AN69" s="6">
        <v>6.2</v>
      </c>
      <c r="AO69" s="5">
        <f t="shared" si="27"/>
        <v>24.433910757400565</v>
      </c>
      <c r="AP69" s="39">
        <f t="shared" si="27"/>
        <v>26.829517147405841</v>
      </c>
      <c r="AQ69" s="38">
        <f t="shared" si="11"/>
        <v>24.433910757400565</v>
      </c>
    </row>
    <row r="70" spans="6:43">
      <c r="F70" s="6">
        <v>64</v>
      </c>
      <c r="G70" s="5">
        <f t="shared" si="15"/>
        <v>32.99999191067257</v>
      </c>
      <c r="H70" s="5">
        <f t="shared" si="16"/>
        <v>33.927169145715908</v>
      </c>
      <c r="I70" s="5">
        <f t="shared" si="17"/>
        <v>4.8884506659983691</v>
      </c>
      <c r="J70" s="39">
        <f t="shared" si="18"/>
        <v>45.593156818320807</v>
      </c>
      <c r="K70" s="41">
        <f t="shared" si="19"/>
        <v>4.0075436929450836</v>
      </c>
      <c r="L70" s="35">
        <f t="shared" si="26"/>
        <v>23.868530276884279</v>
      </c>
      <c r="M70" s="35">
        <f t="shared" si="26"/>
        <v>31.909316085025033</v>
      </c>
      <c r="N70" s="35">
        <f t="shared" si="26"/>
        <v>39.585246217657222</v>
      </c>
      <c r="O70" s="35">
        <f t="shared" si="26"/>
        <v>45.377664427468027</v>
      </c>
      <c r="AN70" s="6">
        <v>6.3</v>
      </c>
      <c r="AO70" s="5">
        <f t="shared" si="27"/>
        <v>24.473551005145186</v>
      </c>
      <c r="AP70" s="39">
        <f t="shared" si="27"/>
        <v>26.862101912439492</v>
      </c>
      <c r="AQ70" s="38">
        <f t="shared" si="11"/>
        <v>24.473551005145186</v>
      </c>
    </row>
    <row r="71" spans="6:43">
      <c r="F71" s="6">
        <v>65</v>
      </c>
      <c r="G71" s="5">
        <f t="shared" si="15"/>
        <v>32.999992514071891</v>
      </c>
      <c r="H71" s="5">
        <f t="shared" si="16"/>
        <v>33.947369293692809</v>
      </c>
      <c r="I71" s="5">
        <f t="shared" si="17"/>
        <v>4.8839061834945197</v>
      </c>
      <c r="J71" s="39">
        <f t="shared" si="18"/>
        <v>45.613356966297708</v>
      </c>
      <c r="K71" s="41">
        <f t="shared" si="19"/>
        <v>4.0074741190764671</v>
      </c>
      <c r="L71" s="35">
        <f t="shared" si="26"/>
        <v>23.883959194315583</v>
      </c>
      <c r="M71" s="35">
        <f t="shared" si="26"/>
        <v>31.917269993927263</v>
      </c>
      <c r="N71" s="35">
        <f t="shared" si="26"/>
        <v>39.585193109332572</v>
      </c>
      <c r="O71" s="35">
        <f t="shared" si="26"/>
        <v>45.377510758557051</v>
      </c>
      <c r="AN71" s="6">
        <v>6.4</v>
      </c>
      <c r="AO71" s="5">
        <f t="shared" si="27"/>
        <v>24.512704119434297</v>
      </c>
      <c r="AP71" s="39">
        <f t="shared" si="27"/>
        <v>26.894286247857011</v>
      </c>
      <c r="AQ71" s="38">
        <f t="shared" si="11"/>
        <v>24.512704119434297</v>
      </c>
    </row>
    <row r="72" spans="6:43">
      <c r="F72" s="6">
        <v>66</v>
      </c>
      <c r="G72" s="5">
        <f t="shared" si="15"/>
        <v>32.999993064258554</v>
      </c>
      <c r="H72" s="5">
        <f t="shared" si="16"/>
        <v>33.967261030389849</v>
      </c>
      <c r="I72" s="5">
        <f t="shared" ref="I72:I73" si="28">SQRT((($G$1^2)*10^(-0.2*G72)+($G$2^2)*10^(-0.2*H72))/(10^(-0.2*G72)+10^(-0.2*H72)))</f>
        <v>4.8794358129372446</v>
      </c>
      <c r="J72" s="39">
        <f t="shared" si="18"/>
        <v>45.633248702994749</v>
      </c>
      <c r="K72" s="41">
        <f t="shared" ref="K72:K73" si="29">SQRT((($G$1^2)*10^(-0.2*G72)+($G$2^2)*10^(-0.2*J72))/(10^(-0.2*G72)+10^(-0.2*J72)))</f>
        <v>4.0074062319246844</v>
      </c>
      <c r="L72" s="35">
        <f t="shared" si="26"/>
        <v>23.899100954889267</v>
      </c>
      <c r="M72" s="35">
        <f t="shared" si="26"/>
        <v>31.925058649275996</v>
      </c>
      <c r="N72" s="35">
        <f t="shared" si="26"/>
        <v>39.585141247304371</v>
      </c>
      <c r="O72" s="35">
        <f t="shared" si="26"/>
        <v>45.377360773887077</v>
      </c>
      <c r="AN72" s="6">
        <v>6.5</v>
      </c>
      <c r="AO72" s="5">
        <f t="shared" si="27"/>
        <v>24.551384392702058</v>
      </c>
      <c r="AP72" s="39">
        <f t="shared" si="27"/>
        <v>26.926081902212843</v>
      </c>
      <c r="AQ72" s="38">
        <f t="shared" ref="AQ72:AQ135" si="30">MIN(AO72:AP72)</f>
        <v>24.551384392702058</v>
      </c>
    </row>
    <row r="73" spans="6:43" ht="15" thickBot="1">
      <c r="F73" s="6">
        <v>120</v>
      </c>
      <c r="G73" s="5">
        <f t="shared" si="15"/>
        <v>32.999999650933653</v>
      </c>
      <c r="H73" s="5">
        <f t="shared" si="16"/>
        <v>34.746172961907121</v>
      </c>
      <c r="I73" s="5">
        <f t="shared" si="28"/>
        <v>4.7098621853041216</v>
      </c>
      <c r="J73" s="37">
        <f t="shared" si="18"/>
        <v>46.41216063451202</v>
      </c>
      <c r="K73" s="40">
        <f t="shared" si="29"/>
        <v>4.0051799472099114</v>
      </c>
      <c r="L73" s="35">
        <f t="shared" si="26"/>
        <v>24.449915710697496</v>
      </c>
      <c r="M73" s="35">
        <f t="shared" si="26"/>
        <v>32.196949608636565</v>
      </c>
      <c r="N73" s="35">
        <f t="shared" si="26"/>
        <v>39.58342758181459</v>
      </c>
      <c r="O73" s="35">
        <f t="shared" si="26"/>
        <v>45.372429283936697</v>
      </c>
      <c r="AN73" s="6">
        <v>6.6</v>
      </c>
      <c r="AO73" s="5">
        <f t="shared" si="27"/>
        <v>24.589605487288974</v>
      </c>
      <c r="AP73" s="39">
        <f t="shared" si="27"/>
        <v>26.957500106116797</v>
      </c>
      <c r="AQ73" s="38">
        <f t="shared" si="30"/>
        <v>24.589605487288974</v>
      </c>
    </row>
    <row r="74" spans="6:43">
      <c r="AN74" s="6">
        <v>6.7</v>
      </c>
      <c r="AO74" s="5">
        <f t="shared" si="27"/>
        <v>24.627380472355096</v>
      </c>
      <c r="AP74" s="39">
        <f t="shared" si="27"/>
        <v>26.988551602577143</v>
      </c>
      <c r="AQ74" s="38">
        <f t="shared" si="30"/>
        <v>24.627380472355096</v>
      </c>
    </row>
    <row r="75" spans="6:43">
      <c r="AN75" s="6">
        <v>6.8</v>
      </c>
      <c r="AO75" s="5">
        <f t="shared" si="27"/>
        <v>24.664721858113303</v>
      </c>
      <c r="AP75" s="39">
        <f t="shared" si="27"/>
        <v>27.019246675140792</v>
      </c>
      <c r="AQ75" s="38">
        <f t="shared" si="30"/>
        <v>24.664721858113303</v>
      </c>
    </row>
    <row r="76" spans="6:43">
      <c r="AN76" s="6">
        <v>6.9</v>
      </c>
      <c r="AO76" s="5">
        <f t="shared" si="27"/>
        <v>24.701641627613672</v>
      </c>
      <c r="AP76" s="39">
        <f t="shared" si="27"/>
        <v>27.049595174020428</v>
      </c>
      <c r="AQ76" s="38">
        <f t="shared" si="30"/>
        <v>24.701641627613672</v>
      </c>
    </row>
    <row r="77" spans="6:43">
      <c r="AN77" s="6">
        <v>7</v>
      </c>
      <c r="AO77" s="5">
        <f t="shared" si="27"/>
        <v>24.73815126628682</v>
      </c>
      <c r="AP77" s="39">
        <f t="shared" si="27"/>
        <v>27.079606540379498</v>
      </c>
      <c r="AQ77" s="38">
        <f t="shared" si="30"/>
        <v>24.73815126628682</v>
      </c>
    </row>
    <row r="78" spans="6:43">
      <c r="AN78" s="6">
        <v>7.1</v>
      </c>
      <c r="AO78" s="5">
        <f t="shared" si="27"/>
        <v>24.774261789434121</v>
      </c>
      <c r="AP78" s="39">
        <f t="shared" si="27"/>
        <v>27.109289828929501</v>
      </c>
      <c r="AQ78" s="38">
        <f t="shared" si="30"/>
        <v>24.774261789434121</v>
      </c>
    </row>
    <row r="79" spans="6:43">
      <c r="AN79" s="6">
        <v>7.2</v>
      </c>
      <c r="AO79" s="5">
        <f t="shared" si="27"/>
        <v>24.809983767834119</v>
      </c>
      <c r="AP79" s="39">
        <f t="shared" si="27"/>
        <v>27.138653728978767</v>
      </c>
      <c r="AQ79" s="38">
        <f t="shared" si="30"/>
        <v>24.809983767834119</v>
      </c>
    </row>
    <row r="80" spans="6:43">
      <c r="AN80" s="6">
        <v>7.3</v>
      </c>
      <c r="AO80" s="5">
        <f t="shared" si="27"/>
        <v>24.845327351618607</v>
      </c>
      <c r="AP80" s="39">
        <f t="shared" si="27"/>
        <v>27.167706584058891</v>
      </c>
      <c r="AQ80" s="38">
        <f t="shared" si="30"/>
        <v>24.845327351618607</v>
      </c>
    </row>
    <row r="81" spans="40:43">
      <c r="AN81" s="6">
        <v>7.4</v>
      </c>
      <c r="AO81" s="5">
        <f t="shared" si="27"/>
        <v>24.880302292557435</v>
      </c>
      <c r="AP81" s="39">
        <f t="shared" si="27"/>
        <v>27.196456410243123</v>
      </c>
      <c r="AQ81" s="38">
        <f t="shared" si="30"/>
        <v>24.880302292557435</v>
      </c>
    </row>
    <row r="82" spans="40:43">
      <c r="AN82" s="6">
        <v>7.5</v>
      </c>
      <c r="AO82" s="5">
        <f t="shared" si="27"/>
        <v>24.914917964877908</v>
      </c>
      <c r="AP82" s="39">
        <f t="shared" si="27"/>
        <v>27.224910913260135</v>
      </c>
      <c r="AQ82" s="38">
        <f t="shared" si="30"/>
        <v>24.914917964877908</v>
      </c>
    </row>
    <row r="83" spans="40:43">
      <c r="AN83" s="6">
        <v>7.6</v>
      </c>
      <c r="AO83" s="5">
        <f t="shared" si="27"/>
        <v>24.949183384733587</v>
      </c>
      <c r="AP83" s="39">
        <f t="shared" si="27"/>
        <v>27.253077504497657</v>
      </c>
      <c r="AQ83" s="38">
        <f t="shared" si="30"/>
        <v>24.949183384733587</v>
      </c>
    </row>
    <row r="84" spans="40:43">
      <c r="AN84" s="6">
        <v>7.7</v>
      </c>
      <c r="AO84" s="5">
        <f t="shared" si="27"/>
        <v>24.983107228426455</v>
      </c>
      <c r="AP84" s="39">
        <f t="shared" si="27"/>
        <v>27.280963315981275</v>
      </c>
      <c r="AQ84" s="38">
        <f t="shared" si="30"/>
        <v>24.983107228426455</v>
      </c>
    </row>
    <row r="85" spans="40:43">
      <c r="AN85" s="6">
        <v>7.8</v>
      </c>
      <c r="AO85" s="5">
        <f t="shared" si="27"/>
        <v>25.016697849477637</v>
      </c>
      <c r="AP85" s="39">
        <f t="shared" si="27"/>
        <v>27.308575214406805</v>
      </c>
      <c r="AQ85" s="38">
        <f t="shared" si="30"/>
        <v>25.016697849477637</v>
      </c>
    </row>
    <row r="86" spans="40:43">
      <c r="AN86" s="6">
        <v>7.9</v>
      </c>
      <c r="AO86" s="5">
        <f t="shared" si="27"/>
        <v>25.049963294632999</v>
      </c>
      <c r="AP86" s="39">
        <f t="shared" si="27"/>
        <v>27.335919814297061</v>
      </c>
      <c r="AQ86" s="38">
        <f t="shared" si="30"/>
        <v>25.049963294632999</v>
      </c>
    </row>
    <row r="87" spans="40:43">
      <c r="AN87" s="6">
        <v>8</v>
      </c>
      <c r="AO87" s="5">
        <f t="shared" si="27"/>
        <v>25.082911318882829</v>
      </c>
      <c r="AP87" s="39">
        <f t="shared" si="27"/>
        <v>27.363003490348241</v>
      </c>
      <c r="AQ87" s="38">
        <f t="shared" si="30"/>
        <v>25.082911318882829</v>
      </c>
    </row>
    <row r="88" spans="40:43">
      <c r="AN88" s="6">
        <v>8.1</v>
      </c>
      <c r="AO88" s="5">
        <f t="shared" ref="AO88:AP107" si="31">-5*LOG((10^(-0.2*AO$4))+(10^(-0.2*AO$5)))-_xlfn.NORM.INV((100-$AN88)/100,0,AO$6)</f>
        <v>25.11554939956789</v>
      </c>
      <c r="AP88" s="39">
        <f t="shared" si="31"/>
        <v>27.389832389025255</v>
      </c>
      <c r="AQ88" s="38">
        <f t="shared" si="30"/>
        <v>25.11554939956789</v>
      </c>
    </row>
    <row r="89" spans="40:43">
      <c r="AN89" s="6">
        <v>8.1999999999999993</v>
      </c>
      <c r="AO89" s="5">
        <f t="shared" si="31"/>
        <v>25.147884749637946</v>
      </c>
      <c r="AP89" s="39">
        <f t="shared" si="31"/>
        <v>27.416412439460398</v>
      </c>
      <c r="AQ89" s="38">
        <f t="shared" si="30"/>
        <v>25.147884749637946</v>
      </c>
    </row>
    <row r="90" spans="40:43">
      <c r="AN90" s="6">
        <v>8.3000000000000007</v>
      </c>
      <c r="AO90" s="5">
        <f t="shared" si="31"/>
        <v>25.179924330123228</v>
      </c>
      <c r="AP90" s="39">
        <f t="shared" si="31"/>
        <v>27.442749363705062</v>
      </c>
      <c r="AQ90" s="38">
        <f t="shared" si="30"/>
        <v>25.179924330123228</v>
      </c>
    </row>
    <row r="91" spans="40:43">
      <c r="AN91" s="6">
        <v>8.4</v>
      </c>
      <c r="AO91" s="5">
        <f t="shared" si="31"/>
        <v>25.211674861874926</v>
      </c>
      <c r="AP91" s="39">
        <f t="shared" si="31"/>
        <v>27.468848686380539</v>
      </c>
      <c r="AQ91" s="38">
        <f t="shared" si="30"/>
        <v>25.211674861874926</v>
      </c>
    </row>
    <row r="92" spans="40:43">
      <c r="AN92" s="6">
        <v>8.5</v>
      </c>
      <c r="AO92" s="5">
        <f t="shared" si="31"/>
        <v>25.243142836625083</v>
      </c>
      <c r="AP92" s="39">
        <f t="shared" si="31"/>
        <v>27.494715743769397</v>
      </c>
      <c r="AQ92" s="38">
        <f t="shared" si="30"/>
        <v>25.243142836625083</v>
      </c>
    </row>
    <row r="93" spans="40:43">
      <c r="AN93" s="6">
        <v>8.6</v>
      </c>
      <c r="AO93" s="5">
        <f t="shared" si="31"/>
        <v>25.274334527413473</v>
      </c>
      <c r="AP93" s="39">
        <f t="shared" si="31"/>
        <v>27.52035569238652</v>
      </c>
      <c r="AQ93" s="38">
        <f t="shared" si="30"/>
        <v>25.274334527413473</v>
      </c>
    </row>
    <row r="94" spans="40:43">
      <c r="AN94" s="6">
        <v>8.6999999999999993</v>
      </c>
      <c r="AO94" s="5">
        <f t="shared" si="31"/>
        <v>25.305255998424247</v>
      </c>
      <c r="AP94" s="39">
        <f t="shared" si="31"/>
        <v>27.545773517064916</v>
      </c>
      <c r="AQ94" s="38">
        <f t="shared" si="30"/>
        <v>25.305255998424247</v>
      </c>
    </row>
    <row r="95" spans="40:43">
      <c r="AN95" s="6">
        <v>8.8000000000000007</v>
      </c>
      <c r="AO95" s="5">
        <f t="shared" si="31"/>
        <v>25.335913114272227</v>
      </c>
      <c r="AP95" s="39">
        <f t="shared" si="31"/>
        <v>27.570974038589192</v>
      </c>
      <c r="AQ95" s="38">
        <f t="shared" si="30"/>
        <v>25.335913114272227</v>
      </c>
    </row>
    <row r="96" spans="40:43">
      <c r="AN96" s="6">
        <v>8.9</v>
      </c>
      <c r="AO96" s="5">
        <f t="shared" si="31"/>
        <v>25.366311548775709</v>
      </c>
      <c r="AP96" s="39">
        <f t="shared" si="31"/>
        <v>27.595961920906888</v>
      </c>
      <c r="AQ96" s="38">
        <f t="shared" si="30"/>
        <v>25.366311548775709</v>
      </c>
    </row>
    <row r="97" spans="40:43">
      <c r="AN97" s="6">
        <v>9</v>
      </c>
      <c r="AO97" s="5">
        <f t="shared" si="31"/>
        <v>25.396456793249353</v>
      </c>
      <c r="AP97" s="39">
        <f t="shared" si="31"/>
        <v>27.62074167794534</v>
      </c>
      <c r="AQ97" s="38">
        <f t="shared" si="30"/>
        <v>25.396456793249353</v>
      </c>
    </row>
    <row r="98" spans="40:43">
      <c r="AN98" s="6">
        <v>9.1</v>
      </c>
      <c r="AO98" s="5">
        <f t="shared" si="31"/>
        <v>25.426354164348616</v>
      </c>
      <c r="AP98" s="39">
        <f t="shared" si="31"/>
        <v>27.645317680059897</v>
      </c>
      <c r="AQ98" s="38">
        <f t="shared" si="30"/>
        <v>25.426354164348616</v>
      </c>
    </row>
    <row r="99" spans="40:43">
      <c r="AN99" s="6">
        <v>9.1999999999999993</v>
      </c>
      <c r="AO99" s="5">
        <f t="shared" si="31"/>
        <v>25.45600881149462</v>
      </c>
      <c r="AP99" s="39">
        <f t="shared" si="31"/>
        <v>27.669694160137258</v>
      </c>
      <c r="AQ99" s="38">
        <f t="shared" si="30"/>
        <v>25.45600881149462</v>
      </c>
    </row>
    <row r="100" spans="40:43">
      <c r="AN100" s="6">
        <v>9.3000000000000007</v>
      </c>
      <c r="AO100" s="5">
        <f t="shared" si="31"/>
        <v>25.485425723906104</v>
      </c>
      <c r="AP100" s="39">
        <f t="shared" si="31"/>
        <v>27.693875219375816</v>
      </c>
      <c r="AQ100" s="38">
        <f t="shared" si="30"/>
        <v>25.485425723906104</v>
      </c>
    </row>
    <row r="101" spans="40:43">
      <c r="AN101" s="6">
        <v>9.4</v>
      </c>
      <c r="AO101" s="5">
        <f t="shared" si="31"/>
        <v>25.514609737263399</v>
      </c>
      <c r="AP101" s="39">
        <f t="shared" si="31"/>
        <v>27.717864832763524</v>
      </c>
      <c r="AQ101" s="38">
        <f t="shared" si="30"/>
        <v>25.514609737263399</v>
      </c>
    </row>
    <row r="102" spans="40:43">
      <c r="AN102" s="6">
        <v>9.5</v>
      </c>
      <c r="AO102" s="5">
        <f t="shared" si="31"/>
        <v>25.543565540027245</v>
      </c>
      <c r="AP102" s="39">
        <f t="shared" si="31"/>
        <v>27.741666854272051</v>
      </c>
      <c r="AQ102" s="38">
        <f t="shared" si="30"/>
        <v>25.543565540027245</v>
      </c>
    </row>
    <row r="103" spans="40:43">
      <c r="AN103" s="6">
        <v>9.6</v>
      </c>
      <c r="AO103" s="5">
        <f t="shared" si="31"/>
        <v>25.57229767943392</v>
      </c>
      <c r="AP103" s="39">
        <f t="shared" si="31"/>
        <v>27.76528502178483</v>
      </c>
      <c r="AQ103" s="38">
        <f t="shared" si="30"/>
        <v>25.57229767943392</v>
      </c>
    </row>
    <row r="104" spans="40:43">
      <c r="AN104" s="6">
        <v>9.6999999999999993</v>
      </c>
      <c r="AO104" s="5">
        <f t="shared" si="31"/>
        <v>25.600810567186247</v>
      </c>
      <c r="AP104" s="39">
        <f t="shared" si="31"/>
        <v>27.788722961775168</v>
      </c>
      <c r="AQ104" s="38">
        <f t="shared" si="30"/>
        <v>25.600810567186247</v>
      </c>
    </row>
    <row r="105" spans="40:43">
      <c r="AN105" s="6">
        <v>9.8000000000000007</v>
      </c>
      <c r="AO105" s="5">
        <f t="shared" si="31"/>
        <v>25.629108484859138</v>
      </c>
      <c r="AP105" s="39">
        <f t="shared" si="31"/>
        <v>27.81198419374963</v>
      </c>
      <c r="AQ105" s="38">
        <f t="shared" si="30"/>
        <v>25.629108484859138</v>
      </c>
    </row>
    <row r="106" spans="40:43">
      <c r="AN106" s="6">
        <v>9.9</v>
      </c>
      <c r="AO106" s="5">
        <f t="shared" si="31"/>
        <v>25.657195589036551</v>
      </c>
      <c r="AP106" s="39">
        <f t="shared" si="31"/>
        <v>27.835072134470714</v>
      </c>
      <c r="AQ106" s="38">
        <f t="shared" si="30"/>
        <v>25.657195589036551</v>
      </c>
    </row>
    <row r="107" spans="40:43">
      <c r="AN107" s="6">
        <v>10</v>
      </c>
      <c r="AO107" s="5">
        <f t="shared" si="31"/>
        <v>25.685075916195842</v>
      </c>
      <c r="AP107" s="39">
        <f t="shared" si="31"/>
        <v>27.857990101971811</v>
      </c>
      <c r="AQ107" s="38">
        <f t="shared" si="30"/>
        <v>25.685075916195842</v>
      </c>
    </row>
    <row r="108" spans="40:43">
      <c r="AN108" s="6">
        <v>10.1</v>
      </c>
      <c r="AO108" s="5">
        <f t="shared" ref="AO108:AP127" si="32">-5*LOG((10^(-0.2*AO$4))+(10^(-0.2*AO$5)))-_xlfn.NORM.INV((100-$AN108)/100,0,AO$6)</f>
        <v>25.712753387354432</v>
      </c>
      <c r="AP108" s="39">
        <f t="shared" si="32"/>
        <v>27.880741319376877</v>
      </c>
      <c r="AQ108" s="38">
        <f t="shared" si="30"/>
        <v>25.712753387354432</v>
      </c>
    </row>
    <row r="109" spans="40:43">
      <c r="AN109" s="6">
        <v>10.199999999999999</v>
      </c>
      <c r="AO109" s="5">
        <f t="shared" si="32"/>
        <v>25.740231812492436</v>
      </c>
      <c r="AP109" s="39">
        <f t="shared" si="32"/>
        <v>27.90332891853582</v>
      </c>
      <c r="AQ109" s="38">
        <f t="shared" si="30"/>
        <v>25.740231812492436</v>
      </c>
    </row>
    <row r="110" spans="40:43">
      <c r="AN110" s="6">
        <v>10.3</v>
      </c>
      <c r="AO110" s="5">
        <f t="shared" si="32"/>
        <v>25.767514894764215</v>
      </c>
      <c r="AP110" s="39">
        <f t="shared" si="32"/>
        <v>27.9257559434865</v>
      </c>
      <c r="AQ110" s="38">
        <f t="shared" si="30"/>
        <v>25.767514894764215</v>
      </c>
    </row>
    <row r="111" spans="40:43">
      <c r="AN111" s="6">
        <v>10.4</v>
      </c>
      <c r="AO111" s="5">
        <f t="shared" si="32"/>
        <v>25.794606234510933</v>
      </c>
      <c r="AP111" s="39">
        <f t="shared" si="32"/>
        <v>27.948025353753074</v>
      </c>
      <c r="AQ111" s="38">
        <f t="shared" si="30"/>
        <v>25.794606234510933</v>
      </c>
    </row>
    <row r="112" spans="40:43">
      <c r="AN112" s="6">
        <v>10.5</v>
      </c>
      <c r="AO112" s="5">
        <f t="shared" si="32"/>
        <v>25.821509333085256</v>
      </c>
      <c r="AP112" s="39">
        <f t="shared" si="32"/>
        <v>27.970140027489958</v>
      </c>
      <c r="AQ112" s="38">
        <f t="shared" si="30"/>
        <v>25.821509333085256</v>
      </c>
    </row>
    <row r="113" spans="40:43">
      <c r="AN113" s="6">
        <v>10.6</v>
      </c>
      <c r="AO113" s="5">
        <f t="shared" si="32"/>
        <v>25.84822759649872</v>
      </c>
      <c r="AP113" s="39">
        <f t="shared" si="32"/>
        <v>27.992102764479995</v>
      </c>
      <c r="AQ113" s="38">
        <f t="shared" si="30"/>
        <v>25.84822759649872</v>
      </c>
    </row>
    <row r="114" spans="40:43">
      <c r="AN114" s="6">
        <v>10.7</v>
      </c>
      <c r="AO114" s="5">
        <f t="shared" si="32"/>
        <v>25.874764338901617</v>
      </c>
      <c r="AP114" s="39">
        <f t="shared" si="32"/>
        <v>28.01391628899497</v>
      </c>
      <c r="AQ114" s="38">
        <f t="shared" si="30"/>
        <v>25.874764338901617</v>
      </c>
    </row>
    <row r="115" spans="40:43">
      <c r="AN115" s="6">
        <v>10.8</v>
      </c>
      <c r="AO115" s="5">
        <f t="shared" si="32"/>
        <v>25.901122785904498</v>
      </c>
      <c r="AP115" s="39">
        <f t="shared" si="32"/>
        <v>28.035583252525925</v>
      </c>
      <c r="AQ115" s="38">
        <f t="shared" si="30"/>
        <v>25.901122785904498</v>
      </c>
    </row>
    <row r="116" spans="40:43">
      <c r="AN116" s="6">
        <v>10.9</v>
      </c>
      <c r="AO116" s="5">
        <f t="shared" si="32"/>
        <v>25.92730607775006</v>
      </c>
      <c r="AP116" s="39">
        <f t="shared" si="32"/>
        <v>28.057106236390503</v>
      </c>
      <c r="AQ116" s="38">
        <f t="shared" si="30"/>
        <v>25.92730607775006</v>
      </c>
    </row>
    <row r="117" spans="40:43">
      <c r="AN117" s="6">
        <v>11</v>
      </c>
      <c r="AO117" s="5">
        <f t="shared" si="32"/>
        <v>25.953317272343252</v>
      </c>
      <c r="AP117" s="39">
        <f t="shared" si="32"/>
        <v>28.078487754223694</v>
      </c>
      <c r="AQ117" s="38">
        <f t="shared" si="30"/>
        <v>25.953317272343252</v>
      </c>
    </row>
    <row r="118" spans="40:43">
      <c r="AN118" s="6">
        <v>11.1</v>
      </c>
      <c r="AO118" s="5">
        <f t="shared" si="32"/>
        <v>25.979159348147373</v>
      </c>
      <c r="AP118" s="39">
        <f t="shared" si="32"/>
        <v>28.099730254358509</v>
      </c>
      <c r="AQ118" s="38">
        <f t="shared" si="30"/>
        <v>25.979159348147373</v>
      </c>
    </row>
    <row r="119" spans="40:43">
      <c r="AN119" s="6">
        <v>11.2</v>
      </c>
      <c r="AO119" s="5">
        <f t="shared" si="32"/>
        <v>26.004835206953089</v>
      </c>
      <c r="AP119" s="39">
        <f t="shared" si="32"/>
        <v>28.120836122102109</v>
      </c>
      <c r="AQ119" s="38">
        <f t="shared" si="30"/>
        <v>26.004835206953089</v>
      </c>
    </row>
    <row r="120" spans="40:43">
      <c r="AN120" s="6">
        <v>11.3</v>
      </c>
      <c r="AO120" s="5">
        <f t="shared" si="32"/>
        <v>26.030347676527128</v>
      </c>
      <c r="AP120" s="39">
        <f t="shared" si="32"/>
        <v>28.141807681913086</v>
      </c>
      <c r="AQ120" s="38">
        <f t="shared" si="30"/>
        <v>26.030347676527128</v>
      </c>
    </row>
    <row r="121" spans="40:43">
      <c r="AN121" s="6">
        <v>11.4</v>
      </c>
      <c r="AO121" s="5">
        <f t="shared" si="32"/>
        <v>26.055699513146863</v>
      </c>
      <c r="AP121" s="39">
        <f t="shared" si="32"/>
        <v>28.162647199484915</v>
      </c>
      <c r="AQ121" s="38">
        <f t="shared" si="30"/>
        <v>26.055699513146863</v>
      </c>
    </row>
    <row r="122" spans="40:43">
      <c r="AN122" s="6">
        <v>11.5</v>
      </c>
      <c r="AO122" s="5">
        <f t="shared" si="32"/>
        <v>26.080893404026611</v>
      </c>
      <c r="AP122" s="39">
        <f t="shared" si="32"/>
        <v>28.183356883740394</v>
      </c>
      <c r="AQ122" s="38">
        <f t="shared" si="30"/>
        <v>26.080893404026611</v>
      </c>
    </row>
    <row r="123" spans="40:43">
      <c r="AN123" s="6">
        <v>11.6</v>
      </c>
      <c r="AO123" s="5">
        <f t="shared" si="32"/>
        <v>26.105931969641322</v>
      </c>
      <c r="AP123" s="39">
        <f t="shared" si="32"/>
        <v>28.203938888741757</v>
      </c>
      <c r="AQ123" s="38">
        <f t="shared" si="30"/>
        <v>26.105931969641322</v>
      </c>
    </row>
    <row r="124" spans="40:43">
      <c r="AN124" s="6">
        <v>11.7</v>
      </c>
      <c r="AO124" s="5">
        <f t="shared" si="32"/>
        <v>26.130817765952632</v>
      </c>
      <c r="AP124" s="39">
        <f t="shared" si="32"/>
        <v>28.224395315520507</v>
      </c>
      <c r="AQ124" s="38">
        <f t="shared" si="30"/>
        <v>26.130817765952632</v>
      </c>
    </row>
    <row r="125" spans="40:43">
      <c r="AN125" s="6">
        <v>11.8</v>
      </c>
      <c r="AO125" s="5">
        <f t="shared" si="32"/>
        <v>26.155553286542364</v>
      </c>
      <c r="AP125" s="39">
        <f t="shared" si="32"/>
        <v>28.244728213831184</v>
      </c>
      <c r="AQ125" s="38">
        <f t="shared" si="30"/>
        <v>26.155553286542364</v>
      </c>
    </row>
    <row r="126" spans="40:43">
      <c r="AN126" s="6">
        <v>11.9</v>
      </c>
      <c r="AO126" s="5">
        <f t="shared" si="32"/>
        <v>26.180140964658015</v>
      </c>
      <c r="AP126" s="39">
        <f t="shared" si="32"/>
        <v>28.264939583832785</v>
      </c>
      <c r="AQ126" s="38">
        <f t="shared" si="30"/>
        <v>26.180140964658015</v>
      </c>
    </row>
    <row r="127" spans="40:43">
      <c r="AN127" s="6">
        <v>12</v>
      </c>
      <c r="AO127" s="5">
        <f t="shared" si="32"/>
        <v>26.204583175174495</v>
      </c>
      <c r="AP127" s="39">
        <f t="shared" si="32"/>
        <v>28.285031377701319</v>
      </c>
      <c r="AQ127" s="38">
        <f t="shared" si="30"/>
        <v>26.204583175174495</v>
      </c>
    </row>
    <row r="128" spans="40:43">
      <c r="AN128" s="6">
        <v>12.1</v>
      </c>
      <c r="AO128" s="5">
        <f t="shared" ref="AO128:AP147" si="33">-5*LOG((10^(-0.2*AO$4))+(10^(-0.2*AO$5)))-_xlfn.NORM.INV((100-$AN128)/100,0,AO$6)</f>
        <v>26.228882236476384</v>
      </c>
      <c r="AP128" s="39">
        <f t="shared" si="33"/>
        <v>28.305005501177071</v>
      </c>
      <c r="AQ128" s="38">
        <f t="shared" si="30"/>
        <v>26.228882236476384</v>
      </c>
    </row>
    <row r="129" spans="40:43">
      <c r="AN129" s="6">
        <v>12.2</v>
      </c>
      <c r="AO129" s="5">
        <f t="shared" si="33"/>
        <v>26.253040412264358</v>
      </c>
      <c r="AP129" s="39">
        <f t="shared" si="33"/>
        <v>28.324863815049483</v>
      </c>
      <c r="AQ129" s="38">
        <f t="shared" si="30"/>
        <v>26.253040412264358</v>
      </c>
    </row>
    <row r="130" spans="40:43">
      <c r="AN130" s="6">
        <v>12.3</v>
      </c>
      <c r="AO130" s="5">
        <f t="shared" si="33"/>
        <v>26.277059913289605</v>
      </c>
      <c r="AP130" s="39">
        <f t="shared" si="33"/>
        <v>28.344608136582877</v>
      </c>
      <c r="AQ130" s="38">
        <f t="shared" si="30"/>
        <v>26.277059913289605</v>
      </c>
    </row>
    <row r="131" spans="40:43">
      <c r="AN131" s="6">
        <v>12.4</v>
      </c>
      <c r="AO131" s="5">
        <f t="shared" si="33"/>
        <v>26.30094289901956</v>
      </c>
      <c r="AP131" s="39">
        <f t="shared" si="33"/>
        <v>28.364240240885714</v>
      </c>
      <c r="AQ131" s="38">
        <f t="shared" si="30"/>
        <v>26.30094289901956</v>
      </c>
    </row>
    <row r="132" spans="40:43">
      <c r="AN132" s="6">
        <v>12.5</v>
      </c>
      <c r="AO132" s="5">
        <f t="shared" si="33"/>
        <v>26.324691479238261</v>
      </c>
      <c r="AP132" s="39">
        <f t="shared" si="33"/>
        <v>28.383761862226091</v>
      </c>
      <c r="AQ132" s="38">
        <f t="shared" si="30"/>
        <v>26.324691479238261</v>
      </c>
    </row>
    <row r="133" spans="40:43">
      <c r="AN133" s="6">
        <v>12.6</v>
      </c>
      <c r="AO133" s="5">
        <f t="shared" si="33"/>
        <v>26.348307715584369</v>
      </c>
      <c r="AP133" s="39">
        <f t="shared" si="33"/>
        <v>28.403174695296023</v>
      </c>
      <c r="AQ133" s="38">
        <f t="shared" si="30"/>
        <v>26.348307715584369</v>
      </c>
    </row>
    <row r="134" spans="40:43">
      <c r="AN134" s="6">
        <v>12.7</v>
      </c>
      <c r="AO134" s="5">
        <f t="shared" si="33"/>
        <v>26.371793623029792</v>
      </c>
      <c r="AP134" s="39">
        <f t="shared" si="33"/>
        <v>28.422480396426892</v>
      </c>
      <c r="AQ134" s="38">
        <f t="shared" si="30"/>
        <v>26.371793623029792</v>
      </c>
    </row>
    <row r="135" spans="40:43">
      <c r="AN135" s="6">
        <v>12.8</v>
      </c>
      <c r="AO135" s="5">
        <f t="shared" si="33"/>
        <v>26.395151171301567</v>
      </c>
      <c r="AP135" s="39">
        <f t="shared" si="33"/>
        <v>28.441680584758242</v>
      </c>
      <c r="AQ135" s="38">
        <f t="shared" si="30"/>
        <v>26.395151171301567</v>
      </c>
    </row>
    <row r="136" spans="40:43">
      <c r="AN136" s="6">
        <v>12.9</v>
      </c>
      <c r="AO136" s="5">
        <f t="shared" si="33"/>
        <v>26.418382286249752</v>
      </c>
      <c r="AP136" s="39">
        <f t="shared" si="33"/>
        <v>28.460776843362204</v>
      </c>
      <c r="AQ136" s="38">
        <f t="shared" ref="AQ136:AQ199" si="34">MIN(AO136:AP136)</f>
        <v>26.418382286249752</v>
      </c>
    </row>
    <row r="137" spans="40:43">
      <c r="AN137" s="6">
        <v>13</v>
      </c>
      <c r="AO137" s="5">
        <f t="shared" si="33"/>
        <v>26.441488851163644</v>
      </c>
      <c r="AP137" s="39">
        <f t="shared" si="33"/>
        <v>28.479770720325455</v>
      </c>
      <c r="AQ137" s="38">
        <f t="shared" si="34"/>
        <v>26.441488851163644</v>
      </c>
    </row>
    <row r="138" spans="40:43">
      <c r="AN138" s="6">
        <v>13.1</v>
      </c>
      <c r="AO138" s="5">
        <f t="shared" si="33"/>
        <v>26.464472708038716</v>
      </c>
      <c r="AP138" s="39">
        <f t="shared" si="33"/>
        <v>28.498663729790636</v>
      </c>
      <c r="AQ138" s="38">
        <f t="shared" si="34"/>
        <v>26.464472708038716</v>
      </c>
    </row>
    <row r="139" spans="40:43">
      <c r="AN139" s="6">
        <v>13.2</v>
      </c>
      <c r="AO139" s="5">
        <f t="shared" si="33"/>
        <v>26.487335658796479</v>
      </c>
      <c r="AP139" s="39">
        <f t="shared" si="33"/>
        <v>28.517457352959116</v>
      </c>
      <c r="AQ139" s="38">
        <f t="shared" si="34"/>
        <v>26.487335658796479</v>
      </c>
    </row>
    <row r="140" spans="40:43">
      <c r="AN140" s="6">
        <v>13.3</v>
      </c>
      <c r="AO140" s="5">
        <f t="shared" si="33"/>
        <v>26.51007946645937</v>
      </c>
      <c r="AP140" s="39">
        <f t="shared" si="33"/>
        <v>28.536153039056753</v>
      </c>
      <c r="AQ140" s="38">
        <f t="shared" si="34"/>
        <v>26.51007946645937</v>
      </c>
    </row>
    <row r="141" spans="40:43">
      <c r="AN141" s="6">
        <v>13.4</v>
      </c>
      <c r="AO141" s="5">
        <f t="shared" si="33"/>
        <v>26.532705856282625</v>
      </c>
      <c r="AP141" s="39">
        <f t="shared" si="33"/>
        <v>28.554752206264293</v>
      </c>
      <c r="AQ141" s="38">
        <f t="shared" si="34"/>
        <v>26.532705856282625</v>
      </c>
    </row>
    <row r="142" spans="40:43">
      <c r="AN142" s="6">
        <v>13.5</v>
      </c>
      <c r="AO142" s="5">
        <f t="shared" si="33"/>
        <v>26.55521651684505</v>
      </c>
      <c r="AP142" s="39">
        <f t="shared" si="33"/>
        <v>28.573256242614029</v>
      </c>
      <c r="AQ142" s="38">
        <f t="shared" si="34"/>
        <v>26.55521651684505</v>
      </c>
    </row>
    <row r="143" spans="40:43">
      <c r="AN143" s="6">
        <v>13.6</v>
      </c>
      <c r="AO143" s="5">
        <f t="shared" si="33"/>
        <v>26.577613101100422</v>
      </c>
      <c r="AP143" s="39">
        <f t="shared" si="33"/>
        <v>28.591666506854033</v>
      </c>
      <c r="AQ143" s="38">
        <f t="shared" si="34"/>
        <v>26.577613101100422</v>
      </c>
    </row>
    <row r="144" spans="40:43">
      <c r="AN144" s="6">
        <v>13.7</v>
      </c>
      <c r="AO144" s="5">
        <f t="shared" si="33"/>
        <v>26.599897227391324</v>
      </c>
      <c r="AP144" s="39">
        <f t="shared" si="33"/>
        <v>28.609984329281563</v>
      </c>
      <c r="AQ144" s="38">
        <f t="shared" si="34"/>
        <v>26.599897227391324</v>
      </c>
    </row>
    <row r="145" spans="40:43">
      <c r="AN145" s="6">
        <v>13.8</v>
      </c>
      <c r="AO145" s="5">
        <f t="shared" si="33"/>
        <v>26.622070480426878</v>
      </c>
      <c r="AP145" s="39">
        <f t="shared" si="33"/>
        <v>28.628211012546764</v>
      </c>
      <c r="AQ145" s="38">
        <f t="shared" si="34"/>
        <v>26.622070480426878</v>
      </c>
    </row>
    <row r="146" spans="40:43">
      <c r="AN146" s="6">
        <v>13.9</v>
      </c>
      <c r="AO146" s="5">
        <f t="shared" si="33"/>
        <v>26.644134412226077</v>
      </c>
      <c r="AP146" s="39">
        <f t="shared" si="33"/>
        <v>28.646347832428091</v>
      </c>
      <c r="AQ146" s="38">
        <f t="shared" si="34"/>
        <v>26.644134412226077</v>
      </c>
    </row>
    <row r="147" spans="40:43">
      <c r="AN147" s="6">
        <v>14</v>
      </c>
      <c r="AO147" s="5">
        <f t="shared" si="33"/>
        <v>26.666090543027995</v>
      </c>
      <c r="AP147" s="39">
        <f t="shared" si="33"/>
        <v>28.664396038580534</v>
      </c>
      <c r="AQ147" s="38">
        <f t="shared" si="34"/>
        <v>26.666090543027995</v>
      </c>
    </row>
    <row r="148" spans="40:43">
      <c r="AN148" s="6">
        <v>14.1</v>
      </c>
      <c r="AO148" s="5">
        <f t="shared" ref="AO148:AP167" si="35">-5*LOG((10^(-0.2*AO$4))+(10^(-0.2*AO$5)))-_xlfn.NORM.INV((100-$AN148)/100,0,AO$6)</f>
        <v>26.687940362170441</v>
      </c>
      <c r="AP148" s="39">
        <f t="shared" si="35"/>
        <v>28.682356855257844</v>
      </c>
      <c r="AQ148" s="38">
        <f t="shared" si="34"/>
        <v>26.687940362170441</v>
      </c>
    </row>
    <row r="149" spans="40:43">
      <c r="AN149" s="6">
        <v>14.2</v>
      </c>
      <c r="AO149" s="5">
        <f t="shared" si="35"/>
        <v>26.709685328938189</v>
      </c>
      <c r="AP149" s="39">
        <f t="shared" si="35"/>
        <v>28.700231482009841</v>
      </c>
      <c r="AQ149" s="38">
        <f t="shared" si="34"/>
        <v>26.709685328938189</v>
      </c>
    </row>
    <row r="150" spans="40:43">
      <c r="AN150" s="6">
        <v>14.3</v>
      </c>
      <c r="AO150" s="5">
        <f t="shared" si="35"/>
        <v>26.731326873382205</v>
      </c>
      <c r="AP150" s="39">
        <f t="shared" si="35"/>
        <v>28.718021094355773</v>
      </c>
      <c r="AQ150" s="38">
        <f t="shared" si="34"/>
        <v>26.731326873382205</v>
      </c>
    </row>
    <row r="151" spans="40:43">
      <c r="AN151" s="6">
        <v>14.4</v>
      </c>
      <c r="AO151" s="5">
        <f t="shared" si="35"/>
        <v>26.752866397110949</v>
      </c>
      <c r="AP151" s="39">
        <f t="shared" si="35"/>
        <v>28.735726844434826</v>
      </c>
      <c r="AQ151" s="38">
        <f t="shared" si="34"/>
        <v>26.752866397110949</v>
      </c>
    </row>
    <row r="152" spans="40:43">
      <c r="AN152" s="6">
        <v>14.5</v>
      </c>
      <c r="AO152" s="5">
        <f t="shared" si="35"/>
        <v>26.774305274054964</v>
      </c>
      <c r="AP152" s="39">
        <f t="shared" si="35"/>
        <v>28.753349861634582</v>
      </c>
      <c r="AQ152" s="38">
        <f t="shared" si="34"/>
        <v>26.774305274054964</v>
      </c>
    </row>
    <row r="153" spans="40:43">
      <c r="AN153" s="6">
        <v>14.6</v>
      </c>
      <c r="AO153" s="5">
        <f t="shared" si="35"/>
        <v>26.795644851205743</v>
      </c>
      <c r="AP153" s="39">
        <f t="shared" si="35"/>
        <v>28.770891253198414</v>
      </c>
      <c r="AQ153" s="38">
        <f t="shared" si="34"/>
        <v>26.795644851205743</v>
      </c>
    </row>
    <row r="154" spans="40:43">
      <c r="AN154" s="6">
        <v>14.7</v>
      </c>
      <c r="AO154" s="5">
        <f t="shared" si="35"/>
        <v>26.816886449330031</v>
      </c>
      <c r="AP154" s="39">
        <f t="shared" si="35"/>
        <v>28.788352104812621</v>
      </c>
      <c r="AQ154" s="38">
        <f t="shared" si="34"/>
        <v>26.816886449330031</v>
      </c>
    </row>
    <row r="155" spans="40:43">
      <c r="AN155" s="6">
        <v>14.8</v>
      </c>
      <c r="AO155" s="5">
        <f t="shared" si="35"/>
        <v>26.838031363660484</v>
      </c>
      <c r="AP155" s="39">
        <f t="shared" si="35"/>
        <v>28.805733481174176</v>
      </c>
      <c r="AQ155" s="38">
        <f t="shared" si="34"/>
        <v>26.838031363660484</v>
      </c>
    </row>
    <row r="156" spans="40:43">
      <c r="AN156" s="6">
        <v>14.9</v>
      </c>
      <c r="AO156" s="5">
        <f t="shared" si="35"/>
        <v>26.85908086456342</v>
      </c>
      <c r="AP156" s="39">
        <f t="shared" si="35"/>
        <v>28.82303642653962</v>
      </c>
      <c r="AQ156" s="38">
        <f t="shared" si="34"/>
        <v>26.85908086456342</v>
      </c>
    </row>
    <row r="157" spans="40:43">
      <c r="AN157" s="6">
        <v>15</v>
      </c>
      <c r="AO157" s="5">
        <f t="shared" si="35"/>
        <v>26.880036198185117</v>
      </c>
      <c r="AP157" s="39">
        <f t="shared" si="35"/>
        <v>28.840261965256325</v>
      </c>
      <c r="AQ157" s="38">
        <f t="shared" si="34"/>
        <v>26.880036198185117</v>
      </c>
    </row>
    <row r="158" spans="40:43">
      <c r="AN158" s="6">
        <v>15.1</v>
      </c>
      <c r="AO158" s="5">
        <f t="shared" si="35"/>
        <v>26.900898587076831</v>
      </c>
      <c r="AP158" s="39">
        <f t="shared" si="35"/>
        <v>28.857411102276274</v>
      </c>
      <c r="AQ158" s="38">
        <f t="shared" si="34"/>
        <v>26.900898587076831</v>
      </c>
    </row>
    <row r="159" spans="40:43">
      <c r="AN159" s="6">
        <v>15.2</v>
      </c>
      <c r="AO159" s="5">
        <f t="shared" si="35"/>
        <v>26.921669230799797</v>
      </c>
      <c r="AP159" s="39">
        <f t="shared" si="35"/>
        <v>28.874484823653365</v>
      </c>
      <c r="AQ159" s="38">
        <f t="shared" si="34"/>
        <v>26.921669230799797</v>
      </c>
    </row>
    <row r="160" spans="40:43">
      <c r="AN160" s="6">
        <v>15.3</v>
      </c>
      <c r="AO160" s="5">
        <f t="shared" si="35"/>
        <v>26.942349306510799</v>
      </c>
      <c r="AP160" s="39">
        <f t="shared" si="35"/>
        <v>28.891484097024772</v>
      </c>
      <c r="AQ160" s="38">
        <f t="shared" si="34"/>
        <v>26.942349306510799</v>
      </c>
    </row>
    <row r="161" spans="40:43">
      <c r="AN161" s="6">
        <v>15.4</v>
      </c>
      <c r="AO161" s="5">
        <f t="shared" si="35"/>
        <v>26.962939969529227</v>
      </c>
      <c r="AP161" s="39">
        <f t="shared" si="35"/>
        <v>28.908409872077065</v>
      </c>
      <c r="AQ161" s="38">
        <f t="shared" si="34"/>
        <v>26.962939969529227</v>
      </c>
    </row>
    <row r="162" spans="40:43">
      <c r="AN162" s="6">
        <v>15.5</v>
      </c>
      <c r="AO162" s="5">
        <f t="shared" si="35"/>
        <v>26.983442353886101</v>
      </c>
      <c r="AP162" s="39">
        <f t="shared" si="35"/>
        <v>28.925263080997514</v>
      </c>
      <c r="AQ162" s="38">
        <f t="shared" si="34"/>
        <v>26.983442353886101</v>
      </c>
    </row>
    <row r="163" spans="40:43">
      <c r="AN163" s="6">
        <v>15.6</v>
      </c>
      <c r="AO163" s="5">
        <f t="shared" si="35"/>
        <v>27.003857572855928</v>
      </c>
      <c r="AP163" s="39">
        <f t="shared" si="35"/>
        <v>28.94204463891128</v>
      </c>
      <c r="AQ163" s="38">
        <f t="shared" si="34"/>
        <v>27.003857572855928</v>
      </c>
    </row>
    <row r="164" spans="40:43">
      <c r="AN164" s="6">
        <v>15.7</v>
      </c>
      <c r="AO164" s="5">
        <f t="shared" si="35"/>
        <v>27.024186719471899</v>
      </c>
      <c r="AP164" s="39">
        <f t="shared" si="35"/>
        <v>28.95875544430492</v>
      </c>
      <c r="AQ164" s="38">
        <f t="shared" si="34"/>
        <v>27.024186719471899</v>
      </c>
    </row>
    <row r="165" spans="40:43">
      <c r="AN165" s="6">
        <v>15.8</v>
      </c>
      <c r="AO165" s="5">
        <f t="shared" si="35"/>
        <v>27.044430867025113</v>
      </c>
      <c r="AP165" s="39">
        <f t="shared" si="35"/>
        <v>28.975396379436756</v>
      </c>
      <c r="AQ165" s="38">
        <f t="shared" si="34"/>
        <v>27.044430867025113</v>
      </c>
    </row>
    <row r="166" spans="40:43">
      <c r="AN166" s="6">
        <v>15.9</v>
      </c>
      <c r="AO166" s="5">
        <f t="shared" si="35"/>
        <v>27.064591069548619</v>
      </c>
      <c r="AP166" s="39">
        <f t="shared" si="35"/>
        <v>28.991968310734752</v>
      </c>
      <c r="AQ166" s="38">
        <f t="shared" si="34"/>
        <v>27.064591069548619</v>
      </c>
    </row>
    <row r="167" spans="40:43">
      <c r="AN167" s="6">
        <v>16</v>
      </c>
      <c r="AO167" s="5">
        <f t="shared" si="35"/>
        <v>27.084668362286326</v>
      </c>
      <c r="AP167" s="39">
        <f t="shared" si="35"/>
        <v>29.008472089181968</v>
      </c>
      <c r="AQ167" s="38">
        <f t="shared" si="34"/>
        <v>27.084668362286326</v>
      </c>
    </row>
    <row r="168" spans="40:43">
      <c r="AN168" s="6">
        <v>16.100000000000001</v>
      </c>
      <c r="AO168" s="5">
        <f t="shared" ref="AO168:AP187" si="36">-5*LOG((10^(-0.2*AO$4))+(10^(-0.2*AO$5)))-_xlfn.NORM.INV((100-$AN168)/100,0,AO$6)</f>
        <v>27.104663762147894</v>
      </c>
      <c r="AP168" s="39">
        <f t="shared" si="36"/>
        <v>29.024908550690501</v>
      </c>
      <c r="AQ168" s="38">
        <f t="shared" si="34"/>
        <v>27.104663762147894</v>
      </c>
    </row>
    <row r="169" spans="40:43">
      <c r="AN169" s="6">
        <v>16.2</v>
      </c>
      <c r="AO169" s="5">
        <f t="shared" si="36"/>
        <v>27.12457826814985</v>
      </c>
      <c r="AP169" s="39">
        <f t="shared" si="36"/>
        <v>29.041278516464061</v>
      </c>
      <c r="AQ169" s="38">
        <f t="shared" si="34"/>
        <v>27.12457826814985</v>
      </c>
    </row>
    <row r="170" spans="40:43">
      <c r="AN170" s="6">
        <v>16.3</v>
      </c>
      <c r="AO170" s="5">
        <f t="shared" si="36"/>
        <v>27.144412861843289</v>
      </c>
      <c r="AP170" s="39">
        <f t="shared" si="36"/>
        <v>29.057582793349578</v>
      </c>
      <c r="AQ170" s="38">
        <f t="shared" si="34"/>
        <v>27.144412861843289</v>
      </c>
    </row>
    <row r="171" spans="40:43">
      <c r="AN171" s="6">
        <v>16.399999999999999</v>
      </c>
      <c r="AO171" s="5">
        <f t="shared" si="36"/>
        <v>27.164168507729023</v>
      </c>
      <c r="AP171" s="39">
        <f t="shared" si="36"/>
        <v>29.073822174178424</v>
      </c>
      <c r="AQ171" s="38">
        <f t="shared" si="34"/>
        <v>27.164168507729023</v>
      </c>
    </row>
    <row r="172" spans="40:43">
      <c r="AN172" s="6">
        <v>16.5</v>
      </c>
      <c r="AO172" s="5">
        <f t="shared" si="36"/>
        <v>27.183846153660241</v>
      </c>
      <c r="AP172" s="39">
        <f t="shared" si="36"/>
        <v>29.089997438097431</v>
      </c>
      <c r="AQ172" s="38">
        <f t="shared" si="34"/>
        <v>27.183846153660241</v>
      </c>
    </row>
    <row r="173" spans="40:43">
      <c r="AN173" s="6">
        <v>16.600000000000001</v>
      </c>
      <c r="AO173" s="5">
        <f t="shared" si="36"/>
        <v>27.203446731233431</v>
      </c>
      <c r="AP173" s="39">
        <f t="shared" si="36"/>
        <v>29.106109350890232</v>
      </c>
      <c r="AQ173" s="38">
        <f t="shared" si="34"/>
        <v>27.203446731233431</v>
      </c>
    </row>
    <row r="174" spans="40:43">
      <c r="AN174" s="6">
        <v>16.7</v>
      </c>
      <c r="AO174" s="5">
        <f t="shared" si="36"/>
        <v>27.222971156167731</v>
      </c>
      <c r="AP174" s="39">
        <f t="shared" si="36"/>
        <v>29.122158665289071</v>
      </c>
      <c r="AQ174" s="38">
        <f t="shared" si="34"/>
        <v>27.222971156167731</v>
      </c>
    </row>
    <row r="175" spans="40:43">
      <c r="AN175" s="6">
        <v>16.8</v>
      </c>
      <c r="AO175" s="5">
        <f t="shared" si="36"/>
        <v>27.242420328673283</v>
      </c>
      <c r="AP175" s="39">
        <f t="shared" si="36"/>
        <v>29.138146121277625</v>
      </c>
      <c r="AQ175" s="38">
        <f t="shared" si="34"/>
        <v>27.242420328673283</v>
      </c>
    </row>
    <row r="176" spans="40:43">
      <c r="AN176" s="6">
        <v>16.899999999999999</v>
      </c>
      <c r="AO176" s="5">
        <f t="shared" si="36"/>
        <v>27.261795133808981</v>
      </c>
      <c r="AP176" s="39">
        <f t="shared" si="36"/>
        <v>29.154072446385047</v>
      </c>
      <c r="AQ176" s="38">
        <f t="shared" si="34"/>
        <v>27.261795133808981</v>
      </c>
    </row>
    <row r="177" spans="40:43">
      <c r="AN177" s="6">
        <v>17</v>
      </c>
      <c r="AO177" s="5">
        <f t="shared" si="36"/>
        <v>27.281096441829696</v>
      </c>
      <c r="AP177" s="39">
        <f t="shared" si="36"/>
        <v>29.169938355971407</v>
      </c>
      <c r="AQ177" s="38">
        <f t="shared" si="34"/>
        <v>27.281096441829696</v>
      </c>
    </row>
    <row r="178" spans="40:43">
      <c r="AN178" s="6">
        <v>17.100000000000001</v>
      </c>
      <c r="AO178" s="5">
        <f t="shared" si="36"/>
        <v>27.300325108523925</v>
      </c>
      <c r="AP178" s="39">
        <f t="shared" si="36"/>
        <v>29.185744553505248</v>
      </c>
      <c r="AQ178" s="38">
        <f t="shared" si="34"/>
        <v>27.300325108523925</v>
      </c>
    </row>
    <row r="179" spans="40:43">
      <c r="AN179" s="6">
        <v>17.2</v>
      </c>
      <c r="AO179" s="5">
        <f t="shared" si="36"/>
        <v>27.319481975541471</v>
      </c>
      <c r="AP179" s="39">
        <f t="shared" si="36"/>
        <v>29.201491730832927</v>
      </c>
      <c r="AQ179" s="38">
        <f t="shared" si="34"/>
        <v>27.319481975541471</v>
      </c>
    </row>
    <row r="180" spans="40:43">
      <c r="AN180" s="6">
        <v>17.3</v>
      </c>
      <c r="AO180" s="5">
        <f t="shared" si="36"/>
        <v>27.338567870712065</v>
      </c>
      <c r="AP180" s="39">
        <f t="shared" si="36"/>
        <v>29.217180568440536</v>
      </c>
      <c r="AQ180" s="38">
        <f t="shared" si="34"/>
        <v>27.338567870712065</v>
      </c>
    </row>
    <row r="181" spans="40:43">
      <c r="AN181" s="6">
        <v>17.399999999999999</v>
      </c>
      <c r="AO181" s="5">
        <f t="shared" si="36"/>
        <v>27.357583608355004</v>
      </c>
      <c r="AP181" s="39">
        <f t="shared" si="36"/>
        <v>29.232811735708427</v>
      </c>
      <c r="AQ181" s="38">
        <f t="shared" si="34"/>
        <v>27.357583608355004</v>
      </c>
    </row>
    <row r="182" spans="40:43">
      <c r="AN182" s="6">
        <v>17.5</v>
      </c>
      <c r="AO182" s="5">
        <f t="shared" si="36"/>
        <v>27.376529989580046</v>
      </c>
      <c r="AP182" s="39">
        <f t="shared" si="36"/>
        <v>29.248385891158545</v>
      </c>
      <c r="AQ182" s="38">
        <f t="shared" si="34"/>
        <v>27.376529989580046</v>
      </c>
    </row>
    <row r="183" spans="40:43">
      <c r="AN183" s="6">
        <v>17.600000000000001</v>
      </c>
      <c r="AO183" s="5">
        <f t="shared" si="36"/>
        <v>27.395407802580074</v>
      </c>
      <c r="AP183" s="39">
        <f t="shared" si="36"/>
        <v>29.26390368269502</v>
      </c>
      <c r="AQ183" s="38">
        <f t="shared" si="34"/>
        <v>27.395407802580074</v>
      </c>
    </row>
    <row r="184" spans="40:43">
      <c r="AN184" s="6">
        <v>17.7</v>
      </c>
      <c r="AO184" s="5">
        <f t="shared" si="36"/>
        <v>27.414217822915543</v>
      </c>
      <c r="AP184" s="39">
        <f t="shared" si="36"/>
        <v>29.279365747837957</v>
      </c>
      <c r="AQ184" s="38">
        <f t="shared" si="34"/>
        <v>27.414217822915543</v>
      </c>
    </row>
    <row r="185" spans="40:43">
      <c r="AN185" s="6">
        <v>17.8</v>
      </c>
      <c r="AO185" s="5">
        <f t="shared" si="36"/>
        <v>27.432960813791162</v>
      </c>
      <c r="AP185" s="39">
        <f t="shared" si="36"/>
        <v>29.294772713950898</v>
      </c>
      <c r="AQ185" s="38">
        <f t="shared" si="34"/>
        <v>27.432960813791162</v>
      </c>
    </row>
    <row r="186" spans="40:43">
      <c r="AN186" s="6">
        <v>17.899999999999999</v>
      </c>
      <c r="AO186" s="5">
        <f t="shared" si="36"/>
        <v>27.451637526325058</v>
      </c>
      <c r="AP186" s="39">
        <f t="shared" si="36"/>
        <v>29.310125198462064</v>
      </c>
      <c r="AQ186" s="38">
        <f t="shared" si="34"/>
        <v>27.451637526325058</v>
      </c>
    </row>
    <row r="187" spans="40:43">
      <c r="AN187" s="6">
        <v>18</v>
      </c>
      <c r="AO187" s="5">
        <f t="shared" si="36"/>
        <v>27.470248699810558</v>
      </c>
      <c r="AP187" s="39">
        <f t="shared" si="36"/>
        <v>29.325423809079549</v>
      </c>
      <c r="AQ187" s="38">
        <f t="shared" si="34"/>
        <v>27.470248699810558</v>
      </c>
    </row>
    <row r="188" spans="40:43">
      <c r="AN188" s="6">
        <v>18.100000000000001</v>
      </c>
      <c r="AO188" s="5">
        <f t="shared" ref="AO188:AP207" si="37">-5*LOG((10^(-0.2*AO$4))+(10^(-0.2*AO$5)))-_xlfn.NORM.INV((100-$AN188)/100,0,AO$6)</f>
        <v>27.488795061970912</v>
      </c>
      <c r="AP188" s="39">
        <f t="shared" si="37"/>
        <v>29.340669144000699</v>
      </c>
      <c r="AQ188" s="38">
        <f t="shared" si="34"/>
        <v>27.488795061970912</v>
      </c>
    </row>
    <row r="189" spans="40:43">
      <c r="AN189" s="6">
        <v>18.2</v>
      </c>
      <c r="AO189" s="5">
        <f t="shared" si="37"/>
        <v>27.507277329207263</v>
      </c>
      <c r="AP189" s="39">
        <f t="shared" si="37"/>
        <v>29.355861792115959</v>
      </c>
      <c r="AQ189" s="38">
        <f t="shared" si="34"/>
        <v>27.507277329207263</v>
      </c>
    </row>
    <row r="190" spans="40:43">
      <c r="AN190" s="6">
        <v>18.3</v>
      </c>
      <c r="AO190" s="5">
        <f t="shared" si="37"/>
        <v>27.525696206839779</v>
      </c>
      <c r="AP190" s="39">
        <f t="shared" si="37"/>
        <v>29.371002333207066</v>
      </c>
      <c r="AQ190" s="38">
        <f t="shared" si="34"/>
        <v>27.525696206839779</v>
      </c>
    </row>
    <row r="191" spans="40:43">
      <c r="AN191" s="6">
        <v>18.399999999999999</v>
      </c>
      <c r="AO191" s="5">
        <f t="shared" si="37"/>
        <v>27.544052389342649</v>
      </c>
      <c r="AP191" s="39">
        <f t="shared" si="37"/>
        <v>29.38609133814024</v>
      </c>
      <c r="AQ191" s="38">
        <f t="shared" si="34"/>
        <v>27.544052389342649</v>
      </c>
    </row>
    <row r="192" spans="40:43">
      <c r="AN192" s="6">
        <v>18.5</v>
      </c>
      <c r="AO192" s="5">
        <f t="shared" si="37"/>
        <v>27.562346560572632</v>
      </c>
      <c r="AP192" s="39">
        <f t="shared" si="37"/>
        <v>29.401129369054043</v>
      </c>
      <c r="AQ192" s="38">
        <f t="shared" si="34"/>
        <v>27.562346560572632</v>
      </c>
    </row>
    <row r="193" spans="40:43">
      <c r="AN193" s="6">
        <v>18.600000000000001</v>
      </c>
      <c r="AO193" s="5">
        <f t="shared" si="37"/>
        <v>27.580579393991744</v>
      </c>
      <c r="AP193" s="39">
        <f t="shared" si="37"/>
        <v>29.41611697954243</v>
      </c>
      <c r="AQ193" s="38">
        <f t="shared" si="34"/>
        <v>27.580579393991744</v>
      </c>
    </row>
    <row r="194" spans="40:43">
      <c r="AN194" s="6">
        <v>18.7</v>
      </c>
      <c r="AO194" s="5">
        <f t="shared" si="37"/>
        <v>27.59875155288406</v>
      </c>
      <c r="AP194" s="39">
        <f t="shared" si="37"/>
        <v>29.431054714832964</v>
      </c>
      <c r="AQ194" s="38">
        <f t="shared" si="34"/>
        <v>27.59875155288406</v>
      </c>
    </row>
    <row r="195" spans="40:43">
      <c r="AN195" s="6">
        <v>18.8</v>
      </c>
      <c r="AO195" s="5">
        <f t="shared" si="37"/>
        <v>27.616863690566909</v>
      </c>
      <c r="AP195" s="39">
        <f t="shared" si="37"/>
        <v>29.445943111960425</v>
      </c>
      <c r="AQ195" s="38">
        <f t="shared" si="34"/>
        <v>27.616863690566909</v>
      </c>
    </row>
    <row r="196" spans="40:43">
      <c r="AN196" s="6">
        <v>18.899999999999999</v>
      </c>
      <c r="AO196" s="5">
        <f t="shared" si="37"/>
        <v>27.63491645059657</v>
      </c>
      <c r="AP196" s="39">
        <f t="shared" si="37"/>
        <v>29.460782699935887</v>
      </c>
      <c r="AQ196" s="38">
        <f t="shared" si="34"/>
        <v>27.63491645059657</v>
      </c>
    </row>
    <row r="197" spans="40:43">
      <c r="AN197" s="6">
        <v>19</v>
      </c>
      <c r="AO197" s="5">
        <f t="shared" si="37"/>
        <v>27.652910466968727</v>
      </c>
      <c r="AP197" s="39">
        <f t="shared" si="37"/>
        <v>29.475573999911504</v>
      </c>
      <c r="AQ197" s="38">
        <f t="shared" si="34"/>
        <v>27.652910466968727</v>
      </c>
    </row>
    <row r="198" spans="40:43">
      <c r="AN198" s="6">
        <v>19.100000000000001</v>
      </c>
      <c r="AO198" s="5">
        <f t="shared" si="37"/>
        <v>27.670846364313718</v>
      </c>
      <c r="AP198" s="39">
        <f t="shared" si="37"/>
        <v>29.490317525340995</v>
      </c>
      <c r="AQ198" s="38">
        <f t="shared" si="34"/>
        <v>27.670846364313718</v>
      </c>
    </row>
    <row r="199" spans="40:43">
      <c r="AN199" s="6">
        <v>19.2</v>
      </c>
      <c r="AO199" s="5">
        <f t="shared" si="37"/>
        <v>27.688724758086909</v>
      </c>
      <c r="AP199" s="39">
        <f t="shared" si="37"/>
        <v>29.505013782136153</v>
      </c>
      <c r="AQ199" s="38">
        <f t="shared" si="34"/>
        <v>27.688724758086909</v>
      </c>
    </row>
    <row r="200" spans="40:43">
      <c r="AN200" s="6">
        <v>19.3</v>
      </c>
      <c r="AO200" s="5">
        <f t="shared" si="37"/>
        <v>27.706546254754194</v>
      </c>
      <c r="AP200" s="39">
        <f t="shared" si="37"/>
        <v>29.519663268819301</v>
      </c>
      <c r="AQ200" s="38">
        <f t="shared" ref="AQ200:AQ263" si="38">MIN(AO200:AP200)</f>
        <v>27.706546254754194</v>
      </c>
    </row>
    <row r="201" spans="40:43">
      <c r="AN201" s="6">
        <v>19.399999999999999</v>
      </c>
      <c r="AO201" s="5">
        <f t="shared" si="37"/>
        <v>27.724311451972792</v>
      </c>
      <c r="AP201" s="39">
        <f t="shared" si="37"/>
        <v>29.534266476671934</v>
      </c>
      <c r="AQ201" s="38">
        <f t="shared" si="38"/>
        <v>27.724311451972792</v>
      </c>
    </row>
    <row r="202" spans="40:43">
      <c r="AN202" s="6">
        <v>19.5</v>
      </c>
      <c r="AO202" s="5">
        <f t="shared" si="37"/>
        <v>27.742020938767588</v>
      </c>
      <c r="AP202" s="39">
        <f t="shared" si="37"/>
        <v>29.54882388987966</v>
      </c>
      <c r="AQ202" s="38">
        <f t="shared" si="38"/>
        <v>27.742020938767588</v>
      </c>
    </row>
    <row r="203" spans="40:43">
      <c r="AN203" s="6">
        <v>19.600000000000001</v>
      </c>
      <c r="AO203" s="5">
        <f t="shared" si="37"/>
        <v>27.759675295703047</v>
      </c>
      <c r="AP203" s="39">
        <f t="shared" si="37"/>
        <v>29.563335985673515</v>
      </c>
      <c r="AQ203" s="38">
        <f t="shared" si="38"/>
        <v>27.759675295703047</v>
      </c>
    </row>
    <row r="204" spans="40:43">
      <c r="AN204" s="6">
        <v>19.7</v>
      </c>
      <c r="AO204" s="5">
        <f t="shared" si="37"/>
        <v>27.777275095050815</v>
      </c>
      <c r="AP204" s="39">
        <f t="shared" si="37"/>
        <v>29.577803234467748</v>
      </c>
      <c r="AQ204" s="38">
        <f t="shared" si="38"/>
        <v>27.777275095050815</v>
      </c>
    </row>
    <row r="205" spans="40:43">
      <c r="AN205" s="6">
        <v>19.8</v>
      </c>
      <c r="AO205" s="5">
        <f t="shared" si="37"/>
        <v>27.794820900953269</v>
      </c>
      <c r="AP205" s="39">
        <f t="shared" si="37"/>
        <v>29.592226099994242</v>
      </c>
      <c r="AQ205" s="38">
        <f t="shared" si="38"/>
        <v>27.794820900953269</v>
      </c>
    </row>
    <row r="206" spans="40:43">
      <c r="AN206" s="6">
        <v>19.899999999999999</v>
      </c>
      <c r="AO206" s="5">
        <f t="shared" si="37"/>
        <v>27.812313269582994</v>
      </c>
      <c r="AP206" s="39">
        <f t="shared" si="37"/>
        <v>29.606605039433614</v>
      </c>
      <c r="AQ206" s="38">
        <f t="shared" si="38"/>
        <v>27.812313269582994</v>
      </c>
    </row>
    <row r="207" spans="40:43">
      <c r="AN207" s="6">
        <v>20</v>
      </c>
      <c r="AO207" s="5">
        <f t="shared" si="37"/>
        <v>27.829752749298372</v>
      </c>
      <c r="AP207" s="39">
        <f t="shared" si="37"/>
        <v>29.620940503543114</v>
      </c>
      <c r="AQ207" s="38">
        <f t="shared" si="38"/>
        <v>27.829752749298372</v>
      </c>
    </row>
    <row r="208" spans="40:43">
      <c r="AN208" s="6">
        <v>20.100000000000001</v>
      </c>
      <c r="AO208" s="5">
        <f t="shared" ref="AO208:AP227" si="39">-5*LOG((10^(-0.2*AO$4))+(10^(-0.2*AO$5)))-_xlfn.NORM.INV((100-$AN208)/100,0,AO$6)</f>
        <v>27.847139880795439</v>
      </c>
      <c r="AP208" s="39">
        <f t="shared" si="39"/>
        <v>29.635232936781453</v>
      </c>
      <c r="AQ208" s="38">
        <f t="shared" si="38"/>
        <v>27.847139880795439</v>
      </c>
    </row>
    <row r="209" spans="40:43">
      <c r="AN209" s="6">
        <v>20.2</v>
      </c>
      <c r="AO209" s="5">
        <f t="shared" si="39"/>
        <v>27.864475197255995</v>
      </c>
      <c r="AP209" s="39">
        <f t="shared" si="39"/>
        <v>29.649482777430542</v>
      </c>
      <c r="AQ209" s="38">
        <f t="shared" si="38"/>
        <v>27.864475197255995</v>
      </c>
    </row>
    <row r="210" spans="40:43">
      <c r="AN210" s="6">
        <v>20.3</v>
      </c>
      <c r="AO210" s="5">
        <f t="shared" si="39"/>
        <v>27.8817592244922</v>
      </c>
      <c r="AP210" s="39">
        <f t="shared" si="39"/>
        <v>29.66369045771436</v>
      </c>
      <c r="AQ210" s="38">
        <f t="shared" si="38"/>
        <v>27.8817592244922</v>
      </c>
    </row>
    <row r="211" spans="40:43">
      <c r="AN211" s="6">
        <v>20.399999999999999</v>
      </c>
      <c r="AO211" s="5">
        <f t="shared" si="39"/>
        <v>27.898992481087713</v>
      </c>
      <c r="AP211" s="39">
        <f t="shared" si="39"/>
        <v>29.67785640391498</v>
      </c>
      <c r="AQ211" s="38">
        <f t="shared" si="38"/>
        <v>27.898992481087713</v>
      </c>
    </row>
    <row r="212" spans="40:43">
      <c r="AN212" s="6">
        <v>20.5</v>
      </c>
      <c r="AO212" s="5">
        <f t="shared" si="39"/>
        <v>27.916175478535429</v>
      </c>
      <c r="AP212" s="39">
        <f t="shared" si="39"/>
        <v>29.691981036485764</v>
      </c>
      <c r="AQ212" s="38">
        <f t="shared" si="38"/>
        <v>27.916175478535429</v>
      </c>
    </row>
    <row r="213" spans="40:43">
      <c r="AN213" s="6">
        <v>20.6</v>
      </c>
      <c r="AO213" s="5">
        <f t="shared" si="39"/>
        <v>27.933308721372004</v>
      </c>
      <c r="AP213" s="39">
        <f t="shared" si="39"/>
        <v>29.70606477016198</v>
      </c>
      <c r="AQ213" s="38">
        <f t="shared" si="38"/>
        <v>27.933308721372004</v>
      </c>
    </row>
    <row r="214" spans="40:43">
      <c r="AN214" s="6">
        <v>20.7</v>
      </c>
      <c r="AO214" s="5">
        <f t="shared" si="39"/>
        <v>27.95039270730917</v>
      </c>
      <c r="AP214" s="39">
        <f t="shared" si="39"/>
        <v>29.720108014068703</v>
      </c>
      <c r="AQ214" s="38">
        <f t="shared" si="38"/>
        <v>27.95039270730917</v>
      </c>
    </row>
    <row r="215" spans="40:43">
      <c r="AN215" s="6">
        <v>20.8</v>
      </c>
      <c r="AO215" s="5">
        <f t="shared" si="39"/>
        <v>27.967427927361953</v>
      </c>
      <c r="AP215" s="39">
        <f t="shared" si="39"/>
        <v>29.73411117182626</v>
      </c>
      <c r="AQ215" s="38">
        <f t="shared" si="38"/>
        <v>27.967427927361953</v>
      </c>
    </row>
    <row r="216" spans="40:43">
      <c r="AN216" s="6">
        <v>20.9</v>
      </c>
      <c r="AO216" s="5">
        <f t="shared" si="39"/>
        <v>27.984414865973971</v>
      </c>
      <c r="AP216" s="39">
        <f t="shared" si="39"/>
        <v>29.748074641653183</v>
      </c>
      <c r="AQ216" s="38">
        <f t="shared" si="38"/>
        <v>27.984414865973971</v>
      </c>
    </row>
    <row r="217" spans="40:43">
      <c r="AN217" s="6">
        <v>21</v>
      </c>
      <c r="AO217" s="5">
        <f t="shared" si="39"/>
        <v>28.001354001139738</v>
      </c>
      <c r="AP217" s="39">
        <f t="shared" si="39"/>
        <v>29.761998816466765</v>
      </c>
      <c r="AQ217" s="38">
        <f t="shared" si="38"/>
        <v>28.001354001139738</v>
      </c>
    </row>
    <row r="218" spans="40:43">
      <c r="AN218" s="6">
        <v>21.1</v>
      </c>
      <c r="AO218" s="5">
        <f t="shared" si="39"/>
        <v>28.018245804524188</v>
      </c>
      <c r="AP218" s="39">
        <f t="shared" si="39"/>
        <v>29.77588408398131</v>
      </c>
      <c r="AQ218" s="38">
        <f t="shared" si="38"/>
        <v>28.018245804524188</v>
      </c>
    </row>
    <row r="219" spans="40:43">
      <c r="AN219" s="6">
        <v>21.2</v>
      </c>
      <c r="AO219" s="5">
        <f t="shared" si="39"/>
        <v>28.03509074157942</v>
      </c>
      <c r="AP219" s="39">
        <f t="shared" si="39"/>
        <v>29.789730826804099</v>
      </c>
      <c r="AQ219" s="38">
        <f t="shared" si="38"/>
        <v>28.03509074157942</v>
      </c>
    </row>
    <row r="220" spans="40:43">
      <c r="AN220" s="6">
        <v>21.3</v>
      </c>
      <c r="AO220" s="5">
        <f t="shared" si="39"/>
        <v>28.051889271658784</v>
      </c>
      <c r="AP220" s="39">
        <f t="shared" si="39"/>
        <v>29.803539422529163</v>
      </c>
      <c r="AQ220" s="38">
        <f t="shared" si="38"/>
        <v>28.051889271658784</v>
      </c>
    </row>
    <row r="221" spans="40:43">
      <c r="AN221" s="6">
        <v>21.4</v>
      </c>
      <c r="AO221" s="5">
        <f t="shared" si="39"/>
        <v>28.068641848128394</v>
      </c>
      <c r="AP221" s="39">
        <f t="shared" si="39"/>
        <v>29.817310243828949</v>
      </c>
      <c r="AQ221" s="38">
        <f t="shared" si="38"/>
        <v>28.068641848128394</v>
      </c>
    </row>
    <row r="222" spans="40:43">
      <c r="AN222" s="6">
        <v>21.5</v>
      </c>
      <c r="AO222" s="5">
        <f t="shared" si="39"/>
        <v>28.085348918476022</v>
      </c>
      <c r="AP222" s="39">
        <f t="shared" si="39"/>
        <v>29.831043658543852</v>
      </c>
      <c r="AQ222" s="38">
        <f t="shared" si="38"/>
        <v>28.085348918476022</v>
      </c>
    </row>
    <row r="223" spans="40:43">
      <c r="AN223" s="6">
        <v>21.6</v>
      </c>
      <c r="AO223" s="5">
        <f t="shared" si="39"/>
        <v>28.102010924417655</v>
      </c>
      <c r="AP223" s="39">
        <f t="shared" si="39"/>
        <v>29.84474002976976</v>
      </c>
      <c r="AQ223" s="38">
        <f t="shared" si="38"/>
        <v>28.102010924417655</v>
      </c>
    </row>
    <row r="224" spans="40:43">
      <c r="AN224" s="6">
        <v>21.7</v>
      </c>
      <c r="AO224" s="5">
        <f t="shared" si="39"/>
        <v>28.118628302001547</v>
      </c>
      <c r="AP224" s="39">
        <f t="shared" si="39"/>
        <v>29.858399715943648</v>
      </c>
      <c r="AQ224" s="38">
        <f t="shared" si="38"/>
        <v>28.118628302001547</v>
      </c>
    </row>
    <row r="225" spans="40:43">
      <c r="AN225" s="6">
        <v>21.8</v>
      </c>
      <c r="AO225" s="5">
        <f t="shared" si="39"/>
        <v>28.135201481710013</v>
      </c>
      <c r="AP225" s="39">
        <f t="shared" si="39"/>
        <v>29.872023070927195</v>
      </c>
      <c r="AQ225" s="38">
        <f t="shared" si="38"/>
        <v>28.135201481710013</v>
      </c>
    </row>
    <row r="226" spans="40:43">
      <c r="AN226" s="6">
        <v>21.9</v>
      </c>
      <c r="AO226" s="5">
        <f t="shared" si="39"/>
        <v>28.151730888558927</v>
      </c>
      <c r="AP226" s="39">
        <f t="shared" si="39"/>
        <v>29.885610444088623</v>
      </c>
      <c r="AQ226" s="38">
        <f t="shared" si="38"/>
        <v>28.151730888558927</v>
      </c>
    </row>
    <row r="227" spans="40:43">
      <c r="AN227" s="6">
        <v>22</v>
      </c>
      <c r="AO227" s="5">
        <f t="shared" si="39"/>
        <v>28.168216942195016</v>
      </c>
      <c r="AP227" s="39">
        <f t="shared" si="39"/>
        <v>29.899162180382632</v>
      </c>
      <c r="AQ227" s="38">
        <f t="shared" si="38"/>
        <v>28.168216942195016</v>
      </c>
    </row>
    <row r="228" spans="40:43">
      <c r="AN228" s="6">
        <v>22.1</v>
      </c>
      <c r="AO228" s="5">
        <f t="shared" ref="AO228:AP247" si="40">-5*LOG((10^(-0.2*AO$4))+(10^(-0.2*AO$5)))-_xlfn.NORM.INV((100-$AN228)/100,0,AO$6)</f>
        <v>28.184660056991028</v>
      </c>
      <c r="AP228" s="39">
        <f t="shared" si="40"/>
        <v>29.912678620428647</v>
      </c>
      <c r="AQ228" s="38">
        <f t="shared" si="38"/>
        <v>28.184660056991028</v>
      </c>
    </row>
    <row r="229" spans="40:43">
      <c r="AN229" s="6">
        <v>22.2</v>
      </c>
      <c r="AO229" s="5">
        <f t="shared" si="40"/>
        <v>28.201060642138778</v>
      </c>
      <c r="AP229" s="39">
        <f t="shared" si="40"/>
        <v>29.926160100587314</v>
      </c>
      <c r="AQ229" s="38">
        <f t="shared" si="38"/>
        <v>28.201060642138778</v>
      </c>
    </row>
    <row r="230" spans="40:43">
      <c r="AN230" s="6">
        <v>22.3</v>
      </c>
      <c r="AO230" s="5">
        <f t="shared" si="40"/>
        <v>28.21741910174018</v>
      </c>
      <c r="AP230" s="39">
        <f t="shared" si="40"/>
        <v>29.939606953035319</v>
      </c>
      <c r="AQ230" s="38">
        <f t="shared" si="38"/>
        <v>28.21741910174018</v>
      </c>
    </row>
    <row r="231" spans="40:43">
      <c r="AN231" s="6">
        <v>22.4</v>
      </c>
      <c r="AO231" s="5">
        <f t="shared" si="40"/>
        <v>28.233735834896319</v>
      </c>
      <c r="AP231" s="39">
        <f t="shared" si="40"/>
        <v>29.95301950583859</v>
      </c>
      <c r="AQ231" s="38">
        <f t="shared" si="38"/>
        <v>28.233735834896319</v>
      </c>
    </row>
    <row r="232" spans="40:43">
      <c r="AN232" s="6">
        <v>22.5</v>
      </c>
      <c r="AO232" s="5">
        <f t="shared" si="40"/>
        <v>28.250011235794517</v>
      </c>
      <c r="AP232" s="39">
        <f t="shared" si="40"/>
        <v>29.966398083023904</v>
      </c>
      <c r="AQ232" s="38">
        <f t="shared" si="38"/>
        <v>28.250011235794517</v>
      </c>
    </row>
    <row r="233" spans="40:43">
      <c r="AN233" s="6">
        <v>22.6</v>
      </c>
      <c r="AO233" s="5">
        <f t="shared" si="40"/>
        <v>28.266245693793646</v>
      </c>
      <c r="AP233" s="39">
        <f t="shared" si="40"/>
        <v>29.979743004648974</v>
      </c>
      <c r="AQ233" s="38">
        <f t="shared" si="38"/>
        <v>28.266245693793646</v>
      </c>
    </row>
    <row r="234" spans="40:43">
      <c r="AN234" s="6">
        <v>22.7</v>
      </c>
      <c r="AO234" s="5">
        <f t="shared" si="40"/>
        <v>28.282439593507483</v>
      </c>
      <c r="AP234" s="39">
        <f t="shared" si="40"/>
        <v>29.993054586870997</v>
      </c>
      <c r="AQ234" s="38">
        <f t="shared" si="38"/>
        <v>28.282439593507483</v>
      </c>
    </row>
    <row r="235" spans="40:43">
      <c r="AN235" s="6">
        <v>22.8</v>
      </c>
      <c r="AO235" s="5">
        <f t="shared" si="40"/>
        <v>28.298593314886357</v>
      </c>
      <c r="AP235" s="39">
        <f t="shared" si="40"/>
        <v>30.006333142013762</v>
      </c>
      <c r="AQ235" s="38">
        <f t="shared" si="38"/>
        <v>28.298593314886357</v>
      </c>
    </row>
    <row r="236" spans="40:43">
      <c r="AN236" s="6">
        <v>22.9</v>
      </c>
      <c r="AO236" s="5">
        <f t="shared" si="40"/>
        <v>28.314707233297064</v>
      </c>
      <c r="AP236" s="39">
        <f t="shared" si="40"/>
        <v>30.019578978633326</v>
      </c>
      <c r="AQ236" s="38">
        <f t="shared" si="38"/>
        <v>28.314707233297064</v>
      </c>
    </row>
    <row r="237" spans="40:43">
      <c r="AN237" s="6">
        <v>23</v>
      </c>
      <c r="AO237" s="5">
        <f t="shared" si="40"/>
        <v>28.330781719601021</v>
      </c>
      <c r="AP237" s="39">
        <f t="shared" si="40"/>
        <v>30.032792401582281</v>
      </c>
      <c r="AQ237" s="38">
        <f t="shared" si="38"/>
        <v>28.330781719601021</v>
      </c>
    </row>
    <row r="238" spans="40:43">
      <c r="AN238" s="6">
        <v>23.1</v>
      </c>
      <c r="AO238" s="5">
        <f t="shared" si="40"/>
        <v>28.346817140230868</v>
      </c>
      <c r="AP238" s="39">
        <f t="shared" si="40"/>
        <v>30.045973712072716</v>
      </c>
      <c r="AQ238" s="38">
        <f t="shared" si="38"/>
        <v>28.346817140230868</v>
      </c>
    </row>
    <row r="239" spans="40:43">
      <c r="AN239" s="6">
        <v>23.2</v>
      </c>
      <c r="AO239" s="5">
        <f t="shared" si="40"/>
        <v>28.36281385726539</v>
      </c>
      <c r="AP239" s="39">
        <f t="shared" si="40"/>
        <v>30.05912320773777</v>
      </c>
      <c r="AQ239" s="38">
        <f t="shared" si="38"/>
        <v>28.36281385726539</v>
      </c>
    </row>
    <row r="240" spans="40:43">
      <c r="AN240" s="6">
        <v>23.3</v>
      </c>
      <c r="AO240" s="5">
        <f t="shared" si="40"/>
        <v>28.3787722285029</v>
      </c>
      <c r="AP240" s="39">
        <f t="shared" si="40"/>
        <v>30.072241182692018</v>
      </c>
      <c r="AQ240" s="38">
        <f t="shared" si="38"/>
        <v>28.3787722285029</v>
      </c>
    </row>
    <row r="241" spans="40:43">
      <c r="AN241" s="6">
        <v>23.4</v>
      </c>
      <c r="AO241" s="5">
        <f t="shared" si="40"/>
        <v>28.394692607533088</v>
      </c>
      <c r="AP241" s="39">
        <f t="shared" si="40"/>
        <v>30.08532792759047</v>
      </c>
      <c r="AQ241" s="38">
        <f t="shared" si="38"/>
        <v>28.394692607533088</v>
      </c>
    </row>
    <row r="242" spans="40:43">
      <c r="AN242" s="6">
        <v>23.5</v>
      </c>
      <c r="AO242" s="5">
        <f t="shared" si="40"/>
        <v>28.410575343807388</v>
      </c>
      <c r="AP242" s="39">
        <f t="shared" si="40"/>
        <v>30.098383729686454</v>
      </c>
      <c r="AQ242" s="38">
        <f t="shared" si="38"/>
        <v>28.410575343807388</v>
      </c>
    </row>
    <row r="243" spans="40:43">
      <c r="AN243" s="6">
        <v>23.6</v>
      </c>
      <c r="AO243" s="5">
        <f t="shared" si="40"/>
        <v>28.426420782707915</v>
      </c>
      <c r="AP243" s="39">
        <f t="shared" si="40"/>
        <v>30.111408872888262</v>
      </c>
      <c r="AQ243" s="38">
        <f t="shared" si="38"/>
        <v>28.426420782707915</v>
      </c>
    </row>
    <row r="244" spans="40:43">
      <c r="AN244" s="6">
        <v>23.7</v>
      </c>
      <c r="AO244" s="5">
        <f t="shared" si="40"/>
        <v>28.442229265614934</v>
      </c>
      <c r="AP244" s="39">
        <f t="shared" si="40"/>
        <v>30.124403637814616</v>
      </c>
      <c r="AQ244" s="38">
        <f t="shared" si="38"/>
        <v>28.442229265614934</v>
      </c>
    </row>
    <row r="245" spans="40:43">
      <c r="AN245" s="6">
        <v>23.8</v>
      </c>
      <c r="AO245" s="5">
        <f t="shared" si="40"/>
        <v>28.458001129972992</v>
      </c>
      <c r="AP245" s="39">
        <f t="shared" si="40"/>
        <v>30.13736830184903</v>
      </c>
      <c r="AQ245" s="38">
        <f t="shared" si="38"/>
        <v>28.458001129972992</v>
      </c>
    </row>
    <row r="246" spans="40:43">
      <c r="AN246" s="6">
        <v>23.9</v>
      </c>
      <c r="AO246" s="5">
        <f t="shared" si="40"/>
        <v>28.473736709355698</v>
      </c>
      <c r="AP246" s="39">
        <f t="shared" si="40"/>
        <v>30.150303139193063</v>
      </c>
      <c r="AQ246" s="38">
        <f t="shared" si="38"/>
        <v>28.473736709355698</v>
      </c>
    </row>
    <row r="247" spans="40:43">
      <c r="AN247" s="6">
        <v>24</v>
      </c>
      <c r="AO247" s="5">
        <f t="shared" si="40"/>
        <v>28.489436333529163</v>
      </c>
      <c r="AP247" s="39">
        <f t="shared" si="40"/>
        <v>30.163208420918465</v>
      </c>
      <c r="AQ247" s="38">
        <f t="shared" si="38"/>
        <v>28.489436333529163</v>
      </c>
    </row>
    <row r="248" spans="40:43">
      <c r="AN248" s="6">
        <v>24.1</v>
      </c>
      <c r="AO248" s="5">
        <f t="shared" ref="AO248:AP267" si="41">-5*LOG((10^(-0.2*AO$4))+(10^(-0.2*AO$5)))-_xlfn.NORM.INV((100-$AN248)/100,0,AO$6)</f>
        <v>28.505100328514217</v>
      </c>
      <c r="AP248" s="39">
        <f t="shared" si="41"/>
        <v>30.176084415018313</v>
      </c>
      <c r="AQ248" s="38">
        <f t="shared" si="38"/>
        <v>28.505100328514217</v>
      </c>
    </row>
    <row r="249" spans="40:43">
      <c r="AN249" s="6">
        <v>24.2</v>
      </c>
      <c r="AO249" s="5">
        <f t="shared" si="41"/>
        <v>28.520729016647302</v>
      </c>
      <c r="AP249" s="39">
        <f t="shared" si="41"/>
        <v>30.188931386457082</v>
      </c>
      <c r="AQ249" s="38">
        <f t="shared" si="38"/>
        <v>28.520729016647302</v>
      </c>
    </row>
    <row r="250" spans="40:43">
      <c r="AN250" s="6">
        <v>24.3</v>
      </c>
      <c r="AO250" s="5">
        <f t="shared" si="41"/>
        <v>28.536322716640214</v>
      </c>
      <c r="AP250" s="39">
        <f t="shared" si="41"/>
        <v>30.201749597219735</v>
      </c>
      <c r="AQ250" s="38">
        <f t="shared" si="38"/>
        <v>28.536322716640214</v>
      </c>
    </row>
    <row r="251" spans="40:43">
      <c r="AN251" s="6">
        <v>24.4</v>
      </c>
      <c r="AO251" s="5">
        <f t="shared" si="41"/>
        <v>28.55188174363861</v>
      </c>
      <c r="AP251" s="39">
        <f t="shared" si="41"/>
        <v>30.214539306359828</v>
      </c>
      <c r="AQ251" s="38">
        <f t="shared" si="38"/>
        <v>28.55188174363861</v>
      </c>
    </row>
    <row r="252" spans="40:43">
      <c r="AN252" s="6">
        <v>24.5</v>
      </c>
      <c r="AO252" s="5">
        <f t="shared" si="41"/>
        <v>28.567406409279375</v>
      </c>
      <c r="AP252" s="39">
        <f t="shared" si="41"/>
        <v>30.227300770046668</v>
      </c>
      <c r="AQ252" s="38">
        <f t="shared" si="38"/>
        <v>28.567406409279375</v>
      </c>
    </row>
    <row r="253" spans="40:43">
      <c r="AN253" s="6">
        <v>24.6</v>
      </c>
      <c r="AO253" s="5">
        <f t="shared" si="41"/>
        <v>28.582897021746842</v>
      </c>
      <c r="AP253" s="39">
        <f t="shared" si="41"/>
        <v>30.240034241611518</v>
      </c>
      <c r="AQ253" s="38">
        <f t="shared" si="38"/>
        <v>28.582897021746842</v>
      </c>
    </row>
    <row r="254" spans="40:43">
      <c r="AN254" s="6">
        <v>24.7</v>
      </c>
      <c r="AO254" s="5">
        <f t="shared" si="41"/>
        <v>28.598353885827933</v>
      </c>
      <c r="AP254" s="39">
        <f t="shared" si="41"/>
        <v>30.252739971592934</v>
      </c>
      <c r="AQ254" s="38">
        <f t="shared" si="38"/>
        <v>28.598353885827933</v>
      </c>
    </row>
    <row r="255" spans="40:43">
      <c r="AN255" s="6">
        <v>24.8</v>
      </c>
      <c r="AO255" s="5">
        <f t="shared" si="41"/>
        <v>28.613777302966184</v>
      </c>
      <c r="AP255" s="39">
        <f t="shared" si="41"/>
        <v>30.265418207781156</v>
      </c>
      <c r="AQ255" s="38">
        <f t="shared" si="38"/>
        <v>28.613777302966184</v>
      </c>
    </row>
    <row r="256" spans="40:43">
      <c r="AN256" s="6">
        <v>24.9</v>
      </c>
      <c r="AO256" s="5">
        <f t="shared" si="41"/>
        <v>28.629167571314756</v>
      </c>
      <c r="AP256" s="39">
        <f t="shared" si="41"/>
        <v>30.278069195261704</v>
      </c>
      <c r="AQ256" s="38">
        <f t="shared" si="38"/>
        <v>28.629167571314756</v>
      </c>
    </row>
    <row r="257" spans="40:43">
      <c r="AN257" s="6">
        <v>25</v>
      </c>
      <c r="AO257" s="5">
        <f t="shared" si="41"/>
        <v>28.644524985788358</v>
      </c>
      <c r="AP257" s="39">
        <f t="shared" si="41"/>
        <v>30.290693176458056</v>
      </c>
      <c r="AQ257" s="38">
        <f t="shared" si="38"/>
        <v>28.644524985788358</v>
      </c>
    </row>
    <row r="258" spans="40:43">
      <c r="AN258" s="6">
        <v>25.1</v>
      </c>
      <c r="AO258" s="5">
        <f t="shared" si="41"/>
        <v>28.659849838114251</v>
      </c>
      <c r="AP258" s="39">
        <f t="shared" si="41"/>
        <v>30.303290391173554</v>
      </c>
      <c r="AQ258" s="38">
        <f t="shared" si="38"/>
        <v>28.659849838114251</v>
      </c>
    </row>
    <row r="259" spans="40:43">
      <c r="AN259" s="6">
        <v>25.2</v>
      </c>
      <c r="AO259" s="5">
        <f t="shared" si="41"/>
        <v>28.675142416882181</v>
      </c>
      <c r="AP259" s="39">
        <f t="shared" si="41"/>
        <v>30.315861076632487</v>
      </c>
      <c r="AQ259" s="38">
        <f t="shared" si="38"/>
        <v>28.675142416882181</v>
      </c>
    </row>
    <row r="260" spans="40:43">
      <c r="AN260" s="6">
        <v>25.3</v>
      </c>
      <c r="AO260" s="5">
        <f t="shared" si="41"/>
        <v>28.690403007593414</v>
      </c>
      <c r="AP260" s="39">
        <f t="shared" si="41"/>
        <v>30.328405467520348</v>
      </c>
      <c r="AQ260" s="38">
        <f t="shared" si="38"/>
        <v>28.690403007593414</v>
      </c>
    </row>
    <row r="261" spans="40:43">
      <c r="AN261" s="6">
        <v>25.4</v>
      </c>
      <c r="AO261" s="5">
        <f t="shared" si="41"/>
        <v>28.705631892708805</v>
      </c>
      <c r="AP261" s="39">
        <f t="shared" si="41"/>
        <v>30.3409237960234</v>
      </c>
      <c r="AQ261" s="38">
        <f t="shared" si="38"/>
        <v>28.705631892708805</v>
      </c>
    </row>
    <row r="262" spans="40:43">
      <c r="AN262" s="6">
        <v>25.5</v>
      </c>
      <c r="AO262" s="5">
        <f t="shared" si="41"/>
        <v>28.720829351695972</v>
      </c>
      <c r="AP262" s="39">
        <f t="shared" si="41"/>
        <v>30.353416291867415</v>
      </c>
      <c r="AQ262" s="38">
        <f t="shared" si="38"/>
        <v>28.720829351695972</v>
      </c>
    </row>
    <row r="263" spans="40:43">
      <c r="AN263" s="6">
        <v>25.6</v>
      </c>
      <c r="AO263" s="5">
        <f t="shared" si="41"/>
        <v>28.735995661075556</v>
      </c>
      <c r="AP263" s="39">
        <f t="shared" si="41"/>
        <v>30.36588318235572</v>
      </c>
      <c r="AQ263" s="38">
        <f t="shared" si="38"/>
        <v>28.735995661075556</v>
      </c>
    </row>
    <row r="264" spans="40:43">
      <c r="AN264" s="6">
        <v>25.7</v>
      </c>
      <c r="AO264" s="5">
        <f t="shared" si="41"/>
        <v>28.751131094466633</v>
      </c>
      <c r="AP264" s="39">
        <f t="shared" si="41"/>
        <v>30.378324692406515</v>
      </c>
      <c r="AQ264" s="38">
        <f t="shared" ref="AQ264:AQ327" si="42">MIN(AO264:AP264)</f>
        <v>28.751131094466633</v>
      </c>
    </row>
    <row r="265" spans="40:43">
      <c r="AN265" s="6">
        <v>25.8</v>
      </c>
      <c r="AO265" s="5">
        <f t="shared" si="41"/>
        <v>28.766235922631243</v>
      </c>
      <c r="AP265" s="39">
        <f t="shared" si="41"/>
        <v>30.39074104458949</v>
      </c>
      <c r="AQ265" s="38">
        <f t="shared" si="42"/>
        <v>28.766235922631243</v>
      </c>
    </row>
    <row r="266" spans="40:43">
      <c r="AN266" s="6">
        <v>25.9</v>
      </c>
      <c r="AO266" s="5">
        <f t="shared" si="41"/>
        <v>28.781310413518103</v>
      </c>
      <c r="AP266" s="39">
        <f t="shared" si="41"/>
        <v>30.403132459161739</v>
      </c>
      <c r="AQ266" s="38">
        <f t="shared" si="42"/>
        <v>28.781310413518103</v>
      </c>
    </row>
    <row r="267" spans="40:43">
      <c r="AN267" s="6">
        <v>26</v>
      </c>
      <c r="AO267" s="5">
        <f t="shared" si="41"/>
        <v>28.796354832305521</v>
      </c>
      <c r="AP267" s="39">
        <f t="shared" si="41"/>
        <v>30.415499154103053</v>
      </c>
      <c r="AQ267" s="38">
        <f t="shared" si="42"/>
        <v>28.796354832305521</v>
      </c>
    </row>
    <row r="268" spans="40:43">
      <c r="AN268" s="6">
        <v>26.1</v>
      </c>
      <c r="AO268" s="5">
        <f t="shared" ref="AO268:AP287" si="43">-5*LOG((10^(-0.2*AO$4))+(10^(-0.2*AO$5)))-_xlfn.NORM.INV((100-$AN268)/100,0,AO$6)</f>
        <v>28.811369441443468</v>
      </c>
      <c r="AP268" s="39">
        <f t="shared" si="43"/>
        <v>30.427841345150497</v>
      </c>
      <c r="AQ268" s="38">
        <f t="shared" si="42"/>
        <v>28.811369441443468</v>
      </c>
    </row>
    <row r="269" spans="40:43">
      <c r="AN269" s="6">
        <v>26.2</v>
      </c>
      <c r="AO269" s="5">
        <f t="shared" si="43"/>
        <v>28.826354500694922</v>
      </c>
      <c r="AP269" s="39">
        <f t="shared" si="43"/>
        <v>30.440159245832394</v>
      </c>
      <c r="AQ269" s="38">
        <f t="shared" si="42"/>
        <v>28.826354500694922</v>
      </c>
    </row>
    <row r="270" spans="40:43">
      <c r="AN270" s="6">
        <v>26.3</v>
      </c>
      <c r="AO270" s="5">
        <f t="shared" si="43"/>
        <v>28.841310267176421</v>
      </c>
      <c r="AP270" s="39">
        <f t="shared" si="43"/>
        <v>30.452453067501658</v>
      </c>
      <c r="AQ270" s="38">
        <f t="shared" si="42"/>
        <v>28.841310267176421</v>
      </c>
    </row>
    <row r="271" spans="40:43">
      <c r="AN271" s="6">
        <v>26.4</v>
      </c>
      <c r="AO271" s="5">
        <f t="shared" si="43"/>
        <v>28.856236995397879</v>
      </c>
      <c r="AP271" s="39">
        <f t="shared" si="43"/>
        <v>30.464723019368531</v>
      </c>
      <c r="AQ271" s="38">
        <f t="shared" si="42"/>
        <v>28.856236995397879</v>
      </c>
    </row>
    <row r="272" spans="40:43">
      <c r="AN272" s="6">
        <v>26.5</v>
      </c>
      <c r="AO272" s="5">
        <f t="shared" si="43"/>
        <v>28.871134937301676</v>
      </c>
      <c r="AP272" s="39">
        <f t="shared" si="43"/>
        <v>30.476969308532709</v>
      </c>
      <c r="AQ272" s="38">
        <f t="shared" si="42"/>
        <v>28.871134937301676</v>
      </c>
    </row>
    <row r="273" spans="40:43">
      <c r="AN273" s="6">
        <v>26.6</v>
      </c>
      <c r="AO273" s="5">
        <f t="shared" si="43"/>
        <v>28.886004342301039</v>
      </c>
      <c r="AP273" s="39">
        <f t="shared" si="43"/>
        <v>30.489192140014893</v>
      </c>
      <c r="AQ273" s="38">
        <f t="shared" si="42"/>
        <v>28.886004342301039</v>
      </c>
    </row>
    <row r="274" spans="40:43">
      <c r="AN274" s="6">
        <v>26.7</v>
      </c>
      <c r="AO274" s="5">
        <f t="shared" si="43"/>
        <v>28.900845457317732</v>
      </c>
      <c r="AP274" s="39">
        <f t="shared" si="43"/>
        <v>30.501391716787765</v>
      </c>
      <c r="AQ274" s="38">
        <f t="shared" si="42"/>
        <v>28.900845457317732</v>
      </c>
    </row>
    <row r="275" spans="40:43">
      <c r="AN275" s="6">
        <v>26.8</v>
      </c>
      <c r="AO275" s="5">
        <f t="shared" si="43"/>
        <v>28.915658526819033</v>
      </c>
      <c r="AP275" s="39">
        <f t="shared" si="43"/>
        <v>30.513568239806411</v>
      </c>
      <c r="AQ275" s="38">
        <f t="shared" si="42"/>
        <v>28.915658526819033</v>
      </c>
    </row>
    <row r="276" spans="40:43">
      <c r="AN276" s="6">
        <v>26.9</v>
      </c>
      <c r="AO276" s="5">
        <f t="shared" si="43"/>
        <v>28.930443792854113</v>
      </c>
      <c r="AP276" s="39">
        <f t="shared" si="43"/>
        <v>30.525721908038175</v>
      </c>
      <c r="AQ276" s="38">
        <f t="shared" si="42"/>
        <v>28.930443792854113</v>
      </c>
    </row>
    <row r="277" spans="40:43">
      <c r="AN277" s="6">
        <v>27</v>
      </c>
      <c r="AO277" s="5">
        <f t="shared" si="43"/>
        <v>28.945201495089684</v>
      </c>
      <c r="AP277" s="39">
        <f t="shared" si="43"/>
        <v>30.537852918492014</v>
      </c>
      <c r="AQ277" s="38">
        <f t="shared" si="42"/>
        <v>28.945201495089684</v>
      </c>
    </row>
    <row r="278" spans="40:43">
      <c r="AN278" s="6">
        <v>27.1</v>
      </c>
      <c r="AO278" s="5">
        <f t="shared" si="43"/>
        <v>28.959931870845086</v>
      </c>
      <c r="AP278" s="39">
        <f t="shared" si="43"/>
        <v>30.5499614662473</v>
      </c>
      <c r="AQ278" s="38">
        <f t="shared" si="42"/>
        <v>28.959931870845086</v>
      </c>
    </row>
    <row r="279" spans="40:43">
      <c r="AN279" s="6">
        <v>27.2</v>
      </c>
      <c r="AO279" s="5">
        <f t="shared" si="43"/>
        <v>28.974635155126684</v>
      </c>
      <c r="AP279" s="39">
        <f t="shared" si="43"/>
        <v>30.562047744482129</v>
      </c>
      <c r="AQ279" s="38">
        <f t="shared" si="42"/>
        <v>28.974635155126684</v>
      </c>
    </row>
    <row r="280" spans="40:43">
      <c r="AN280" s="6">
        <v>27.3</v>
      </c>
      <c r="AO280" s="5">
        <f t="shared" si="43"/>
        <v>28.989311580661713</v>
      </c>
      <c r="AP280" s="39">
        <f t="shared" si="43"/>
        <v>30.574111944501102</v>
      </c>
      <c r="AQ280" s="38">
        <f t="shared" si="42"/>
        <v>28.989311580661713</v>
      </c>
    </row>
    <row r="281" spans="40:43">
      <c r="AN281" s="6">
        <v>27.4</v>
      </c>
      <c r="AO281" s="5">
        <f t="shared" si="43"/>
        <v>29.003961377931486</v>
      </c>
      <c r="AP281" s="39">
        <f t="shared" si="43"/>
        <v>30.586154255762665</v>
      </c>
      <c r="AQ281" s="38">
        <f t="shared" si="42"/>
        <v>29.003961377931486</v>
      </c>
    </row>
    <row r="282" spans="40:43">
      <c r="AN282" s="6">
        <v>27.5</v>
      </c>
      <c r="AO282" s="5">
        <f t="shared" si="43"/>
        <v>29.018584775204037</v>
      </c>
      <c r="AP282" s="39">
        <f t="shared" si="43"/>
        <v>30.598174865905911</v>
      </c>
      <c r="AQ282" s="38">
        <f t="shared" si="42"/>
        <v>29.018584775204037</v>
      </c>
    </row>
    <row r="283" spans="40:43">
      <c r="AN283" s="6">
        <v>27.6</v>
      </c>
      <c r="AO283" s="5">
        <f t="shared" si="43"/>
        <v>29.033181998566207</v>
      </c>
      <c r="AP283" s="39">
        <f t="shared" si="43"/>
        <v>30.610173960776972</v>
      </c>
      <c r="AQ283" s="38">
        <f t="shared" si="42"/>
        <v>29.033181998566207</v>
      </c>
    </row>
    <row r="284" spans="40:43">
      <c r="AN284" s="6">
        <v>27.7</v>
      </c>
      <c r="AO284" s="5">
        <f t="shared" si="43"/>
        <v>29.047753271955138</v>
      </c>
      <c r="AP284" s="39">
        <f t="shared" si="43"/>
        <v>30.622151724454895</v>
      </c>
      <c r="AQ284" s="38">
        <f t="shared" si="42"/>
        <v>29.047753271955138</v>
      </c>
    </row>
    <row r="285" spans="40:43">
      <c r="AN285" s="6">
        <v>27.8</v>
      </c>
      <c r="AO285" s="5">
        <f t="shared" si="43"/>
        <v>29.062298817189237</v>
      </c>
      <c r="AP285" s="39">
        <f t="shared" si="43"/>
        <v>30.634108339277109</v>
      </c>
      <c r="AQ285" s="38">
        <f t="shared" si="42"/>
        <v>29.062298817189237</v>
      </c>
    </row>
    <row r="286" spans="40:43">
      <c r="AN286" s="6">
        <v>27.9</v>
      </c>
      <c r="AO286" s="5">
        <f t="shared" si="43"/>
        <v>29.076818853998631</v>
      </c>
      <c r="AP286" s="39">
        <f t="shared" si="43"/>
        <v>30.646043985864441</v>
      </c>
      <c r="AQ286" s="38">
        <f t="shared" si="42"/>
        <v>29.076818853998631</v>
      </c>
    </row>
    <row r="287" spans="40:43">
      <c r="AN287" s="6">
        <v>28</v>
      </c>
      <c r="AO287" s="5">
        <f t="shared" si="43"/>
        <v>29.091313600055045</v>
      </c>
      <c r="AP287" s="39">
        <f t="shared" si="43"/>
        <v>30.657958843145696</v>
      </c>
      <c r="AQ287" s="38">
        <f t="shared" si="42"/>
        <v>29.091313600055045</v>
      </c>
    </row>
    <row r="288" spans="40:43">
      <c r="AN288" s="6">
        <v>28.1</v>
      </c>
      <c r="AO288" s="5">
        <f t="shared" ref="AO288:AP307" si="44">-5*LOG((10^(-0.2*AO$4))+(10^(-0.2*AO$5)))-_xlfn.NORM.INV((100-$AN288)/100,0,AO$6)</f>
        <v>29.105783271001208</v>
      </c>
      <c r="AP288" s="39">
        <f t="shared" si="44"/>
        <v>30.669853088381814</v>
      </c>
      <c r="AQ288" s="38">
        <f t="shared" si="42"/>
        <v>29.105783271001208</v>
      </c>
    </row>
    <row r="289" spans="40:43">
      <c r="AN289" s="6">
        <v>28.2</v>
      </c>
      <c r="AO289" s="5">
        <f t="shared" si="44"/>
        <v>29.120228080479755</v>
      </c>
      <c r="AP289" s="39">
        <f t="shared" si="44"/>
        <v>30.681726897189634</v>
      </c>
      <c r="AQ289" s="38">
        <f t="shared" si="42"/>
        <v>29.120228080479755</v>
      </c>
    </row>
    <row r="290" spans="40:43">
      <c r="AN290" s="6">
        <v>28.3</v>
      </c>
      <c r="AO290" s="5">
        <f t="shared" si="44"/>
        <v>29.134648240161603</v>
      </c>
      <c r="AP290" s="39">
        <f t="shared" si="44"/>
        <v>30.693580443565228</v>
      </c>
      <c r="AQ290" s="38">
        <f t="shared" si="42"/>
        <v>29.134648240161603</v>
      </c>
    </row>
    <row r="291" spans="40:43">
      <c r="AN291" s="6">
        <v>28.4</v>
      </c>
      <c r="AO291" s="5">
        <f t="shared" si="44"/>
        <v>29.149043959773905</v>
      </c>
      <c r="AP291" s="39">
        <f t="shared" si="44"/>
        <v>30.705413899906851</v>
      </c>
      <c r="AQ291" s="38">
        <f t="shared" si="42"/>
        <v>29.149043959773905</v>
      </c>
    </row>
    <row r="292" spans="40:43">
      <c r="AN292" s="6">
        <v>28.5</v>
      </c>
      <c r="AO292" s="5">
        <f t="shared" si="44"/>
        <v>29.163415447127463</v>
      </c>
      <c r="AP292" s="39">
        <f t="shared" si="44"/>
        <v>30.717227437037518</v>
      </c>
      <c r="AQ292" s="38">
        <f t="shared" si="42"/>
        <v>29.163415447127463</v>
      </c>
    </row>
    <row r="293" spans="40:43">
      <c r="AN293" s="6">
        <v>28.6</v>
      </c>
      <c r="AO293" s="5">
        <f t="shared" si="44"/>
        <v>29.177762908143745</v>
      </c>
      <c r="AP293" s="39">
        <f t="shared" si="44"/>
        <v>30.729021224227168</v>
      </c>
      <c r="AQ293" s="38">
        <f t="shared" si="42"/>
        <v>29.177762908143745</v>
      </c>
    </row>
    <row r="294" spans="40:43">
      <c r="AN294" s="6">
        <v>28.7</v>
      </c>
      <c r="AO294" s="5">
        <f t="shared" si="44"/>
        <v>29.192086546881402</v>
      </c>
      <c r="AP294" s="39">
        <f t="shared" si="44"/>
        <v>30.74079542921449</v>
      </c>
      <c r="AQ294" s="38">
        <f t="shared" si="42"/>
        <v>29.192086546881402</v>
      </c>
    </row>
    <row r="295" spans="40:43">
      <c r="AN295" s="6">
        <v>28.8</v>
      </c>
      <c r="AO295" s="5">
        <f t="shared" si="44"/>
        <v>29.206386565562365</v>
      </c>
      <c r="AP295" s="39">
        <f t="shared" si="44"/>
        <v>30.752550218228372</v>
      </c>
      <c r="AQ295" s="38">
        <f t="shared" si="42"/>
        <v>29.206386565562365</v>
      </c>
    </row>
    <row r="296" spans="40:43">
      <c r="AN296" s="6">
        <v>28.9</v>
      </c>
      <c r="AO296" s="5">
        <f t="shared" si="44"/>
        <v>29.220663164597511</v>
      </c>
      <c r="AP296" s="39">
        <f t="shared" si="44"/>
        <v>30.764285756008988</v>
      </c>
      <c r="AQ296" s="38">
        <f t="shared" si="42"/>
        <v>29.220663164597511</v>
      </c>
    </row>
    <row r="297" spans="40:43">
      <c r="AN297" s="6">
        <v>29</v>
      </c>
      <c r="AO297" s="5">
        <f t="shared" si="44"/>
        <v>29.234916542611895</v>
      </c>
      <c r="AP297" s="39">
        <f t="shared" si="44"/>
        <v>30.77600220582854</v>
      </c>
      <c r="AQ297" s="38">
        <f t="shared" si="42"/>
        <v>29.234916542611895</v>
      </c>
    </row>
    <row r="298" spans="40:43">
      <c r="AN298" s="6">
        <v>29.1</v>
      </c>
      <c r="AO298" s="5">
        <f t="shared" si="44"/>
        <v>29.249146896469547</v>
      </c>
      <c r="AP298" s="39">
        <f t="shared" si="44"/>
        <v>30.787699729511662</v>
      </c>
      <c r="AQ298" s="38">
        <f t="shared" si="42"/>
        <v>29.249146896469547</v>
      </c>
    </row>
    <row r="299" spans="40:43">
      <c r="AN299" s="6">
        <v>29.2</v>
      </c>
      <c r="AO299" s="5">
        <f t="shared" si="44"/>
        <v>29.263354421297933</v>
      </c>
      <c r="AP299" s="39">
        <f t="shared" si="44"/>
        <v>30.799378487455488</v>
      </c>
      <c r="AQ299" s="38">
        <f t="shared" si="42"/>
        <v>29.263354421297933</v>
      </c>
    </row>
    <row r="300" spans="40:43">
      <c r="AN300" s="6">
        <v>29.3</v>
      </c>
      <c r="AO300" s="5">
        <f t="shared" si="44"/>
        <v>29.277539310511912</v>
      </c>
      <c r="AP300" s="39">
        <f t="shared" si="44"/>
        <v>30.811038638649386</v>
      </c>
      <c r="AQ300" s="38">
        <f t="shared" si="42"/>
        <v>29.277539310511912</v>
      </c>
    </row>
    <row r="301" spans="40:43">
      <c r="AN301" s="6">
        <v>29.4</v>
      </c>
      <c r="AO301" s="5">
        <f t="shared" si="44"/>
        <v>29.291701755837394</v>
      </c>
      <c r="AP301" s="39">
        <f t="shared" si="44"/>
        <v>30.822680340694383</v>
      </c>
      <c r="AQ301" s="38">
        <f t="shared" si="42"/>
        <v>29.291701755837394</v>
      </c>
    </row>
    <row r="302" spans="40:43">
      <c r="AN302" s="6">
        <v>29.5</v>
      </c>
      <c r="AO302" s="5">
        <f t="shared" si="44"/>
        <v>29.305841947334557</v>
      </c>
      <c r="AP302" s="39">
        <f t="shared" si="44"/>
        <v>30.834303749822254</v>
      </c>
      <c r="AQ302" s="38">
        <f t="shared" si="42"/>
        <v>29.305841947334557</v>
      </c>
    </row>
    <row r="303" spans="40:43">
      <c r="AN303" s="6">
        <v>29.6</v>
      </c>
      <c r="AO303" s="5">
        <f t="shared" si="44"/>
        <v>29.31996007342071</v>
      </c>
      <c r="AP303" s="39">
        <f t="shared" si="44"/>
        <v>30.845909020914313</v>
      </c>
      <c r="AQ303" s="38">
        <f t="shared" si="42"/>
        <v>29.31996007342071</v>
      </c>
    </row>
    <row r="304" spans="40:43">
      <c r="AN304" s="6">
        <v>29.7</v>
      </c>
      <c r="AO304" s="5">
        <f t="shared" si="44"/>
        <v>29.334056320892806</v>
      </c>
      <c r="AP304" s="39">
        <f t="shared" si="44"/>
        <v>30.857496307519931</v>
      </c>
      <c r="AQ304" s="38">
        <f t="shared" si="42"/>
        <v>29.334056320892806</v>
      </c>
    </row>
    <row r="305" spans="40:43">
      <c r="AN305" s="6">
        <v>29.8</v>
      </c>
      <c r="AO305" s="5">
        <f t="shared" si="44"/>
        <v>29.348130874949554</v>
      </c>
      <c r="AP305" s="39">
        <f t="shared" si="44"/>
        <v>30.869065761874683</v>
      </c>
      <c r="AQ305" s="38">
        <f t="shared" si="42"/>
        <v>29.348130874949554</v>
      </c>
    </row>
    <row r="306" spans="40:43">
      <c r="AN306" s="6">
        <v>29.9</v>
      </c>
      <c r="AO306" s="5">
        <f t="shared" si="44"/>
        <v>29.362183919213198</v>
      </c>
      <c r="AP306" s="39">
        <f t="shared" si="44"/>
        <v>30.880617534918297</v>
      </c>
      <c r="AQ306" s="38">
        <f t="shared" si="42"/>
        <v>29.362183919213198</v>
      </c>
    </row>
    <row r="307" spans="40:43">
      <c r="AN307" s="6">
        <v>30</v>
      </c>
      <c r="AO307" s="5">
        <f t="shared" si="44"/>
        <v>29.37621563575096</v>
      </c>
      <c r="AP307" s="39">
        <f t="shared" si="44"/>
        <v>30.892151776312232</v>
      </c>
      <c r="AQ307" s="38">
        <f t="shared" si="42"/>
        <v>29.37621563575096</v>
      </c>
    </row>
    <row r="308" spans="40:43">
      <c r="AN308" s="6">
        <v>30.1</v>
      </c>
      <c r="AO308" s="5">
        <f t="shared" ref="AO308:AP327" si="45">-5*LOG((10^(-0.2*AO$4))+(10^(-0.2*AO$5)))-_xlfn.NORM.INV((100-$AN308)/100,0,AO$6)</f>
        <v>29.390226205096123</v>
      </c>
      <c r="AP308" s="39">
        <f t="shared" si="45"/>
        <v>30.903668634457038</v>
      </c>
      <c r="AQ308" s="38">
        <f t="shared" si="42"/>
        <v>29.390226205096123</v>
      </c>
    </row>
    <row r="309" spans="40:43">
      <c r="AN309" s="6">
        <v>30.2</v>
      </c>
      <c r="AO309" s="5">
        <f t="shared" si="45"/>
        <v>29.404215806268802</v>
      </c>
      <c r="AP309" s="39">
        <f t="shared" si="45"/>
        <v>30.915168256509428</v>
      </c>
      <c r="AQ309" s="38">
        <f t="shared" si="42"/>
        <v>29.404215806268802</v>
      </c>
    </row>
    <row r="310" spans="40:43">
      <c r="AN310" s="6">
        <v>30.3</v>
      </c>
      <c r="AO310" s="5">
        <f t="shared" si="45"/>
        <v>29.418184616796349</v>
      </c>
      <c r="AP310" s="39">
        <f t="shared" si="45"/>
        <v>30.926650788399041</v>
      </c>
      <c r="AQ310" s="38">
        <f t="shared" si="42"/>
        <v>29.418184616796349</v>
      </c>
    </row>
    <row r="311" spans="40:43">
      <c r="AN311" s="6">
        <v>30.4</v>
      </c>
      <c r="AO311" s="5">
        <f t="shared" si="45"/>
        <v>29.432132812733499</v>
      </c>
      <c r="AP311" s="39">
        <f t="shared" si="45"/>
        <v>30.938116374845006</v>
      </c>
      <c r="AQ311" s="38">
        <f t="shared" si="42"/>
        <v>29.432132812733499</v>
      </c>
    </row>
    <row r="312" spans="40:43">
      <c r="AN312" s="6">
        <v>30.5</v>
      </c>
      <c r="AO312" s="5">
        <f t="shared" si="45"/>
        <v>29.446060568682149</v>
      </c>
      <c r="AP312" s="39">
        <f t="shared" si="45"/>
        <v>30.949565159372202</v>
      </c>
      <c r="AQ312" s="38">
        <f t="shared" si="42"/>
        <v>29.446060568682149</v>
      </c>
    </row>
    <row r="313" spans="40:43">
      <c r="AN313" s="6">
        <v>30.6</v>
      </c>
      <c r="AO313" s="5">
        <f t="shared" si="45"/>
        <v>29.459968057810848</v>
      </c>
      <c r="AP313" s="39">
        <f t="shared" si="45"/>
        <v>30.960997284327277</v>
      </c>
      <c r="AQ313" s="38">
        <f t="shared" si="42"/>
        <v>29.459968057810848</v>
      </c>
    </row>
    <row r="314" spans="40:43">
      <c r="AN314" s="6">
        <v>30.7</v>
      </c>
      <c r="AO314" s="5">
        <f t="shared" si="45"/>
        <v>29.473855451873991</v>
      </c>
      <c r="AP314" s="39">
        <f t="shared" si="45"/>
        <v>30.972412890894436</v>
      </c>
      <c r="AQ314" s="38">
        <f t="shared" si="42"/>
        <v>29.473855451873991</v>
      </c>
    </row>
    <row r="315" spans="40:43">
      <c r="AN315" s="6">
        <v>30.8</v>
      </c>
      <c r="AO315" s="5">
        <f t="shared" si="45"/>
        <v>29.487722921230699</v>
      </c>
      <c r="AP315" s="39">
        <f t="shared" si="45"/>
        <v>30.983812119110944</v>
      </c>
      <c r="AQ315" s="38">
        <f t="shared" si="42"/>
        <v>29.487722921230699</v>
      </c>
    </row>
    <row r="316" spans="40:43">
      <c r="AN316" s="6">
        <v>30.9</v>
      </c>
      <c r="AO316" s="5">
        <f t="shared" si="45"/>
        <v>29.501570634863445</v>
      </c>
      <c r="AP316" s="39">
        <f t="shared" si="45"/>
        <v>30.995195107882438</v>
      </c>
      <c r="AQ316" s="38">
        <f t="shared" si="42"/>
        <v>29.501570634863445</v>
      </c>
    </row>
    <row r="317" spans="40:43">
      <c r="AN317" s="6">
        <v>31</v>
      </c>
      <c r="AO317" s="5">
        <f t="shared" si="45"/>
        <v>29.515398760396341</v>
      </c>
      <c r="AP317" s="39">
        <f t="shared" si="45"/>
        <v>31.00656199499798</v>
      </c>
      <c r="AQ317" s="38">
        <f t="shared" si="42"/>
        <v>29.515398760396341</v>
      </c>
    </row>
    <row r="318" spans="40:43">
      <c r="AN318" s="6">
        <v>31.1</v>
      </c>
      <c r="AO318" s="5">
        <f t="shared" si="45"/>
        <v>29.529207464113188</v>
      </c>
      <c r="AP318" s="39">
        <f t="shared" si="45"/>
        <v>31.017912917144876</v>
      </c>
      <c r="AQ318" s="38">
        <f t="shared" si="42"/>
        <v>29.529207464113188</v>
      </c>
    </row>
    <row r="319" spans="40:43">
      <c r="AN319" s="6">
        <v>31.2</v>
      </c>
      <c r="AO319" s="5">
        <f t="shared" si="45"/>
        <v>29.542996910975258</v>
      </c>
      <c r="AP319" s="39">
        <f t="shared" si="45"/>
        <v>31.02924800992329</v>
      </c>
      <c r="AQ319" s="38">
        <f t="shared" si="42"/>
        <v>29.542996910975258</v>
      </c>
    </row>
    <row r="320" spans="40:43">
      <c r="AN320" s="6">
        <v>31.3</v>
      </c>
      <c r="AO320" s="5">
        <f t="shared" si="45"/>
        <v>29.556767264638747</v>
      </c>
      <c r="AP320" s="39">
        <f t="shared" si="45"/>
        <v>31.040567407860603</v>
      </c>
      <c r="AQ320" s="38">
        <f t="shared" si="42"/>
        <v>29.556767264638747</v>
      </c>
    </row>
    <row r="321" spans="40:43">
      <c r="AN321" s="6">
        <v>31.4</v>
      </c>
      <c r="AO321" s="5">
        <f t="shared" si="45"/>
        <v>29.570518687472049</v>
      </c>
      <c r="AP321" s="39">
        <f t="shared" si="45"/>
        <v>31.051871244425609</v>
      </c>
      <c r="AQ321" s="38">
        <f t="shared" si="42"/>
        <v>29.570518687472049</v>
      </c>
    </row>
    <row r="322" spans="40:43">
      <c r="AN322" s="6">
        <v>31.5</v>
      </c>
      <c r="AO322" s="5">
        <f t="shared" si="45"/>
        <v>29.584251340572685</v>
      </c>
      <c r="AP322" s="39">
        <f t="shared" si="45"/>
        <v>31.06315965204243</v>
      </c>
      <c r="AQ322" s="38">
        <f t="shared" si="42"/>
        <v>29.584251340572685</v>
      </c>
    </row>
    <row r="323" spans="40:43">
      <c r="AN323" s="6">
        <v>31.6</v>
      </c>
      <c r="AO323" s="5">
        <f t="shared" si="45"/>
        <v>29.597965383784071</v>
      </c>
      <c r="AP323" s="39">
        <f t="shared" si="45"/>
        <v>31.074432762104284</v>
      </c>
      <c r="AQ323" s="38">
        <f t="shared" si="42"/>
        <v>29.597965383784071</v>
      </c>
    </row>
    <row r="324" spans="40:43">
      <c r="AN324" s="6">
        <v>31.7</v>
      </c>
      <c r="AO324" s="5">
        <f t="shared" si="45"/>
        <v>29.611660975711938</v>
      </c>
      <c r="AP324" s="39">
        <f t="shared" si="45"/>
        <v>31.085690704987016</v>
      </c>
      <c r="AQ324" s="38">
        <f t="shared" si="42"/>
        <v>29.611660975711938</v>
      </c>
    </row>
    <row r="325" spans="40:43">
      <c r="AN325" s="6">
        <v>31.8</v>
      </c>
      <c r="AO325" s="5">
        <f t="shared" si="45"/>
        <v>29.625338273740585</v>
      </c>
      <c r="AP325" s="39">
        <f t="shared" si="45"/>
        <v>31.096933610062433</v>
      </c>
      <c r="AQ325" s="38">
        <f t="shared" si="42"/>
        <v>29.625338273740585</v>
      </c>
    </row>
    <row r="326" spans="40:43">
      <c r="AN326" s="6">
        <v>31.9</v>
      </c>
      <c r="AO326" s="5">
        <f t="shared" si="45"/>
        <v>29.638997434048861</v>
      </c>
      <c r="AP326" s="39">
        <f t="shared" si="45"/>
        <v>31.108161605711437</v>
      </c>
      <c r="AQ326" s="38">
        <f t="shared" si="42"/>
        <v>29.638997434048861</v>
      </c>
    </row>
    <row r="327" spans="40:43">
      <c r="AN327" s="6">
        <v>32</v>
      </c>
      <c r="AO327" s="5">
        <f t="shared" si="45"/>
        <v>29.6526386116259</v>
      </c>
      <c r="AP327" s="39">
        <f t="shared" si="45"/>
        <v>31.11937481933699</v>
      </c>
      <c r="AQ327" s="38">
        <f t="shared" si="42"/>
        <v>29.6526386116259</v>
      </c>
    </row>
    <row r="328" spans="40:43">
      <c r="AN328" s="6">
        <v>32.1</v>
      </c>
      <c r="AO328" s="5">
        <f t="shared" ref="AO328:AP347" si="46">-5*LOG((10^(-0.2*AO$4))+(10^(-0.2*AO$5)))-_xlfn.NORM.INV((100-$AN328)/100,0,AO$6)</f>
        <v>29.666261960286661</v>
      </c>
      <c r="AP328" s="39">
        <f t="shared" si="46"/>
        <v>31.130573377376844</v>
      </c>
      <c r="AQ328" s="38">
        <f t="shared" ref="AQ328:AQ391" si="47">MIN(AO328:AP328)</f>
        <v>29.666261960286661</v>
      </c>
    </row>
    <row r="329" spans="40:43">
      <c r="AN329" s="6">
        <v>32.200000000000003</v>
      </c>
      <c r="AO329" s="5">
        <f t="shared" si="46"/>
        <v>29.679867632687202</v>
      </c>
      <c r="AP329" s="39">
        <f t="shared" si="46"/>
        <v>31.141757405316142</v>
      </c>
      <c r="AQ329" s="38">
        <f t="shared" si="47"/>
        <v>29.679867632687202</v>
      </c>
    </row>
    <row r="330" spans="40:43">
      <c r="AN330" s="6">
        <v>32.299999999999997</v>
      </c>
      <c r="AO330" s="5">
        <f t="shared" si="46"/>
        <v>29.69345578033975</v>
      </c>
      <c r="AP330" s="39">
        <f t="shared" si="46"/>
        <v>31.152927027699771</v>
      </c>
      <c r="AQ330" s="38">
        <f t="shared" si="47"/>
        <v>29.69345578033975</v>
      </c>
    </row>
    <row r="331" spans="40:43">
      <c r="AN331" s="6">
        <v>32.4</v>
      </c>
      <c r="AO331" s="5">
        <f t="shared" si="46"/>
        <v>29.707026553627571</v>
      </c>
      <c r="AP331" s="39">
        <f t="shared" si="46"/>
        <v>31.164082368144598</v>
      </c>
      <c r="AQ331" s="38">
        <f t="shared" si="47"/>
        <v>29.707026553627571</v>
      </c>
    </row>
    <row r="332" spans="40:43">
      <c r="AN332" s="6">
        <v>32.5</v>
      </c>
      <c r="AO332" s="5">
        <f t="shared" si="46"/>
        <v>29.720580101819575</v>
      </c>
      <c r="AP332" s="39">
        <f t="shared" si="46"/>
        <v>31.17522354935149</v>
      </c>
      <c r="AQ332" s="38">
        <f t="shared" si="47"/>
        <v>29.720580101819575</v>
      </c>
    </row>
    <row r="333" spans="40:43">
      <c r="AN333" s="6">
        <v>32.6</v>
      </c>
      <c r="AO333" s="5">
        <f t="shared" si="46"/>
        <v>29.73411657308478</v>
      </c>
      <c r="AP333" s="39">
        <f t="shared" si="46"/>
        <v>31.186350693117163</v>
      </c>
      <c r="AQ333" s="38">
        <f t="shared" si="47"/>
        <v>29.73411657308478</v>
      </c>
    </row>
    <row r="334" spans="40:43">
      <c r="AN334" s="6">
        <v>32.700000000000003</v>
      </c>
      <c r="AO334" s="5">
        <f t="shared" si="46"/>
        <v>29.747636114506491</v>
      </c>
      <c r="AP334" s="39">
        <f t="shared" si="46"/>
        <v>31.1974639203459</v>
      </c>
      <c r="AQ334" s="38">
        <f t="shared" si="47"/>
        <v>29.747636114506491</v>
      </c>
    </row>
    <row r="335" spans="40:43">
      <c r="AN335" s="6">
        <v>32.799999999999997</v>
      </c>
      <c r="AO335" s="5">
        <f t="shared" si="46"/>
        <v>29.761138872096353</v>
      </c>
      <c r="AP335" s="39">
        <f t="shared" si="46"/>
        <v>31.208563351061027</v>
      </c>
      <c r="AQ335" s="38">
        <f t="shared" si="47"/>
        <v>29.761138872096353</v>
      </c>
    </row>
    <row r="336" spans="40:43">
      <c r="AN336" s="6">
        <v>32.9</v>
      </c>
      <c r="AO336" s="5">
        <f t="shared" si="46"/>
        <v>29.77462499080815</v>
      </c>
      <c r="AP336" s="39">
        <f t="shared" si="46"/>
        <v>31.219649104416327</v>
      </c>
      <c r="AQ336" s="38">
        <f t="shared" si="47"/>
        <v>29.77462499080815</v>
      </c>
    </row>
    <row r="337" spans="40:43">
      <c r="AN337" s="6">
        <v>33</v>
      </c>
      <c r="AO337" s="5">
        <f t="shared" si="46"/>
        <v>29.788094614551419</v>
      </c>
      <c r="AP337" s="39">
        <f t="shared" si="46"/>
        <v>31.230721298707184</v>
      </c>
      <c r="AQ337" s="38">
        <f t="shared" si="47"/>
        <v>29.788094614551419</v>
      </c>
    </row>
    <row r="338" spans="40:43">
      <c r="AN338" s="6">
        <v>33.1</v>
      </c>
      <c r="AO338" s="5">
        <f t="shared" si="46"/>
        <v>29.801547886204908</v>
      </c>
      <c r="AP338" s="39">
        <f t="shared" si="46"/>
        <v>31.241780051381664</v>
      </c>
      <c r="AQ338" s="38">
        <f t="shared" si="47"/>
        <v>29.801547886204908</v>
      </c>
    </row>
    <row r="339" spans="40:43">
      <c r="AN339" s="6">
        <v>33.200000000000003</v>
      </c>
      <c r="AO339" s="5">
        <f t="shared" si="46"/>
        <v>29.814984947629796</v>
      </c>
      <c r="AP339" s="39">
        <f t="shared" si="46"/>
        <v>31.252825479051378</v>
      </c>
      <c r="AQ339" s="38">
        <f t="shared" si="47"/>
        <v>29.814984947629796</v>
      </c>
    </row>
    <row r="340" spans="40:43">
      <c r="AN340" s="6">
        <v>33.299999999999997</v>
      </c>
      <c r="AO340" s="5">
        <f t="shared" si="46"/>
        <v>29.828405939682753</v>
      </c>
      <c r="AP340" s="39">
        <f t="shared" si="46"/>
        <v>31.263857697502218</v>
      </c>
      <c r="AQ340" s="38">
        <f t="shared" si="47"/>
        <v>29.828405939682753</v>
      </c>
    </row>
    <row r="341" spans="40:43">
      <c r="AN341" s="6">
        <v>33.4</v>
      </c>
      <c r="AO341" s="5">
        <f t="shared" si="46"/>
        <v>29.841811002228823</v>
      </c>
      <c r="AP341" s="39">
        <f t="shared" si="46"/>
        <v>31.274876821704954</v>
      </c>
      <c r="AQ341" s="38">
        <f t="shared" si="47"/>
        <v>29.841811002228823</v>
      </c>
    </row>
    <row r="342" spans="40:43">
      <c r="AN342" s="6">
        <v>33.5</v>
      </c>
      <c r="AO342" s="5">
        <f t="shared" si="46"/>
        <v>29.855200274154118</v>
      </c>
      <c r="AP342" s="39">
        <f t="shared" si="46"/>
        <v>31.28588296582565</v>
      </c>
      <c r="AQ342" s="38">
        <f t="shared" si="47"/>
        <v>29.855200274154118</v>
      </c>
    </row>
    <row r="343" spans="40:43">
      <c r="AN343" s="6">
        <v>33.6</v>
      </c>
      <c r="AO343" s="5">
        <f t="shared" si="46"/>
        <v>29.868573893378336</v>
      </c>
      <c r="AP343" s="39">
        <f t="shared" si="46"/>
        <v>31.296876243235975</v>
      </c>
      <c r="AQ343" s="38">
        <f t="shared" si="47"/>
        <v>29.868573893378336</v>
      </c>
    </row>
    <row r="344" spans="40:43">
      <c r="AN344" s="6">
        <v>33.700000000000003</v>
      </c>
      <c r="AO344" s="5">
        <f t="shared" si="46"/>
        <v>29.881931996867113</v>
      </c>
      <c r="AP344" s="39">
        <f t="shared" si="46"/>
        <v>31.307856766523351</v>
      </c>
      <c r="AQ344" s="38">
        <f t="shared" si="47"/>
        <v>29.881931996867113</v>
      </c>
    </row>
    <row r="345" spans="40:43">
      <c r="AN345" s="6">
        <v>33.799999999999997</v>
      </c>
      <c r="AO345" s="5">
        <f t="shared" si="46"/>
        <v>29.895274720644206</v>
      </c>
      <c r="AP345" s="39">
        <f t="shared" si="46"/>
        <v>31.318824647500946</v>
      </c>
      <c r="AQ345" s="38">
        <f t="shared" si="47"/>
        <v>29.895274720644206</v>
      </c>
    </row>
    <row r="346" spans="40:43">
      <c r="AN346" s="6">
        <v>33.9</v>
      </c>
      <c r="AO346" s="5">
        <f t="shared" si="46"/>
        <v>29.908602199803511</v>
      </c>
      <c r="AP346" s="39">
        <f t="shared" si="46"/>
        <v>31.329779997217592</v>
      </c>
      <c r="AQ346" s="38">
        <f t="shared" si="47"/>
        <v>29.908602199803511</v>
      </c>
    </row>
    <row r="347" spans="40:43">
      <c r="AN347" s="6">
        <v>34</v>
      </c>
      <c r="AO347" s="5">
        <f t="shared" si="46"/>
        <v>29.921914568520897</v>
      </c>
      <c r="AP347" s="39">
        <f t="shared" si="46"/>
        <v>31.340722925967484</v>
      </c>
      <c r="AQ347" s="38">
        <f t="shared" si="47"/>
        <v>29.921914568520897</v>
      </c>
    </row>
    <row r="348" spans="40:43">
      <c r="AN348" s="6">
        <v>34.1</v>
      </c>
      <c r="AO348" s="5">
        <f t="shared" ref="AO348:AP367" si="48">-5*LOG((10^(-0.2*AO$4))+(10^(-0.2*AO$5)))-_xlfn.NORM.INV((100-$AN348)/100,0,AO$6)</f>
        <v>29.935211960065924</v>
      </c>
      <c r="AP348" s="39">
        <f t="shared" si="48"/>
        <v>31.351653543299815</v>
      </c>
      <c r="AQ348" s="38">
        <f t="shared" si="47"/>
        <v>29.935211960065924</v>
      </c>
    </row>
    <row r="349" spans="40:43">
      <c r="AN349" s="6">
        <v>34.200000000000003</v>
      </c>
      <c r="AO349" s="5">
        <f t="shared" si="48"/>
        <v>29.948494506813365</v>
      </c>
      <c r="AP349" s="39">
        <f t="shared" si="48"/>
        <v>31.362571958028251</v>
      </c>
      <c r="AQ349" s="38">
        <f t="shared" si="47"/>
        <v>29.948494506813365</v>
      </c>
    </row>
    <row r="350" spans="40:43">
      <c r="AN350" s="6">
        <v>34.299999999999997</v>
      </c>
      <c r="AO350" s="5">
        <f t="shared" si="48"/>
        <v>29.961762340254566</v>
      </c>
      <c r="AP350" s="39">
        <f t="shared" si="48"/>
        <v>31.373478278240288</v>
      </c>
      <c r="AQ350" s="38">
        <f t="shared" si="47"/>
        <v>29.961762340254566</v>
      </c>
    </row>
    <row r="351" spans="40:43">
      <c r="AN351" s="6">
        <v>34.4</v>
      </c>
      <c r="AO351" s="5">
        <f t="shared" si="48"/>
        <v>29.97501559100872</v>
      </c>
      <c r="AP351" s="39">
        <f t="shared" si="48"/>
        <v>31.384372611306478</v>
      </c>
      <c r="AQ351" s="38">
        <f t="shared" si="47"/>
        <v>29.97501559100872</v>
      </c>
    </row>
    <row r="352" spans="40:43">
      <c r="AN352" s="6">
        <v>34.5</v>
      </c>
      <c r="AO352" s="5">
        <f t="shared" si="48"/>
        <v>29.988254388833901</v>
      </c>
      <c r="AP352" s="39">
        <f t="shared" si="48"/>
        <v>31.395255063889536</v>
      </c>
      <c r="AQ352" s="38">
        <f t="shared" si="47"/>
        <v>29.988254388833901</v>
      </c>
    </row>
    <row r="353" spans="40:43">
      <c r="AN353" s="6">
        <v>34.6</v>
      </c>
      <c r="AO353" s="5">
        <f t="shared" si="48"/>
        <v>30.001478862638024</v>
      </c>
      <c r="AP353" s="39">
        <f t="shared" si="48"/>
        <v>31.406125741953336</v>
      </c>
      <c r="AQ353" s="38">
        <f t="shared" si="47"/>
        <v>30.001478862638024</v>
      </c>
    </row>
    <row r="354" spans="40:43">
      <c r="AN354" s="6">
        <v>34.700000000000003</v>
      </c>
      <c r="AO354" s="5">
        <f t="shared" si="48"/>
        <v>30.014689140489619</v>
      </c>
      <c r="AP354" s="39">
        <f t="shared" si="48"/>
        <v>31.416984750771764</v>
      </c>
      <c r="AQ354" s="38">
        <f t="shared" si="47"/>
        <v>30.014689140489619</v>
      </c>
    </row>
    <row r="355" spans="40:43">
      <c r="AN355" s="6">
        <v>34.799999999999997</v>
      </c>
      <c r="AO355" s="5">
        <f t="shared" si="48"/>
        <v>30.027885349628484</v>
      </c>
      <c r="AP355" s="39">
        <f t="shared" si="48"/>
        <v>31.42783219493748</v>
      </c>
      <c r="AQ355" s="38">
        <f t="shared" si="47"/>
        <v>30.027885349628484</v>
      </c>
    </row>
    <row r="356" spans="40:43">
      <c r="AN356" s="6">
        <v>34.9</v>
      </c>
      <c r="AO356" s="5">
        <f t="shared" si="48"/>
        <v>30.041067616476198</v>
      </c>
      <c r="AP356" s="39">
        <f t="shared" si="48"/>
        <v>31.438668178370552</v>
      </c>
      <c r="AQ356" s="38">
        <f t="shared" si="47"/>
        <v>30.041067616476198</v>
      </c>
    </row>
    <row r="357" spans="40:43">
      <c r="AN357" s="6">
        <v>35</v>
      </c>
      <c r="AO357" s="5">
        <f t="shared" si="48"/>
        <v>30.054236066646482</v>
      </c>
      <c r="AP357" s="39">
        <f t="shared" si="48"/>
        <v>31.44949280432699</v>
      </c>
      <c r="AQ357" s="38">
        <f t="shared" si="47"/>
        <v>30.054236066646482</v>
      </c>
    </row>
    <row r="358" spans="40:43">
      <c r="AN358" s="6">
        <v>35.1</v>
      </c>
      <c r="AO358" s="5">
        <f t="shared" si="48"/>
        <v>30.067390824955446</v>
      </c>
      <c r="AP358" s="39">
        <f t="shared" si="48"/>
        <v>31.460306175407151</v>
      </c>
      <c r="AQ358" s="38">
        <f t="shared" si="47"/>
        <v>30.067390824955446</v>
      </c>
    </row>
    <row r="359" spans="40:43">
      <c r="AN359" s="6">
        <v>35.200000000000003</v>
      </c>
      <c r="AO359" s="5">
        <f t="shared" si="48"/>
        <v>30.080532015431693</v>
      </c>
      <c r="AP359" s="39">
        <f t="shared" si="48"/>
        <v>31.471108393564052</v>
      </c>
      <c r="AQ359" s="38">
        <f t="shared" si="47"/>
        <v>30.080532015431693</v>
      </c>
    </row>
    <row r="360" spans="40:43">
      <c r="AN360" s="6">
        <v>35.299999999999997</v>
      </c>
      <c r="AO360" s="5">
        <f t="shared" si="48"/>
        <v>30.093659761326286</v>
      </c>
      <c r="AP360" s="39">
        <f t="shared" si="48"/>
        <v>31.481899560111565</v>
      </c>
      <c r="AQ360" s="38">
        <f t="shared" si="47"/>
        <v>30.093659761326286</v>
      </c>
    </row>
    <row r="361" spans="40:43">
      <c r="AN361" s="6">
        <v>35.4</v>
      </c>
      <c r="AO361" s="5">
        <f t="shared" si="48"/>
        <v>30.10677418512261</v>
      </c>
      <c r="AP361" s="39">
        <f t="shared" si="48"/>
        <v>31.492679775732519</v>
      </c>
      <c r="AQ361" s="38">
        <f t="shared" si="47"/>
        <v>30.10677418512261</v>
      </c>
    </row>
    <row r="362" spans="40:43">
      <c r="AN362" s="6">
        <v>35.5</v>
      </c>
      <c r="AO362" s="5">
        <f t="shared" si="48"/>
        <v>30.119875408546093</v>
      </c>
      <c r="AP362" s="39">
        <f t="shared" si="48"/>
        <v>31.503449140486687</v>
      </c>
      <c r="AQ362" s="38">
        <f t="shared" si="47"/>
        <v>30.119875408546093</v>
      </c>
    </row>
    <row r="363" spans="40:43">
      <c r="AN363" s="6">
        <v>35.6</v>
      </c>
      <c r="AO363" s="5">
        <f t="shared" si="48"/>
        <v>30.132963552573795</v>
      </c>
      <c r="AP363" s="39">
        <f t="shared" si="48"/>
        <v>31.514207753818695</v>
      </c>
      <c r="AQ363" s="38">
        <f t="shared" si="47"/>
        <v>30.132963552573795</v>
      </c>
    </row>
    <row r="364" spans="40:43">
      <c r="AN364" s="6">
        <v>35.700000000000003</v>
      </c>
      <c r="AO364" s="5">
        <f t="shared" si="48"/>
        <v>30.146038737443906</v>
      </c>
      <c r="AP364" s="39">
        <f t="shared" si="48"/>
        <v>31.524955714565785</v>
      </c>
      <c r="AQ364" s="38">
        <f t="shared" si="47"/>
        <v>30.146038737443906</v>
      </c>
    </row>
    <row r="365" spans="40:43">
      <c r="AN365" s="6">
        <v>35.799999999999997</v>
      </c>
      <c r="AO365" s="5">
        <f t="shared" si="48"/>
        <v>30.159101082665099</v>
      </c>
      <c r="AP365" s="39">
        <f t="shared" si="48"/>
        <v>31.53569312096554</v>
      </c>
      <c r="AQ365" s="38">
        <f t="shared" si="47"/>
        <v>30.159101082665099</v>
      </c>
    </row>
    <row r="366" spans="40:43">
      <c r="AN366" s="6">
        <v>35.9</v>
      </c>
      <c r="AO366" s="5">
        <f t="shared" si="48"/>
        <v>30.172150707025764</v>
      </c>
      <c r="AP366" s="39">
        <f t="shared" si="48"/>
        <v>31.546420070663466</v>
      </c>
      <c r="AQ366" s="38">
        <f t="shared" si="47"/>
        <v>30.172150707025764</v>
      </c>
    </row>
    <row r="367" spans="40:43">
      <c r="AN367" s="6">
        <v>36</v>
      </c>
      <c r="AO367" s="5">
        <f t="shared" si="48"/>
        <v>30.185187728603164</v>
      </c>
      <c r="AP367" s="39">
        <f t="shared" si="48"/>
        <v>31.557136660720495</v>
      </c>
      <c r="AQ367" s="38">
        <f t="shared" si="47"/>
        <v>30.185187728603164</v>
      </c>
    </row>
    <row r="368" spans="40:43">
      <c r="AN368" s="6">
        <v>36.1</v>
      </c>
      <c r="AO368" s="5">
        <f t="shared" ref="AO368:AP387" si="49">-5*LOG((10^(-0.2*AO$4))+(10^(-0.2*AO$5)))-_xlfn.NORM.INV((100-$AN368)/100,0,AO$6)</f>
        <v>30.198212264772422</v>
      </c>
      <c r="AP368" s="39">
        <f t="shared" si="49"/>
        <v>31.567842987620413</v>
      </c>
      <c r="AQ368" s="38">
        <f t="shared" si="47"/>
        <v>30.198212264772422</v>
      </c>
    </row>
    <row r="369" spans="40:43">
      <c r="AN369" s="6">
        <v>36.200000000000003</v>
      </c>
      <c r="AO369" s="5">
        <f t="shared" si="49"/>
        <v>30.21122443221546</v>
      </c>
      <c r="AP369" s="39">
        <f t="shared" si="49"/>
        <v>31.578539147277169</v>
      </c>
      <c r="AQ369" s="38">
        <f t="shared" si="47"/>
        <v>30.21122443221546</v>
      </c>
    </row>
    <row r="370" spans="40:43">
      <c r="AN370" s="6">
        <v>36.299999999999997</v>
      </c>
      <c r="AO370" s="5">
        <f t="shared" si="49"/>
        <v>30.224224346929756</v>
      </c>
      <c r="AP370" s="39">
        <f t="shared" si="49"/>
        <v>31.589225235042107</v>
      </c>
      <c r="AQ370" s="38">
        <f t="shared" si="47"/>
        <v>30.224224346929756</v>
      </c>
    </row>
    <row r="371" spans="40:43">
      <c r="AN371" s="6">
        <v>36.4</v>
      </c>
      <c r="AO371" s="5">
        <f t="shared" si="49"/>
        <v>30.237212124237082</v>
      </c>
      <c r="AP371" s="39">
        <f t="shared" si="49"/>
        <v>31.599901345711118</v>
      </c>
      <c r="AQ371" s="38">
        <f t="shared" si="47"/>
        <v>30.237212124237082</v>
      </c>
    </row>
    <row r="372" spans="40:43">
      <c r="AN372" s="6">
        <v>36.5</v>
      </c>
      <c r="AO372" s="5">
        <f t="shared" si="49"/>
        <v>30.250187878792048</v>
      </c>
      <c r="AP372" s="39">
        <f t="shared" si="49"/>
        <v>31.610567573531686</v>
      </c>
      <c r="AQ372" s="38">
        <f t="shared" si="47"/>
        <v>30.250187878792048</v>
      </c>
    </row>
    <row r="373" spans="40:43">
      <c r="AN373" s="6">
        <v>36.6</v>
      </c>
      <c r="AO373" s="5">
        <f t="shared" si="49"/>
        <v>30.263151724590607</v>
      </c>
      <c r="AP373" s="39">
        <f t="shared" si="49"/>
        <v>31.621224012209872</v>
      </c>
      <c r="AQ373" s="38">
        <f t="shared" si="47"/>
        <v>30.263151724590607</v>
      </c>
    </row>
    <row r="374" spans="40:43">
      <c r="AN374" s="6">
        <v>36.700000000000003</v>
      </c>
      <c r="AO374" s="5">
        <f t="shared" si="49"/>
        <v>30.276103774978431</v>
      </c>
      <c r="AP374" s="39">
        <f t="shared" si="49"/>
        <v>31.631870754917188</v>
      </c>
      <c r="AQ374" s="38">
        <f t="shared" si="47"/>
        <v>30.276103774978431</v>
      </c>
    </row>
    <row r="375" spans="40:43">
      <c r="AN375" s="6">
        <v>36.799999999999997</v>
      </c>
      <c r="AO375" s="5">
        <f t="shared" si="49"/>
        <v>30.289044142659183</v>
      </c>
      <c r="AP375" s="39">
        <f t="shared" si="49"/>
        <v>31.64250789429742</v>
      </c>
      <c r="AQ375" s="38">
        <f t="shared" si="47"/>
        <v>30.289044142659183</v>
      </c>
    </row>
    <row r="376" spans="40:43">
      <c r="AN376" s="6">
        <v>36.9</v>
      </c>
      <c r="AO376" s="5">
        <f t="shared" si="49"/>
        <v>30.301972939702715</v>
      </c>
      <c r="AP376" s="39">
        <f t="shared" si="49"/>
        <v>31.653135522473342</v>
      </c>
      <c r="AQ376" s="38">
        <f t="shared" si="47"/>
        <v>30.301972939702715</v>
      </c>
    </row>
    <row r="377" spans="40:43">
      <c r="AN377" s="6">
        <v>37</v>
      </c>
      <c r="AO377" s="5">
        <f t="shared" si="49"/>
        <v>30.31489027755314</v>
      </c>
      <c r="AP377" s="39">
        <f t="shared" si="49"/>
        <v>31.663753731053369</v>
      </c>
      <c r="AQ377" s="38">
        <f t="shared" si="47"/>
        <v>30.31489027755314</v>
      </c>
    </row>
    <row r="378" spans="40:43">
      <c r="AN378" s="6">
        <v>37.1</v>
      </c>
      <c r="AO378" s="5">
        <f t="shared" si="49"/>
        <v>30.327796267036817</v>
      </c>
      <c r="AP378" s="39">
        <f t="shared" si="49"/>
        <v>31.674362611138118</v>
      </c>
      <c r="AQ378" s="38">
        <f t="shared" si="47"/>
        <v>30.327796267036817</v>
      </c>
    </row>
    <row r="379" spans="40:43">
      <c r="AN379" s="6">
        <v>37.200000000000003</v>
      </c>
      <c r="AO379" s="5">
        <f t="shared" si="49"/>
        <v>30.340691018370268</v>
      </c>
      <c r="AP379" s="39">
        <f t="shared" si="49"/>
        <v>31.684962253326908</v>
      </c>
      <c r="AQ379" s="38">
        <f t="shared" si="47"/>
        <v>30.340691018370268</v>
      </c>
    </row>
    <row r="380" spans="40:43">
      <c r="AN380" s="6">
        <v>37.299999999999997</v>
      </c>
      <c r="AO380" s="5">
        <f t="shared" si="49"/>
        <v>30.353574641167974</v>
      </c>
      <c r="AP380" s="39">
        <f t="shared" si="49"/>
        <v>31.695552747724168</v>
      </c>
      <c r="AQ380" s="38">
        <f t="shared" si="47"/>
        <v>30.353574641167974</v>
      </c>
    </row>
    <row r="381" spans="40:43">
      <c r="AN381" s="6">
        <v>37.4</v>
      </c>
      <c r="AO381" s="5">
        <f t="shared" si="49"/>
        <v>30.366447244450079</v>
      </c>
      <c r="AP381" s="39">
        <f t="shared" si="49"/>
        <v>31.706134183945785</v>
      </c>
      <c r="AQ381" s="38">
        <f t="shared" si="47"/>
        <v>30.366447244450079</v>
      </c>
    </row>
    <row r="382" spans="40:43">
      <c r="AN382" s="6">
        <v>37.5</v>
      </c>
      <c r="AO382" s="5">
        <f t="shared" si="49"/>
        <v>30.379308936650034</v>
      </c>
      <c r="AP382" s="39">
        <f t="shared" si="49"/>
        <v>31.716706651125371</v>
      </c>
      <c r="AQ382" s="38">
        <f t="shared" si="47"/>
        <v>30.379308936650034</v>
      </c>
    </row>
    <row r="383" spans="40:43">
      <c r="AN383" s="6">
        <v>37.6</v>
      </c>
      <c r="AO383" s="5">
        <f t="shared" si="49"/>
        <v>30.392159825622123</v>
      </c>
      <c r="AP383" s="39">
        <f t="shared" si="49"/>
        <v>31.727270237920461</v>
      </c>
      <c r="AQ383" s="38">
        <f t="shared" si="47"/>
        <v>30.392159825622123</v>
      </c>
    </row>
    <row r="384" spans="40:43">
      <c r="AN384" s="6">
        <v>37.700000000000003</v>
      </c>
      <c r="AO384" s="5">
        <f t="shared" si="49"/>
        <v>30.405000018648924</v>
      </c>
      <c r="AP384" s="39">
        <f t="shared" si="49"/>
        <v>31.737825032518629</v>
      </c>
      <c r="AQ384" s="38">
        <f t="shared" si="47"/>
        <v>30.405000018648924</v>
      </c>
    </row>
    <row r="385" spans="40:43">
      <c r="AN385" s="6">
        <v>37.799999999999997</v>
      </c>
      <c r="AO385" s="5">
        <f t="shared" si="49"/>
        <v>30.417829622448672</v>
      </c>
      <c r="AP385" s="39">
        <f t="shared" si="49"/>
        <v>31.748371122643569</v>
      </c>
      <c r="AQ385" s="38">
        <f t="shared" si="47"/>
        <v>30.417829622448672</v>
      </c>
    </row>
    <row r="386" spans="40:43">
      <c r="AN386" s="6">
        <v>37.9</v>
      </c>
      <c r="AO386" s="5">
        <f t="shared" si="49"/>
        <v>30.430648743182555</v>
      </c>
      <c r="AP386" s="39">
        <f t="shared" si="49"/>
        <v>31.75890859556106</v>
      </c>
      <c r="AQ386" s="38">
        <f t="shared" si="47"/>
        <v>30.430648743182555</v>
      </c>
    </row>
    <row r="387" spans="40:43">
      <c r="AN387" s="6">
        <v>38</v>
      </c>
      <c r="AO387" s="5">
        <f t="shared" si="49"/>
        <v>30.443457486461909</v>
      </c>
      <c r="AP387" s="39">
        <f t="shared" si="49"/>
        <v>31.769437538084908</v>
      </c>
      <c r="AQ387" s="38">
        <f t="shared" si="47"/>
        <v>30.443457486461909</v>
      </c>
    </row>
    <row r="388" spans="40:43">
      <c r="AN388" s="6">
        <v>38.1</v>
      </c>
      <c r="AO388" s="5">
        <f t="shared" ref="AO388:AP407" si="50">-5*LOG((10^(-0.2*AO$4))+(10^(-0.2*AO$5)))-_xlfn.NORM.INV((100-$AN388)/100,0,AO$6)</f>
        <v>30.456255957355342</v>
      </c>
      <c r="AP388" s="39">
        <f t="shared" si="50"/>
        <v>31.77995803658278</v>
      </c>
      <c r="AQ388" s="38">
        <f t="shared" si="47"/>
        <v>30.456255957355342</v>
      </c>
    </row>
    <row r="389" spans="40:43">
      <c r="AN389" s="6">
        <v>38.200000000000003</v>
      </c>
      <c r="AO389" s="5">
        <f t="shared" si="50"/>
        <v>30.469044260395787</v>
      </c>
      <c r="AP389" s="39">
        <f t="shared" si="50"/>
        <v>31.790470176982019</v>
      </c>
      <c r="AQ389" s="38">
        <f t="shared" si="47"/>
        <v>30.469044260395787</v>
      </c>
    </row>
    <row r="390" spans="40:43">
      <c r="AN390" s="6">
        <v>38.299999999999997</v>
      </c>
      <c r="AO390" s="5">
        <f t="shared" si="50"/>
        <v>30.481822499587473</v>
      </c>
      <c r="AP390" s="39">
        <f t="shared" si="50"/>
        <v>31.800974044775362</v>
      </c>
      <c r="AQ390" s="38">
        <f t="shared" si="47"/>
        <v>30.481822499587473</v>
      </c>
    </row>
    <row r="391" spans="40:43">
      <c r="AN391" s="6">
        <v>38.4</v>
      </c>
      <c r="AO391" s="5">
        <f t="shared" si="50"/>
        <v>30.494590778412796</v>
      </c>
      <c r="AP391" s="39">
        <f t="shared" si="50"/>
        <v>31.811469725026598</v>
      </c>
      <c r="AQ391" s="38">
        <f t="shared" si="47"/>
        <v>30.494590778412796</v>
      </c>
    </row>
    <row r="392" spans="40:43">
      <c r="AN392" s="6">
        <v>38.5</v>
      </c>
      <c r="AO392" s="5">
        <f t="shared" si="50"/>
        <v>30.507349199839165</v>
      </c>
      <c r="AP392" s="39">
        <f t="shared" si="50"/>
        <v>31.821957302376187</v>
      </c>
      <c r="AQ392" s="38">
        <f t="shared" ref="AQ392:AQ455" si="51">MIN(AO392:AP392)</f>
        <v>30.507349199839165</v>
      </c>
    </row>
    <row r="393" spans="40:43">
      <c r="AN393" s="6">
        <v>38.6</v>
      </c>
      <c r="AO393" s="5">
        <f t="shared" si="50"/>
        <v>30.520097866325727</v>
      </c>
      <c r="AP393" s="39">
        <f t="shared" si="50"/>
        <v>31.832436861046791</v>
      </c>
      <c r="AQ393" s="38">
        <f t="shared" si="51"/>
        <v>30.520097866325727</v>
      </c>
    </row>
    <row r="394" spans="40:43">
      <c r="AN394" s="6">
        <v>38.700000000000003</v>
      </c>
      <c r="AO394" s="5">
        <f t="shared" si="50"/>
        <v>30.532836879830043</v>
      </c>
      <c r="AP394" s="39">
        <f t="shared" si="50"/>
        <v>31.842908484848763</v>
      </c>
      <c r="AQ394" s="38">
        <f t="shared" si="51"/>
        <v>30.532836879830043</v>
      </c>
    </row>
    <row r="395" spans="40:43">
      <c r="AN395" s="6">
        <v>38.799999999999997</v>
      </c>
      <c r="AO395" s="5">
        <f t="shared" si="50"/>
        <v>30.545566341814688</v>
      </c>
      <c r="AP395" s="39">
        <f t="shared" si="50"/>
        <v>31.853372257185573</v>
      </c>
      <c r="AQ395" s="38">
        <f t="shared" si="51"/>
        <v>30.545566341814688</v>
      </c>
    </row>
    <row r="396" spans="40:43">
      <c r="AN396" s="6">
        <v>38.9</v>
      </c>
      <c r="AO396" s="5">
        <f t="shared" si="50"/>
        <v>30.558286353253781</v>
      </c>
      <c r="AP396" s="39">
        <f t="shared" si="50"/>
        <v>31.863828261059176</v>
      </c>
      <c r="AQ396" s="38">
        <f t="shared" si="51"/>
        <v>30.558286353253781</v>
      </c>
    </row>
    <row r="397" spans="40:43">
      <c r="AN397" s="6">
        <v>39</v>
      </c>
      <c r="AO397" s="5">
        <f t="shared" si="50"/>
        <v>30.570997014639449</v>
      </c>
      <c r="AP397" s="39">
        <f t="shared" si="50"/>
        <v>31.874276579075314</v>
      </c>
      <c r="AQ397" s="38">
        <f t="shared" si="51"/>
        <v>30.570997014639449</v>
      </c>
    </row>
    <row r="398" spans="40:43">
      <c r="AN398" s="6">
        <v>39.1</v>
      </c>
      <c r="AO398" s="5">
        <f t="shared" si="50"/>
        <v>30.583698425988217</v>
      </c>
      <c r="AP398" s="39">
        <f t="shared" si="50"/>
        <v>31.884717293448787</v>
      </c>
      <c r="AQ398" s="38">
        <f t="shared" si="51"/>
        <v>30.583698425988217</v>
      </c>
    </row>
    <row r="399" spans="40:43">
      <c r="AN399" s="6">
        <v>39.200000000000003</v>
      </c>
      <c r="AO399" s="5">
        <f t="shared" si="50"/>
        <v>30.596390686847336</v>
      </c>
      <c r="AP399" s="39">
        <f t="shared" si="50"/>
        <v>31.895150486008649</v>
      </c>
      <c r="AQ399" s="38">
        <f t="shared" si="51"/>
        <v>30.596390686847336</v>
      </c>
    </row>
    <row r="400" spans="40:43">
      <c r="AN400" s="6">
        <v>39.299999999999997</v>
      </c>
      <c r="AO400" s="5">
        <f t="shared" si="50"/>
        <v>30.609073896301048</v>
      </c>
      <c r="AP400" s="39">
        <f t="shared" si="50"/>
        <v>31.905576238203345</v>
      </c>
      <c r="AQ400" s="38">
        <f t="shared" si="51"/>
        <v>30.609073896301048</v>
      </c>
    </row>
    <row r="401" spans="40:43">
      <c r="AN401" s="6">
        <v>39.4</v>
      </c>
      <c r="AO401" s="5">
        <f t="shared" si="50"/>
        <v>30.621748152976778</v>
      </c>
      <c r="AP401" s="39">
        <f t="shared" si="50"/>
        <v>31.915994631105821</v>
      </c>
      <c r="AQ401" s="38">
        <f t="shared" si="51"/>
        <v>30.621748152976778</v>
      </c>
    </row>
    <row r="402" spans="40:43">
      <c r="AN402" s="6">
        <v>39.5</v>
      </c>
      <c r="AO402" s="5">
        <f t="shared" si="50"/>
        <v>30.634413555051278</v>
      </c>
      <c r="AP402" s="39">
        <f t="shared" si="50"/>
        <v>31.926405745418553</v>
      </c>
      <c r="AQ402" s="38">
        <f t="shared" si="51"/>
        <v>30.634413555051278</v>
      </c>
    </row>
    <row r="403" spans="40:43">
      <c r="AN403" s="6">
        <v>39.6</v>
      </c>
      <c r="AO403" s="5">
        <f t="shared" si="50"/>
        <v>30.647070200256682</v>
      </c>
      <c r="AP403" s="39">
        <f t="shared" si="50"/>
        <v>31.936809661478545</v>
      </c>
      <c r="AQ403" s="38">
        <f t="shared" si="51"/>
        <v>30.647070200256682</v>
      </c>
    </row>
    <row r="404" spans="40:43">
      <c r="AN404" s="6">
        <v>39.700000000000003</v>
      </c>
      <c r="AO404" s="5">
        <f t="shared" si="50"/>
        <v>30.659718185886533</v>
      </c>
      <c r="AP404" s="39">
        <f t="shared" si="50"/>
        <v>31.947206459262276</v>
      </c>
      <c r="AQ404" s="38">
        <f t="shared" si="51"/>
        <v>30.659718185886533</v>
      </c>
    </row>
    <row r="405" spans="40:43">
      <c r="AN405" s="6">
        <v>39.799999999999997</v>
      </c>
      <c r="AO405" s="5">
        <f t="shared" si="50"/>
        <v>30.672357608801732</v>
      </c>
      <c r="AP405" s="39">
        <f t="shared" si="50"/>
        <v>31.957596218390574</v>
      </c>
      <c r="AQ405" s="38">
        <f t="shared" si="51"/>
        <v>30.672357608801732</v>
      </c>
    </row>
    <row r="406" spans="40:43">
      <c r="AN406" s="6">
        <v>39.9</v>
      </c>
      <c r="AO406" s="5">
        <f t="shared" si="50"/>
        <v>30.684988565436424</v>
      </c>
      <c r="AP406" s="39">
        <f t="shared" si="50"/>
        <v>31.967979018133484</v>
      </c>
      <c r="AQ406" s="38">
        <f t="shared" si="51"/>
        <v>30.684988565436424</v>
      </c>
    </row>
    <row r="407" spans="40:43">
      <c r="AN407" s="6">
        <v>40</v>
      </c>
      <c r="AO407" s="5">
        <f t="shared" si="50"/>
        <v>30.697611151803834</v>
      </c>
      <c r="AP407" s="39">
        <f t="shared" si="50"/>
        <v>31.978354937415038</v>
      </c>
      <c r="AQ407" s="38">
        <f t="shared" si="51"/>
        <v>30.697611151803834</v>
      </c>
    </row>
    <row r="408" spans="40:43">
      <c r="AN408" s="6">
        <v>40.1</v>
      </c>
      <c r="AO408" s="5">
        <f t="shared" ref="AO408:AP427" si="52">-5*LOG((10^(-0.2*AO$4))+(10^(-0.2*AO$5)))-_xlfn.NORM.INV((100-$AN408)/100,0,AO$6)</f>
        <v>30.710225463502045</v>
      </c>
      <c r="AP408" s="39">
        <f t="shared" si="52"/>
        <v>31.988724054818025</v>
      </c>
      <c r="AQ408" s="38">
        <f t="shared" si="51"/>
        <v>30.710225463502045</v>
      </c>
    </row>
    <row r="409" spans="40:43">
      <c r="AN409" s="6">
        <v>40.200000000000003</v>
      </c>
      <c r="AO409" s="5">
        <f t="shared" si="52"/>
        <v>30.722831595719718</v>
      </c>
      <c r="AP409" s="39">
        <f t="shared" si="52"/>
        <v>31.999086448588681</v>
      </c>
      <c r="AQ409" s="38">
        <f t="shared" si="51"/>
        <v>30.722831595719718</v>
      </c>
    </row>
    <row r="410" spans="40:43">
      <c r="AN410" s="6">
        <v>40.299999999999997</v>
      </c>
      <c r="AO410" s="5">
        <f t="shared" si="52"/>
        <v>30.735429643241766</v>
      </c>
      <c r="AP410" s="39">
        <f t="shared" si="52"/>
        <v>32.009442196641352</v>
      </c>
      <c r="AQ410" s="38">
        <f t="shared" si="51"/>
        <v>30.735429643241766</v>
      </c>
    </row>
    <row r="411" spans="40:43">
      <c r="AN411" s="6">
        <v>40.4</v>
      </c>
      <c r="AO411" s="5">
        <f t="shared" si="52"/>
        <v>30.74801970045495</v>
      </c>
      <c r="AP411" s="39">
        <f t="shared" si="52"/>
        <v>32.019791376563099</v>
      </c>
      <c r="AQ411" s="38">
        <f t="shared" si="51"/>
        <v>30.74801970045495</v>
      </c>
    </row>
    <row r="412" spans="40:43">
      <c r="AN412" s="6">
        <v>40.5</v>
      </c>
      <c r="AO412" s="5">
        <f t="shared" si="52"/>
        <v>30.760601861353443</v>
      </c>
      <c r="AP412" s="39">
        <f t="shared" si="52"/>
        <v>32.030134065618284</v>
      </c>
      <c r="AQ412" s="38">
        <f t="shared" si="51"/>
        <v>30.760601861353443</v>
      </c>
    </row>
    <row r="413" spans="40:43">
      <c r="AN413" s="6">
        <v>40.6</v>
      </c>
      <c r="AO413" s="5">
        <f t="shared" si="52"/>
        <v>30.773176219544343</v>
      </c>
      <c r="AP413" s="39">
        <f t="shared" si="52"/>
        <v>32.040470340753068</v>
      </c>
      <c r="AQ413" s="38">
        <f t="shared" si="51"/>
        <v>30.773176219544343</v>
      </c>
    </row>
    <row r="414" spans="40:43">
      <c r="AN414" s="6">
        <v>40.700000000000003</v>
      </c>
      <c r="AO414" s="5">
        <f t="shared" si="52"/>
        <v>30.785742868253127</v>
      </c>
      <c r="AP414" s="39">
        <f t="shared" si="52"/>
        <v>32.050800278599937</v>
      </c>
      <c r="AQ414" s="38">
        <f t="shared" si="51"/>
        <v>30.785742868253127</v>
      </c>
    </row>
    <row r="415" spans="40:43">
      <c r="AN415" s="6">
        <v>40.799999999999997</v>
      </c>
      <c r="AO415" s="5">
        <f t="shared" si="52"/>
        <v>30.79830190032904</v>
      </c>
      <c r="AP415" s="39">
        <f t="shared" si="52"/>
        <v>32.061123955482081</v>
      </c>
      <c r="AQ415" s="38">
        <f t="shared" si="51"/>
        <v>30.79830190032904</v>
      </c>
    </row>
    <row r="416" spans="40:43">
      <c r="AN416" s="6">
        <v>40.9</v>
      </c>
      <c r="AO416" s="5">
        <f t="shared" si="52"/>
        <v>30.810853408250473</v>
      </c>
      <c r="AP416" s="39">
        <f t="shared" si="52"/>
        <v>32.071441447417875</v>
      </c>
      <c r="AQ416" s="38">
        <f t="shared" si="51"/>
        <v>30.810853408250473</v>
      </c>
    </row>
    <row r="417" spans="40:43">
      <c r="AN417" s="6">
        <v>41</v>
      </c>
      <c r="AO417" s="5">
        <f t="shared" si="52"/>
        <v>30.82339748413024</v>
      </c>
      <c r="AP417" s="39">
        <f t="shared" si="52"/>
        <v>32.081752830125161</v>
      </c>
      <c r="AQ417" s="38">
        <f t="shared" si="51"/>
        <v>30.82339748413024</v>
      </c>
    </row>
    <row r="418" spans="40:43">
      <c r="AN418" s="6">
        <v>41.1</v>
      </c>
      <c r="AO418" s="5">
        <f t="shared" si="52"/>
        <v>30.835934219720862</v>
      </c>
      <c r="AP418" s="39">
        <f t="shared" si="52"/>
        <v>32.092058179025635</v>
      </c>
      <c r="AQ418" s="38">
        <f t="shared" si="51"/>
        <v>30.835934219720862</v>
      </c>
    </row>
    <row r="419" spans="40:43">
      <c r="AN419" s="6">
        <v>41.2</v>
      </c>
      <c r="AO419" s="5">
        <f t="shared" si="52"/>
        <v>30.848463706419761</v>
      </c>
      <c r="AP419" s="39">
        <f t="shared" si="52"/>
        <v>32.102357569249079</v>
      </c>
      <c r="AQ419" s="38">
        <f t="shared" si="51"/>
        <v>30.848463706419761</v>
      </c>
    </row>
    <row r="420" spans="40:43">
      <c r="AN420" s="6">
        <v>41.3</v>
      </c>
      <c r="AO420" s="5">
        <f t="shared" si="52"/>
        <v>30.860986035274429</v>
      </c>
      <c r="AP420" s="39">
        <f t="shared" si="52"/>
        <v>32.112651075637643</v>
      </c>
      <c r="AQ420" s="38">
        <f t="shared" si="51"/>
        <v>30.860986035274429</v>
      </c>
    </row>
    <row r="421" spans="40:43">
      <c r="AN421" s="6">
        <v>41.4</v>
      </c>
      <c r="AO421" s="5">
        <f t="shared" si="52"/>
        <v>30.873501296987552</v>
      </c>
      <c r="AP421" s="39">
        <f t="shared" si="52"/>
        <v>32.122938772750032</v>
      </c>
      <c r="AQ421" s="38">
        <f t="shared" si="51"/>
        <v>30.873501296987552</v>
      </c>
    </row>
    <row r="422" spans="40:43">
      <c r="AN422" s="6">
        <v>41.5</v>
      </c>
      <c r="AO422" s="5">
        <f t="shared" si="52"/>
        <v>30.886009581922064</v>
      </c>
      <c r="AP422" s="39">
        <f t="shared" si="52"/>
        <v>32.133220734865681</v>
      </c>
      <c r="AQ422" s="38">
        <f t="shared" si="51"/>
        <v>30.886009581922064</v>
      </c>
    </row>
    <row r="423" spans="40:43">
      <c r="AN423" s="6">
        <v>41.6</v>
      </c>
      <c r="AO423" s="5">
        <f t="shared" si="52"/>
        <v>30.898510980106202</v>
      </c>
      <c r="AP423" s="39">
        <f t="shared" si="52"/>
        <v>32.143497035988887</v>
      </c>
      <c r="AQ423" s="38">
        <f t="shared" si="51"/>
        <v>30.898510980106202</v>
      </c>
    </row>
    <row r="424" spans="40:43">
      <c r="AN424" s="6">
        <v>41.7</v>
      </c>
      <c r="AO424" s="5">
        <f t="shared" si="52"/>
        <v>30.911005581238474</v>
      </c>
      <c r="AP424" s="39">
        <f t="shared" si="52"/>
        <v>32.153767749852918</v>
      </c>
      <c r="AQ424" s="38">
        <f t="shared" si="51"/>
        <v>30.911005581238474</v>
      </c>
    </row>
    <row r="425" spans="40:43">
      <c r="AN425" s="6">
        <v>41.8</v>
      </c>
      <c r="AO425" s="5">
        <f t="shared" si="52"/>
        <v>30.923493474692613</v>
      </c>
      <c r="AP425" s="39">
        <f t="shared" si="52"/>
        <v>32.164032949924064</v>
      </c>
      <c r="AQ425" s="38">
        <f t="shared" si="51"/>
        <v>30.923493474692613</v>
      </c>
    </row>
    <row r="426" spans="40:43">
      <c r="AN426" s="6">
        <v>41.9</v>
      </c>
      <c r="AO426" s="5">
        <f t="shared" si="52"/>
        <v>30.935974749522476</v>
      </c>
      <c r="AP426" s="39">
        <f t="shared" si="52"/>
        <v>32.174292709405684</v>
      </c>
      <c r="AQ426" s="38">
        <f t="shared" si="51"/>
        <v>30.935974749522476</v>
      </c>
    </row>
    <row r="427" spans="40:43">
      <c r="AN427" s="6">
        <v>42</v>
      </c>
      <c r="AO427" s="5">
        <f t="shared" si="52"/>
        <v>30.9484494944669</v>
      </c>
      <c r="AP427" s="39">
        <f t="shared" si="52"/>
        <v>32.184547101242174</v>
      </c>
      <c r="AQ427" s="38">
        <f t="shared" si="51"/>
        <v>30.9484494944669</v>
      </c>
    </row>
    <row r="428" spans="40:43">
      <c r="AN428" s="6">
        <v>42.1</v>
      </c>
      <c r="AO428" s="5">
        <f t="shared" ref="AO428:AP447" si="53">-5*LOG((10^(-0.2*AO$4))+(10^(-0.2*AO$5)))-_xlfn.NORM.INV((100-$AN428)/100,0,AO$6)</f>
        <v>30.960917797954533</v>
      </c>
      <c r="AP428" s="39">
        <f t="shared" si="53"/>
        <v>32.194796198122951</v>
      </c>
      <c r="AQ428" s="38">
        <f t="shared" si="51"/>
        <v>30.960917797954533</v>
      </c>
    </row>
    <row r="429" spans="40:43">
      <c r="AN429" s="6">
        <v>42.2</v>
      </c>
      <c r="AO429" s="5">
        <f t="shared" si="53"/>
        <v>30.973379748108613</v>
      </c>
      <c r="AP429" s="39">
        <f t="shared" si="53"/>
        <v>32.205040072486398</v>
      </c>
      <c r="AQ429" s="38">
        <f t="shared" si="51"/>
        <v>30.973379748108613</v>
      </c>
    </row>
    <row r="430" spans="40:43">
      <c r="AN430" s="6">
        <v>42.3</v>
      </c>
      <c r="AO430" s="5">
        <f t="shared" si="53"/>
        <v>30.985835432751699</v>
      </c>
      <c r="AP430" s="39">
        <f t="shared" si="53"/>
        <v>32.21527879652372</v>
      </c>
      <c r="AQ430" s="38">
        <f t="shared" si="51"/>
        <v>30.985835432751699</v>
      </c>
    </row>
    <row r="431" spans="40:43">
      <c r="AN431" s="6">
        <v>42.4</v>
      </c>
      <c r="AO431" s="5">
        <f t="shared" si="53"/>
        <v>30.998284939410397</v>
      </c>
      <c r="AP431" s="39">
        <f t="shared" si="53"/>
        <v>32.225512442182854</v>
      </c>
      <c r="AQ431" s="38">
        <f t="shared" si="51"/>
        <v>30.998284939410397</v>
      </c>
    </row>
    <row r="432" spans="40:43">
      <c r="AN432" s="6">
        <v>42.5</v>
      </c>
      <c r="AO432" s="5">
        <f t="shared" si="53"/>
        <v>31.010728355320015</v>
      </c>
      <c r="AP432" s="39">
        <f t="shared" si="53"/>
        <v>32.235741081172272</v>
      </c>
      <c r="AQ432" s="38">
        <f t="shared" si="51"/>
        <v>31.010728355320015</v>
      </c>
    </row>
    <row r="433" spans="40:43">
      <c r="AN433" s="6">
        <v>42.6</v>
      </c>
      <c r="AO433" s="5">
        <f t="shared" si="53"/>
        <v>31.023165767429187</v>
      </c>
      <c r="AP433" s="39">
        <f t="shared" si="53"/>
        <v>32.245964784964819</v>
      </c>
      <c r="AQ433" s="38">
        <f t="shared" si="51"/>
        <v>31.023165767429187</v>
      </c>
    </row>
    <row r="434" spans="40:43">
      <c r="AN434" s="6">
        <v>42.7</v>
      </c>
      <c r="AO434" s="5">
        <f t="shared" si="53"/>
        <v>31.035597262404483</v>
      </c>
      <c r="AP434" s="39">
        <f t="shared" si="53"/>
        <v>32.256183624801459</v>
      </c>
      <c r="AQ434" s="38">
        <f t="shared" si="51"/>
        <v>31.035597262404483</v>
      </c>
    </row>
    <row r="435" spans="40:43">
      <c r="AN435" s="6">
        <v>42.8</v>
      </c>
      <c r="AO435" s="5">
        <f t="shared" si="53"/>
        <v>31.04802292663496</v>
      </c>
      <c r="AP435" s="39">
        <f t="shared" si="53"/>
        <v>32.266397671695046</v>
      </c>
      <c r="AQ435" s="38">
        <f t="shared" si="51"/>
        <v>31.04802292663496</v>
      </c>
    </row>
    <row r="436" spans="40:43">
      <c r="AN436" s="6">
        <v>42.9</v>
      </c>
      <c r="AO436" s="5">
        <f t="shared" si="53"/>
        <v>31.060442846236686</v>
      </c>
      <c r="AP436" s="39">
        <f t="shared" si="53"/>
        <v>32.276606996434047</v>
      </c>
      <c r="AQ436" s="38">
        <f t="shared" si="51"/>
        <v>31.060442846236686</v>
      </c>
    </row>
    <row r="437" spans="40:43">
      <c r="AN437" s="6">
        <v>43</v>
      </c>
      <c r="AO437" s="5">
        <f t="shared" si="53"/>
        <v>31.072857107057246</v>
      </c>
      <c r="AP437" s="39">
        <f t="shared" si="53"/>
        <v>32.2868116695862</v>
      </c>
      <c r="AQ437" s="38">
        <f t="shared" si="51"/>
        <v>31.072857107057246</v>
      </c>
    </row>
    <row r="438" spans="40:43">
      <c r="AN438" s="6">
        <v>43.1</v>
      </c>
      <c r="AO438" s="5">
        <f t="shared" si="53"/>
        <v>31.085265794680161</v>
      </c>
      <c r="AP438" s="39">
        <f t="shared" si="53"/>
        <v>32.297011761502219</v>
      </c>
      <c r="AQ438" s="38">
        <f t="shared" si="51"/>
        <v>31.085265794680161</v>
      </c>
    </row>
    <row r="439" spans="40:43">
      <c r="AN439" s="6">
        <v>43.2</v>
      </c>
      <c r="AO439" s="5">
        <f t="shared" si="53"/>
        <v>31.097668994429362</v>
      </c>
      <c r="AP439" s="39">
        <f t="shared" si="53"/>
        <v>32.307207342319394</v>
      </c>
      <c r="AQ439" s="38">
        <f t="shared" si="51"/>
        <v>31.097668994429362</v>
      </c>
    </row>
    <row r="440" spans="40:43">
      <c r="AN440" s="6">
        <v>43.3</v>
      </c>
      <c r="AO440" s="5">
        <f t="shared" si="53"/>
        <v>31.110066791373544</v>
      </c>
      <c r="AP440" s="39">
        <f t="shared" si="53"/>
        <v>32.317398481965235</v>
      </c>
      <c r="AQ440" s="38">
        <f t="shared" si="51"/>
        <v>31.110066791373544</v>
      </c>
    </row>
    <row r="441" spans="40:43">
      <c r="AN441" s="6">
        <v>43.4</v>
      </c>
      <c r="AO441" s="5">
        <f t="shared" si="53"/>
        <v>31.122459270330555</v>
      </c>
      <c r="AP441" s="39">
        <f t="shared" si="53"/>
        <v>32.327585250161036</v>
      </c>
      <c r="AQ441" s="38">
        <f t="shared" si="51"/>
        <v>31.122459270330555</v>
      </c>
    </row>
    <row r="442" spans="40:43">
      <c r="AN442" s="6">
        <v>43.5</v>
      </c>
      <c r="AO442" s="5">
        <f t="shared" si="53"/>
        <v>31.134846515871704</v>
      </c>
      <c r="AP442" s="39">
        <f t="shared" si="53"/>
        <v>32.337767716425446</v>
      </c>
      <c r="AQ442" s="38">
        <f t="shared" si="51"/>
        <v>31.134846515871704</v>
      </c>
    </row>
    <row r="443" spans="40:43">
      <c r="AN443" s="6">
        <v>43.6</v>
      </c>
      <c r="AO443" s="5">
        <f t="shared" si="53"/>
        <v>31.147228612326064</v>
      </c>
      <c r="AP443" s="39">
        <f t="shared" si="53"/>
        <v>32.347945950077992</v>
      </c>
      <c r="AQ443" s="38">
        <f t="shared" si="51"/>
        <v>31.147228612326064</v>
      </c>
    </row>
    <row r="444" spans="40:43">
      <c r="AN444" s="6">
        <v>43.7</v>
      </c>
      <c r="AO444" s="5">
        <f t="shared" si="53"/>
        <v>31.159605643784758</v>
      </c>
      <c r="AP444" s="39">
        <f t="shared" si="53"/>
        <v>32.358120020242588</v>
      </c>
      <c r="AQ444" s="38">
        <f t="shared" si="51"/>
        <v>31.159605643784758</v>
      </c>
    </row>
    <row r="445" spans="40:43">
      <c r="AN445" s="6">
        <v>43.8</v>
      </c>
      <c r="AO445" s="5">
        <f t="shared" si="53"/>
        <v>31.17197769410518</v>
      </c>
      <c r="AP445" s="39">
        <f t="shared" si="53"/>
        <v>32.368289995851029</v>
      </c>
      <c r="AQ445" s="38">
        <f t="shared" si="51"/>
        <v>31.17197769410518</v>
      </c>
    </row>
    <row r="446" spans="40:43">
      <c r="AN446" s="6">
        <v>43.9</v>
      </c>
      <c r="AO446" s="5">
        <f t="shared" si="53"/>
        <v>31.184344846915231</v>
      </c>
      <c r="AP446" s="39">
        <f t="shared" si="53"/>
        <v>32.378455945646472</v>
      </c>
      <c r="AQ446" s="38">
        <f t="shared" si="51"/>
        <v>31.184344846915231</v>
      </c>
    </row>
    <row r="447" spans="40:43">
      <c r="AN447" s="6">
        <v>44</v>
      </c>
      <c r="AO447" s="5">
        <f t="shared" si="53"/>
        <v>31.19670718561747</v>
      </c>
      <c r="AP447" s="39">
        <f t="shared" si="53"/>
        <v>32.388617938186833</v>
      </c>
      <c r="AQ447" s="38">
        <f t="shared" si="51"/>
        <v>31.19670718561747</v>
      </c>
    </row>
    <row r="448" spans="40:43">
      <c r="AN448" s="6">
        <v>44.1</v>
      </c>
      <c r="AO448" s="5">
        <f t="shared" ref="AO448:AP467" si="54">-5*LOG((10^(-0.2*AO$4))+(10^(-0.2*AO$5)))-_xlfn.NORM.INV((100-$AN448)/100,0,AO$6)</f>
        <v>31.209064793393303</v>
      </c>
      <c r="AP448" s="39">
        <f t="shared" si="54"/>
        <v>32.398776041848237</v>
      </c>
      <c r="AQ448" s="38">
        <f t="shared" si="51"/>
        <v>31.209064793393303</v>
      </c>
    </row>
    <row r="449" spans="40:43">
      <c r="AN449" s="6">
        <v>44.2</v>
      </c>
      <c r="AO449" s="5">
        <f t="shared" si="54"/>
        <v>31.221417753207092</v>
      </c>
      <c r="AP449" s="39">
        <f t="shared" si="54"/>
        <v>32.408930324828397</v>
      </c>
      <c r="AQ449" s="38">
        <f t="shared" si="51"/>
        <v>31.221417753207092</v>
      </c>
    </row>
    <row r="450" spans="40:43">
      <c r="AN450" s="6">
        <v>44.3</v>
      </c>
      <c r="AO450" s="5">
        <f t="shared" si="54"/>
        <v>31.233766147810275</v>
      </c>
      <c r="AP450" s="39">
        <f t="shared" si="54"/>
        <v>32.41908085515</v>
      </c>
      <c r="AQ450" s="38">
        <f t="shared" si="51"/>
        <v>31.233766147810275</v>
      </c>
    </row>
    <row r="451" spans="40:43">
      <c r="AN451" s="6">
        <v>44.4</v>
      </c>
      <c r="AO451" s="5">
        <f t="shared" si="54"/>
        <v>31.24611005974543</v>
      </c>
      <c r="AP451" s="39">
        <f t="shared" si="54"/>
        <v>32.429227700664043</v>
      </c>
      <c r="AQ451" s="38">
        <f t="shared" si="51"/>
        <v>31.24611005974543</v>
      </c>
    </row>
    <row r="452" spans="40:43">
      <c r="AN452" s="6">
        <v>44.5</v>
      </c>
      <c r="AO452" s="5">
        <f t="shared" si="54"/>
        <v>31.258449571350333</v>
      </c>
      <c r="AP452" s="39">
        <f t="shared" si="54"/>
        <v>32.439370929053183</v>
      </c>
      <c r="AQ452" s="38">
        <f t="shared" si="51"/>
        <v>31.258449571350333</v>
      </c>
    </row>
    <row r="453" spans="40:43">
      <c r="AN453" s="6">
        <v>44.6</v>
      </c>
      <c r="AO453" s="5">
        <f t="shared" si="54"/>
        <v>31.270784764761991</v>
      </c>
      <c r="AP453" s="39">
        <f t="shared" si="54"/>
        <v>32.449510607835037</v>
      </c>
      <c r="AQ453" s="38">
        <f t="shared" si="51"/>
        <v>31.270784764761991</v>
      </c>
    </row>
    <row r="454" spans="40:43">
      <c r="AN454" s="6">
        <v>44.7</v>
      </c>
      <c r="AO454" s="5">
        <f t="shared" si="54"/>
        <v>31.283115721920641</v>
      </c>
      <c r="AP454" s="39">
        <f t="shared" si="54"/>
        <v>32.45964680436547</v>
      </c>
      <c r="AQ454" s="38">
        <f t="shared" si="51"/>
        <v>31.283115721920641</v>
      </c>
    </row>
    <row r="455" spans="40:43">
      <c r="AN455" s="6">
        <v>44.8</v>
      </c>
      <c r="AO455" s="5">
        <f t="shared" si="54"/>
        <v>31.295442524573723</v>
      </c>
      <c r="AP455" s="39">
        <f t="shared" si="54"/>
        <v>32.469779585841877</v>
      </c>
      <c r="AQ455" s="38">
        <f t="shared" si="51"/>
        <v>31.295442524573723</v>
      </c>
    </row>
    <row r="456" spans="40:43">
      <c r="AN456" s="6">
        <v>44.9</v>
      </c>
      <c r="AO456" s="5">
        <f t="shared" si="54"/>
        <v>31.307765254279861</v>
      </c>
      <c r="AP456" s="39">
        <f t="shared" si="54"/>
        <v>32.479909019306433</v>
      </c>
      <c r="AQ456" s="38">
        <f t="shared" ref="AQ456:AQ519" si="55">MIN(AO456:AP456)</f>
        <v>31.307765254279861</v>
      </c>
    </row>
    <row r="457" spans="40:43">
      <c r="AN457" s="6">
        <v>45</v>
      </c>
      <c r="AO457" s="5">
        <f t="shared" si="54"/>
        <v>31.320083992412769</v>
      </c>
      <c r="AP457" s="39">
        <f t="shared" si="54"/>
        <v>32.490035171649325</v>
      </c>
      <c r="AQ457" s="38">
        <f t="shared" si="55"/>
        <v>31.320083992412769</v>
      </c>
    </row>
    <row r="458" spans="40:43">
      <c r="AN458" s="6">
        <v>45.1</v>
      </c>
      <c r="AO458" s="5">
        <f t="shared" si="54"/>
        <v>31.332398820165185</v>
      </c>
      <c r="AP458" s="39">
        <f t="shared" si="54"/>
        <v>32.500158109611966</v>
      </c>
      <c r="AQ458" s="38">
        <f t="shared" si="55"/>
        <v>31.332398820165185</v>
      </c>
    </row>
    <row r="459" spans="40:43">
      <c r="AN459" s="6">
        <v>45.2</v>
      </c>
      <c r="AO459" s="5">
        <f t="shared" si="54"/>
        <v>31.344709818552751</v>
      </c>
      <c r="AP459" s="39">
        <f t="shared" si="54"/>
        <v>32.510277899790189</v>
      </c>
      <c r="AQ459" s="38">
        <f t="shared" si="55"/>
        <v>31.344709818552751</v>
      </c>
    </row>
    <row r="460" spans="40:43">
      <c r="AN460" s="6">
        <v>45.3</v>
      </c>
      <c r="AO460" s="5">
        <f t="shared" si="54"/>
        <v>31.357017068417882</v>
      </c>
      <c r="AP460" s="39">
        <f t="shared" si="54"/>
        <v>32.520394608637453</v>
      </c>
      <c r="AQ460" s="38">
        <f t="shared" si="55"/>
        <v>31.357017068417882</v>
      </c>
    </row>
    <row r="461" spans="40:43">
      <c r="AN461" s="6">
        <v>45.4</v>
      </c>
      <c r="AO461" s="5">
        <f t="shared" si="54"/>
        <v>31.369320650433632</v>
      </c>
      <c r="AP461" s="39">
        <f t="shared" si="54"/>
        <v>32.530508302467986</v>
      </c>
      <c r="AQ461" s="38">
        <f t="shared" si="55"/>
        <v>31.369320650433632</v>
      </c>
    </row>
    <row r="462" spans="40:43">
      <c r="AN462" s="6">
        <v>45.5</v>
      </c>
      <c r="AO462" s="5">
        <f t="shared" si="54"/>
        <v>31.381620645107503</v>
      </c>
      <c r="AP462" s="39">
        <f t="shared" si="54"/>
        <v>32.540619047459927</v>
      </c>
      <c r="AQ462" s="38">
        <f t="shared" si="55"/>
        <v>31.381620645107503</v>
      </c>
    </row>
    <row r="463" spans="40:43">
      <c r="AN463" s="6">
        <v>45.6</v>
      </c>
      <c r="AO463" s="5">
        <f t="shared" si="54"/>
        <v>31.393917132785266</v>
      </c>
      <c r="AP463" s="39">
        <f t="shared" si="54"/>
        <v>32.550726909658479</v>
      </c>
      <c r="AQ463" s="38">
        <f t="shared" si="55"/>
        <v>31.393917132785266</v>
      </c>
    </row>
    <row r="464" spans="40:43">
      <c r="AN464" s="6">
        <v>45.7</v>
      </c>
      <c r="AO464" s="5">
        <f t="shared" si="54"/>
        <v>31.406210193654747</v>
      </c>
      <c r="AP464" s="39">
        <f t="shared" si="54"/>
        <v>32.560831954979008</v>
      </c>
      <c r="AQ464" s="38">
        <f t="shared" si="55"/>
        <v>31.406210193654747</v>
      </c>
    </row>
    <row r="465" spans="40:43">
      <c r="AN465" s="6">
        <v>45.8</v>
      </c>
      <c r="AO465" s="5">
        <f t="shared" si="54"/>
        <v>31.418499907749599</v>
      </c>
      <c r="AP465" s="39">
        <f t="shared" si="54"/>
        <v>32.570934249210154</v>
      </c>
      <c r="AQ465" s="38">
        <f t="shared" si="55"/>
        <v>31.418499907749599</v>
      </c>
    </row>
    <row r="466" spans="40:43">
      <c r="AN466" s="6">
        <v>45.9</v>
      </c>
      <c r="AO466" s="5">
        <f t="shared" si="54"/>
        <v>31.430786354953067</v>
      </c>
      <c r="AP466" s="39">
        <f t="shared" si="54"/>
        <v>32.581033858016902</v>
      </c>
      <c r="AQ466" s="38">
        <f t="shared" si="55"/>
        <v>31.430786354953067</v>
      </c>
    </row>
    <row r="467" spans="40:43">
      <c r="AN467" s="6">
        <v>46</v>
      </c>
      <c r="AO467" s="5">
        <f t="shared" si="54"/>
        <v>31.443069615001704</v>
      </c>
      <c r="AP467" s="39">
        <f t="shared" si="54"/>
        <v>32.591130846943685</v>
      </c>
      <c r="AQ467" s="38">
        <f t="shared" si="55"/>
        <v>31.443069615001704</v>
      </c>
    </row>
    <row r="468" spans="40:43">
      <c r="AN468" s="6">
        <v>46.1</v>
      </c>
      <c r="AO468" s="5">
        <f t="shared" ref="AO468:AP487" si="56">-5*LOG((10^(-0.2*AO$4))+(10^(-0.2*AO$5)))-_xlfn.NORM.INV((100-$AN468)/100,0,AO$6)</f>
        <v>31.455349767489114</v>
      </c>
      <c r="AP468" s="39">
        <f t="shared" si="56"/>
        <v>32.601225281417392</v>
      </c>
      <c r="AQ468" s="38">
        <f t="shared" si="55"/>
        <v>31.455349767489114</v>
      </c>
    </row>
    <row r="469" spans="40:43">
      <c r="AN469" s="6">
        <v>46.2</v>
      </c>
      <c r="AO469" s="5">
        <f t="shared" si="56"/>
        <v>31.467626891869635</v>
      </c>
      <c r="AP469" s="39">
        <f t="shared" si="56"/>
        <v>32.611317226750465</v>
      </c>
      <c r="AQ469" s="38">
        <f t="shared" si="55"/>
        <v>31.467626891869635</v>
      </c>
    </row>
    <row r="470" spans="40:43">
      <c r="AN470" s="6">
        <v>46.3</v>
      </c>
      <c r="AO470" s="5">
        <f t="shared" si="56"/>
        <v>31.479901067462027</v>
      </c>
      <c r="AP470" s="39">
        <f t="shared" si="56"/>
        <v>32.621406748143883</v>
      </c>
      <c r="AQ470" s="38">
        <f t="shared" si="55"/>
        <v>31.479901067462027</v>
      </c>
    </row>
    <row r="471" spans="40:43">
      <c r="AN471" s="6">
        <v>46.4</v>
      </c>
      <c r="AO471" s="5">
        <f t="shared" si="56"/>
        <v>31.492172373453155</v>
      </c>
      <c r="AP471" s="39">
        <f t="shared" si="56"/>
        <v>32.631493910690224</v>
      </c>
      <c r="AQ471" s="38">
        <f t="shared" si="55"/>
        <v>31.492172373453155</v>
      </c>
    </row>
    <row r="472" spans="40:43">
      <c r="AN472" s="6">
        <v>46.5</v>
      </c>
      <c r="AO472" s="5">
        <f t="shared" si="56"/>
        <v>31.504440888901634</v>
      </c>
      <c r="AP472" s="39">
        <f t="shared" si="56"/>
        <v>32.641578779376609</v>
      </c>
      <c r="AQ472" s="38">
        <f t="shared" si="55"/>
        <v>31.504440888901634</v>
      </c>
    </row>
    <row r="473" spans="40:43">
      <c r="AN473" s="6">
        <v>46.6</v>
      </c>
      <c r="AO473" s="5">
        <f t="shared" si="56"/>
        <v>31.516706692741465</v>
      </c>
      <c r="AP473" s="39">
        <f t="shared" si="56"/>
        <v>32.651661419087759</v>
      </c>
      <c r="AQ473" s="38">
        <f t="shared" si="55"/>
        <v>31.516706692741465</v>
      </c>
    </row>
    <row r="474" spans="40:43">
      <c r="AN474" s="6">
        <v>46.7</v>
      </c>
      <c r="AO474" s="5">
        <f t="shared" si="56"/>
        <v>31.528969863785676</v>
      </c>
      <c r="AP474" s="39">
        <f t="shared" si="56"/>
        <v>32.661741894608937</v>
      </c>
      <c r="AQ474" s="38">
        <f t="shared" si="55"/>
        <v>31.528969863785676</v>
      </c>
    </row>
    <row r="475" spans="40:43">
      <c r="AN475" s="6">
        <v>46.8</v>
      </c>
      <c r="AO475" s="5">
        <f t="shared" si="56"/>
        <v>31.541230480729904</v>
      </c>
      <c r="AP475" s="39">
        <f t="shared" si="56"/>
        <v>32.671820270628913</v>
      </c>
      <c r="AQ475" s="38">
        <f t="shared" si="55"/>
        <v>31.541230480729904</v>
      </c>
    </row>
    <row r="476" spans="40:43">
      <c r="AN476" s="6">
        <v>46.9</v>
      </c>
      <c r="AO476" s="5">
        <f t="shared" si="56"/>
        <v>31.553488622156038</v>
      </c>
      <c r="AP476" s="39">
        <f t="shared" si="56"/>
        <v>32.681896611742957</v>
      </c>
      <c r="AQ476" s="38">
        <f t="shared" si="55"/>
        <v>31.553488622156038</v>
      </c>
    </row>
    <row r="477" spans="40:43">
      <c r="AN477" s="6">
        <v>47</v>
      </c>
      <c r="AO477" s="5">
        <f t="shared" si="56"/>
        <v>31.56574436653575</v>
      </c>
      <c r="AP477" s="39">
        <f t="shared" si="56"/>
        <v>32.691970982455729</v>
      </c>
      <c r="AQ477" s="38">
        <f t="shared" si="55"/>
        <v>31.56574436653575</v>
      </c>
    </row>
    <row r="478" spans="40:43">
      <c r="AN478" s="6">
        <v>47.1</v>
      </c>
      <c r="AO478" s="5">
        <f t="shared" si="56"/>
        <v>31.577997792234111</v>
      </c>
      <c r="AP478" s="39">
        <f t="shared" si="56"/>
        <v>32.702043447184273</v>
      </c>
      <c r="AQ478" s="38">
        <f t="shared" si="55"/>
        <v>31.577997792234111</v>
      </c>
    </row>
    <row r="479" spans="40:43">
      <c r="AN479" s="6">
        <v>47.2</v>
      </c>
      <c r="AO479" s="5">
        <f t="shared" si="56"/>
        <v>31.59024897751312</v>
      </c>
      <c r="AP479" s="39">
        <f t="shared" si="56"/>
        <v>32.712114070260903</v>
      </c>
      <c r="AQ479" s="38">
        <f t="shared" si="55"/>
        <v>31.59024897751312</v>
      </c>
    </row>
    <row r="480" spans="40:43">
      <c r="AN480" s="6">
        <v>47.3</v>
      </c>
      <c r="AO480" s="5">
        <f t="shared" si="56"/>
        <v>31.602498000535274</v>
      </c>
      <c r="AP480" s="39">
        <f t="shared" si="56"/>
        <v>32.722182915936138</v>
      </c>
      <c r="AQ480" s="38">
        <f t="shared" si="55"/>
        <v>31.602498000535274</v>
      </c>
    </row>
    <row r="481" spans="40:43">
      <c r="AN481" s="6">
        <v>47.4</v>
      </c>
      <c r="AO481" s="5">
        <f t="shared" si="56"/>
        <v>31.614744939367085</v>
      </c>
      <c r="AP481" s="39">
        <f t="shared" si="56"/>
        <v>32.732250048381601</v>
      </c>
      <c r="AQ481" s="38">
        <f t="shared" si="55"/>
        <v>31.614744939367085</v>
      </c>
    </row>
    <row r="482" spans="40:43">
      <c r="AN482" s="6">
        <v>47.5</v>
      </c>
      <c r="AO482" s="5">
        <f t="shared" si="56"/>
        <v>31.626989871982612</v>
      </c>
      <c r="AP482" s="39">
        <f t="shared" si="56"/>
        <v>32.742315531692917</v>
      </c>
      <c r="AQ482" s="38">
        <f t="shared" si="55"/>
        <v>31.626989871982612</v>
      </c>
    </row>
    <row r="483" spans="40:43">
      <c r="AN483" s="6">
        <v>47.6</v>
      </c>
      <c r="AO483" s="5">
        <f t="shared" si="56"/>
        <v>31.639232876266984</v>
      </c>
      <c r="AP483" s="39">
        <f t="shared" si="56"/>
        <v>32.752379429892599</v>
      </c>
      <c r="AQ483" s="38">
        <f t="shared" si="55"/>
        <v>31.639232876266984</v>
      </c>
    </row>
    <row r="484" spans="40:43">
      <c r="AN484" s="6">
        <v>47.7</v>
      </c>
      <c r="AO484" s="5">
        <f t="shared" si="56"/>
        <v>31.651474030019884</v>
      </c>
      <c r="AP484" s="39">
        <f t="shared" si="56"/>
        <v>32.762441806932948</v>
      </c>
      <c r="AQ484" s="38">
        <f t="shared" si="55"/>
        <v>31.651474030019884</v>
      </c>
    </row>
    <row r="485" spans="40:43">
      <c r="AN485" s="6">
        <v>47.8</v>
      </c>
      <c r="AO485" s="5">
        <f t="shared" si="56"/>
        <v>31.663713410959062</v>
      </c>
      <c r="AP485" s="39">
        <f t="shared" si="56"/>
        <v>32.772502726698882</v>
      </c>
      <c r="AQ485" s="38">
        <f t="shared" si="55"/>
        <v>31.663713410959062</v>
      </c>
    </row>
    <row r="486" spans="40:43">
      <c r="AN486" s="6">
        <v>47.9</v>
      </c>
      <c r="AO486" s="5">
        <f t="shared" si="56"/>
        <v>31.675951096723811</v>
      </c>
      <c r="AP486" s="39">
        <f t="shared" si="56"/>
        <v>32.782562253010852</v>
      </c>
      <c r="AQ486" s="38">
        <f t="shared" si="55"/>
        <v>31.675951096723811</v>
      </c>
    </row>
    <row r="487" spans="40:43">
      <c r="AN487" s="6">
        <v>48</v>
      </c>
      <c r="AO487" s="5">
        <f t="shared" si="56"/>
        <v>31.688187164878435</v>
      </c>
      <c r="AP487" s="39">
        <f t="shared" si="56"/>
        <v>32.792620449627655</v>
      </c>
      <c r="AQ487" s="38">
        <f t="shared" si="55"/>
        <v>31.688187164878435</v>
      </c>
    </row>
    <row r="488" spans="40:43">
      <c r="AN488" s="6">
        <v>48.1</v>
      </c>
      <c r="AO488" s="5">
        <f t="shared" ref="AO488:AP507" si="57">-5*LOG((10^(-0.2*AO$4))+(10^(-0.2*AO$5)))-_xlfn.NORM.INV((100-$AN488)/100,0,AO$6)</f>
        <v>31.700421692915732</v>
      </c>
      <c r="AP488" s="39">
        <f t="shared" si="57"/>
        <v>32.802677380249314</v>
      </c>
      <c r="AQ488" s="38">
        <f t="shared" si="55"/>
        <v>31.700421692915732</v>
      </c>
    </row>
    <row r="489" spans="40:43">
      <c r="AN489" s="6">
        <v>48.2</v>
      </c>
      <c r="AO489" s="5">
        <f t="shared" si="57"/>
        <v>31.712654758260442</v>
      </c>
      <c r="AP489" s="39">
        <f t="shared" si="57"/>
        <v>32.8127331085199</v>
      </c>
      <c r="AQ489" s="38">
        <f t="shared" si="55"/>
        <v>31.712654758260442</v>
      </c>
    </row>
    <row r="490" spans="40:43">
      <c r="AN490" s="6">
        <v>48.3</v>
      </c>
      <c r="AO490" s="5">
        <f t="shared" si="57"/>
        <v>31.724886438272694</v>
      </c>
      <c r="AP490" s="39">
        <f t="shared" si="57"/>
        <v>32.822787698030389</v>
      </c>
      <c r="AQ490" s="38">
        <f t="shared" si="55"/>
        <v>31.724886438272694</v>
      </c>
    </row>
    <row r="491" spans="40:43">
      <c r="AN491" s="6">
        <v>48.4</v>
      </c>
      <c r="AO491" s="5">
        <f t="shared" si="57"/>
        <v>31.737116810251468</v>
      </c>
      <c r="AP491" s="39">
        <f t="shared" si="57"/>
        <v>32.832841212321469</v>
      </c>
      <c r="AQ491" s="38">
        <f t="shared" si="55"/>
        <v>31.737116810251468</v>
      </c>
    </row>
    <row r="492" spans="40:43">
      <c r="AN492" s="6">
        <v>48.5</v>
      </c>
      <c r="AO492" s="5">
        <f t="shared" si="57"/>
        <v>31.749345951438002</v>
      </c>
      <c r="AP492" s="39">
        <f t="shared" si="57"/>
        <v>32.84289371488638</v>
      </c>
      <c r="AQ492" s="38">
        <f t="shared" si="55"/>
        <v>31.749345951438002</v>
      </c>
    </row>
    <row r="493" spans="40:43">
      <c r="AN493" s="6">
        <v>48.6</v>
      </c>
      <c r="AO493" s="5">
        <f t="shared" si="57"/>
        <v>31.761573939019254</v>
      </c>
      <c r="AP493" s="39">
        <f t="shared" si="57"/>
        <v>32.852945269173745</v>
      </c>
      <c r="AQ493" s="38">
        <f t="shared" si="55"/>
        <v>31.761573939019254</v>
      </c>
    </row>
    <row r="494" spans="40:43">
      <c r="AN494" s="6">
        <v>48.7</v>
      </c>
      <c r="AO494" s="5">
        <f t="shared" si="57"/>
        <v>31.773800850131295</v>
      </c>
      <c r="AP494" s="39">
        <f t="shared" si="57"/>
        <v>32.862995938590338</v>
      </c>
      <c r="AQ494" s="38">
        <f t="shared" si="55"/>
        <v>31.773800850131295</v>
      </c>
    </row>
    <row r="495" spans="40:43">
      <c r="AN495" s="6">
        <v>48.8</v>
      </c>
      <c r="AO495" s="5">
        <f t="shared" si="57"/>
        <v>31.786026761862754</v>
      </c>
      <c r="AP495" s="39">
        <f t="shared" si="57"/>
        <v>32.873045786503958</v>
      </c>
      <c r="AQ495" s="38">
        <f t="shared" si="55"/>
        <v>31.786026761862754</v>
      </c>
    </row>
    <row r="496" spans="40:43">
      <c r="AN496" s="6">
        <v>48.9</v>
      </c>
      <c r="AO496" s="5">
        <f t="shared" si="57"/>
        <v>31.798251751258206</v>
      </c>
      <c r="AP496" s="39">
        <f t="shared" si="57"/>
        <v>32.88309487624619</v>
      </c>
      <c r="AQ496" s="38">
        <f t="shared" si="55"/>
        <v>31.798251751258206</v>
      </c>
    </row>
    <row r="497" spans="40:43">
      <c r="AN497" s="6">
        <v>49</v>
      </c>
      <c r="AO497" s="5">
        <f t="shared" si="57"/>
        <v>31.810475895321598</v>
      </c>
      <c r="AP497" s="39">
        <f t="shared" si="57"/>
        <v>32.893143271115193</v>
      </c>
      <c r="AQ497" s="38">
        <f t="shared" si="55"/>
        <v>31.810475895321598</v>
      </c>
    </row>
    <row r="498" spans="40:43">
      <c r="AN498" s="6">
        <v>49.1</v>
      </c>
      <c r="AO498" s="5">
        <f t="shared" si="57"/>
        <v>31.822699271019648</v>
      </c>
      <c r="AP498" s="39">
        <f t="shared" si="57"/>
        <v>32.903191034378558</v>
      </c>
      <c r="AQ498" s="38">
        <f t="shared" si="55"/>
        <v>31.822699271019648</v>
      </c>
    </row>
    <row r="499" spans="40:43">
      <c r="AN499" s="6">
        <v>49.2</v>
      </c>
      <c r="AO499" s="5">
        <f t="shared" si="57"/>
        <v>31.834921955285228</v>
      </c>
      <c r="AP499" s="39">
        <f t="shared" si="57"/>
        <v>32.913238229276033</v>
      </c>
      <c r="AQ499" s="38">
        <f t="shared" si="55"/>
        <v>31.834921955285228</v>
      </c>
    </row>
    <row r="500" spans="40:43">
      <c r="AN500" s="6">
        <v>49.3</v>
      </c>
      <c r="AO500" s="5">
        <f t="shared" si="57"/>
        <v>31.847144025020778</v>
      </c>
      <c r="AP500" s="39">
        <f t="shared" si="57"/>
        <v>32.923284919022365</v>
      </c>
      <c r="AQ500" s="38">
        <f t="shared" si="55"/>
        <v>31.847144025020778</v>
      </c>
    </row>
    <row r="501" spans="40:43">
      <c r="AN501" s="6">
        <v>49.4</v>
      </c>
      <c r="AO501" s="5">
        <f t="shared" si="57"/>
        <v>31.85936555710169</v>
      </c>
      <c r="AP501" s="39">
        <f t="shared" si="57"/>
        <v>32.933331166810049</v>
      </c>
      <c r="AQ501" s="38">
        <f t="shared" si="55"/>
        <v>31.85936555710169</v>
      </c>
    </row>
    <row r="502" spans="40:43">
      <c r="AN502" s="6">
        <v>49.5</v>
      </c>
      <c r="AO502" s="5">
        <f t="shared" si="57"/>
        <v>31.871586628379688</v>
      </c>
      <c r="AP502" s="39">
        <f t="shared" si="57"/>
        <v>32.943377035812141</v>
      </c>
      <c r="AQ502" s="38">
        <f t="shared" si="55"/>
        <v>31.871586628379688</v>
      </c>
    </row>
    <row r="503" spans="40:43">
      <c r="AN503" s="6">
        <v>49.6</v>
      </c>
      <c r="AO503" s="5">
        <f t="shared" si="57"/>
        <v>31.883807315686223</v>
      </c>
      <c r="AP503" s="39">
        <f t="shared" si="57"/>
        <v>32.953422589185038</v>
      </c>
      <c r="AQ503" s="38">
        <f t="shared" si="55"/>
        <v>31.883807315686223</v>
      </c>
    </row>
    <row r="504" spans="40:43">
      <c r="AN504" s="6">
        <v>49.7</v>
      </c>
      <c r="AO504" s="5">
        <f t="shared" si="57"/>
        <v>31.896027695835858</v>
      </c>
      <c r="AP504" s="39">
        <f t="shared" si="57"/>
        <v>32.963467890071222</v>
      </c>
      <c r="AQ504" s="38">
        <f t="shared" si="55"/>
        <v>31.896027695835858</v>
      </c>
    </row>
    <row r="505" spans="40:43">
      <c r="AN505" s="6">
        <v>49.8</v>
      </c>
      <c r="AO505" s="5">
        <f t="shared" si="57"/>
        <v>31.908247845629639</v>
      </c>
      <c r="AP505" s="39">
        <f t="shared" si="57"/>
        <v>32.9735130016021</v>
      </c>
      <c r="AQ505" s="38">
        <f t="shared" si="55"/>
        <v>31.908247845629639</v>
      </c>
    </row>
    <row r="506" spans="40:43">
      <c r="AN506" s="6">
        <v>49.9</v>
      </c>
      <c r="AO506" s="5">
        <f t="shared" si="57"/>
        <v>31.920467841858475</v>
      </c>
      <c r="AP506" s="39">
        <f t="shared" si="57"/>
        <v>32.983557986900735</v>
      </c>
      <c r="AQ506" s="38">
        <f t="shared" si="55"/>
        <v>31.920467841858475</v>
      </c>
    </row>
    <row r="507" spans="40:43">
      <c r="AN507" s="6">
        <v>50</v>
      </c>
      <c r="AO507" s="5">
        <f t="shared" si="57"/>
        <v>31.932687761306532</v>
      </c>
      <c r="AP507" s="39">
        <f t="shared" si="57"/>
        <v>32.993602909084629</v>
      </c>
      <c r="AQ507" s="38">
        <f t="shared" si="55"/>
        <v>31.932687761306532</v>
      </c>
    </row>
    <row r="508" spans="40:43">
      <c r="AN508" s="6">
        <v>50.1</v>
      </c>
      <c r="AO508" s="5">
        <f t="shared" ref="AO508:AP527" si="58">-5*LOG((10^(-0.2*AO$4))+(10^(-0.2*AO$5)))-_xlfn.NORM.INV((100-$AN508)/100,0,AO$6)</f>
        <v>31.944907680754589</v>
      </c>
      <c r="AP508" s="39">
        <f t="shared" si="58"/>
        <v>33.003647831268523</v>
      </c>
      <c r="AQ508" s="38">
        <f t="shared" si="55"/>
        <v>31.944907680754589</v>
      </c>
    </row>
    <row r="509" spans="40:43">
      <c r="AN509" s="6">
        <v>50.2</v>
      </c>
      <c r="AO509" s="5">
        <f t="shared" si="58"/>
        <v>31.957127676983426</v>
      </c>
      <c r="AP509" s="39">
        <f t="shared" si="58"/>
        <v>33.013692816567158</v>
      </c>
      <c r="AQ509" s="38">
        <f t="shared" si="55"/>
        <v>31.957127676983426</v>
      </c>
    </row>
    <row r="510" spans="40:43">
      <c r="AN510" s="6">
        <v>50.3</v>
      </c>
      <c r="AO510" s="5">
        <f t="shared" si="58"/>
        <v>31.969347826777206</v>
      </c>
      <c r="AP510" s="39">
        <f t="shared" si="58"/>
        <v>33.023737928098036</v>
      </c>
      <c r="AQ510" s="38">
        <f t="shared" si="55"/>
        <v>31.969347826777206</v>
      </c>
    </row>
    <row r="511" spans="40:43">
      <c r="AN511" s="6">
        <v>50.4</v>
      </c>
      <c r="AO511" s="5">
        <f t="shared" si="58"/>
        <v>31.981568206926841</v>
      </c>
      <c r="AP511" s="39">
        <f t="shared" si="58"/>
        <v>33.03378322898422</v>
      </c>
      <c r="AQ511" s="38">
        <f t="shared" si="55"/>
        <v>31.981568206926841</v>
      </c>
    </row>
    <row r="512" spans="40:43">
      <c r="AN512" s="6">
        <v>50.5</v>
      </c>
      <c r="AO512" s="5">
        <f t="shared" si="58"/>
        <v>31.993788894233376</v>
      </c>
      <c r="AP512" s="39">
        <f t="shared" si="58"/>
        <v>33.043828782357117</v>
      </c>
      <c r="AQ512" s="38">
        <f t="shared" si="55"/>
        <v>31.993788894233376</v>
      </c>
    </row>
    <row r="513" spans="40:43">
      <c r="AN513" s="6">
        <v>50.6</v>
      </c>
      <c r="AO513" s="5">
        <f t="shared" si="58"/>
        <v>32.006009965511375</v>
      </c>
      <c r="AP513" s="39">
        <f t="shared" si="58"/>
        <v>33.053874651359209</v>
      </c>
      <c r="AQ513" s="38">
        <f t="shared" si="55"/>
        <v>32.006009965511375</v>
      </c>
    </row>
    <row r="514" spans="40:43">
      <c r="AN514" s="6">
        <v>50.7</v>
      </c>
      <c r="AO514" s="5">
        <f t="shared" si="58"/>
        <v>32.018231497592282</v>
      </c>
      <c r="AP514" s="39">
        <f t="shared" si="58"/>
        <v>33.063920899146893</v>
      </c>
      <c r="AQ514" s="38">
        <f t="shared" si="55"/>
        <v>32.018231497592282</v>
      </c>
    </row>
    <row r="515" spans="40:43">
      <c r="AN515" s="6">
        <v>50.8</v>
      </c>
      <c r="AO515" s="5">
        <f t="shared" si="58"/>
        <v>32.030453567327832</v>
      </c>
      <c r="AP515" s="39">
        <f t="shared" si="58"/>
        <v>33.073967588893225</v>
      </c>
      <c r="AQ515" s="38">
        <f t="shared" si="55"/>
        <v>32.030453567327832</v>
      </c>
    </row>
    <row r="516" spans="40:43">
      <c r="AN516" s="6">
        <v>50.9</v>
      </c>
      <c r="AO516" s="5">
        <f t="shared" si="58"/>
        <v>32.042676251593413</v>
      </c>
      <c r="AP516" s="39">
        <f t="shared" si="58"/>
        <v>33.0840147837907</v>
      </c>
      <c r="AQ516" s="38">
        <f t="shared" si="55"/>
        <v>32.042676251593413</v>
      </c>
    </row>
    <row r="517" spans="40:43">
      <c r="AN517" s="6">
        <v>51</v>
      </c>
      <c r="AO517" s="5">
        <f t="shared" si="58"/>
        <v>32.054899627291462</v>
      </c>
      <c r="AP517" s="39">
        <f t="shared" si="58"/>
        <v>33.094062547054065</v>
      </c>
      <c r="AQ517" s="38">
        <f t="shared" si="55"/>
        <v>32.054899627291462</v>
      </c>
    </row>
    <row r="518" spans="40:43">
      <c r="AN518" s="6">
        <v>51.1</v>
      </c>
      <c r="AO518" s="5">
        <f t="shared" si="58"/>
        <v>32.067123771354858</v>
      </c>
      <c r="AP518" s="39">
        <f t="shared" si="58"/>
        <v>33.104110941923068</v>
      </c>
      <c r="AQ518" s="38">
        <f t="shared" si="55"/>
        <v>32.067123771354858</v>
      </c>
    </row>
    <row r="519" spans="40:43">
      <c r="AN519" s="6">
        <v>51.2</v>
      </c>
      <c r="AO519" s="5">
        <f t="shared" si="58"/>
        <v>32.079348760750314</v>
      </c>
      <c r="AP519" s="39">
        <f t="shared" si="58"/>
        <v>33.1141600316653</v>
      </c>
      <c r="AQ519" s="38">
        <f t="shared" si="55"/>
        <v>32.079348760750314</v>
      </c>
    </row>
    <row r="520" spans="40:43">
      <c r="AN520" s="6">
        <v>51.3</v>
      </c>
      <c r="AO520" s="5">
        <f t="shared" si="58"/>
        <v>32.091574672481769</v>
      </c>
      <c r="AP520" s="39">
        <f t="shared" si="58"/>
        <v>33.12420987957892</v>
      </c>
      <c r="AQ520" s="38">
        <f t="shared" ref="AQ520:AQ583" si="59">MIN(AO520:AP520)</f>
        <v>32.091574672481769</v>
      </c>
    </row>
    <row r="521" spans="40:43">
      <c r="AN521" s="6">
        <v>51.4</v>
      </c>
      <c r="AO521" s="5">
        <f t="shared" si="58"/>
        <v>32.103801583593807</v>
      </c>
      <c r="AP521" s="39">
        <f t="shared" si="58"/>
        <v>33.134260548995513</v>
      </c>
      <c r="AQ521" s="38">
        <f t="shared" si="59"/>
        <v>32.103801583593807</v>
      </c>
    </row>
    <row r="522" spans="40:43">
      <c r="AN522" s="6">
        <v>51.5</v>
      </c>
      <c r="AO522" s="5">
        <f t="shared" si="58"/>
        <v>32.116029571175062</v>
      </c>
      <c r="AP522" s="39">
        <f t="shared" si="58"/>
        <v>33.144312103282878</v>
      </c>
      <c r="AQ522" s="38">
        <f t="shared" si="59"/>
        <v>32.116029571175062</v>
      </c>
    </row>
    <row r="523" spans="40:43">
      <c r="AN523" s="6">
        <v>51.6</v>
      </c>
      <c r="AO523" s="5">
        <f t="shared" si="58"/>
        <v>32.1282587123616</v>
      </c>
      <c r="AP523" s="39">
        <f t="shared" si="58"/>
        <v>33.154364605847789</v>
      </c>
      <c r="AQ523" s="38">
        <f t="shared" si="59"/>
        <v>32.1282587123616</v>
      </c>
    </row>
    <row r="524" spans="40:43">
      <c r="AN524" s="6">
        <v>51.7</v>
      </c>
      <c r="AO524" s="5">
        <f t="shared" si="58"/>
        <v>32.140489084340366</v>
      </c>
      <c r="AP524" s="39">
        <f t="shared" si="58"/>
        <v>33.164418120138869</v>
      </c>
      <c r="AQ524" s="38">
        <f t="shared" si="59"/>
        <v>32.140489084340366</v>
      </c>
    </row>
    <row r="525" spans="40:43">
      <c r="AN525" s="6">
        <v>51.8</v>
      </c>
      <c r="AO525" s="5">
        <f t="shared" si="58"/>
        <v>32.152720764352622</v>
      </c>
      <c r="AP525" s="39">
        <f t="shared" si="58"/>
        <v>33.174472709649358</v>
      </c>
      <c r="AQ525" s="38">
        <f t="shared" si="59"/>
        <v>32.152720764352622</v>
      </c>
    </row>
    <row r="526" spans="40:43">
      <c r="AN526" s="6">
        <v>51.9</v>
      </c>
      <c r="AO526" s="5">
        <f t="shared" si="58"/>
        <v>32.164953829697332</v>
      </c>
      <c r="AP526" s="39">
        <f t="shared" si="58"/>
        <v>33.184528437919944</v>
      </c>
      <c r="AQ526" s="38">
        <f t="shared" si="59"/>
        <v>32.164953829697332</v>
      </c>
    </row>
    <row r="527" spans="40:43">
      <c r="AN527" s="6">
        <v>52</v>
      </c>
      <c r="AO527" s="5">
        <f t="shared" si="58"/>
        <v>32.177188357734629</v>
      </c>
      <c r="AP527" s="39">
        <f t="shared" si="58"/>
        <v>33.194585368541603</v>
      </c>
      <c r="AQ527" s="38">
        <f t="shared" si="59"/>
        <v>32.177188357734629</v>
      </c>
    </row>
    <row r="528" spans="40:43">
      <c r="AN528" s="6">
        <v>52.1</v>
      </c>
      <c r="AO528" s="5">
        <f t="shared" ref="AO528:AP547" si="60">-5*LOG((10^(-0.2*AO$4))+(10^(-0.2*AO$5)))-_xlfn.NORM.INV((100-$AN528)/100,0,AO$6)</f>
        <v>32.189424425889257</v>
      </c>
      <c r="AP528" s="39">
        <f t="shared" si="60"/>
        <v>33.204643565158406</v>
      </c>
      <c r="AQ528" s="38">
        <f t="shared" si="59"/>
        <v>32.189424425889257</v>
      </c>
    </row>
    <row r="529" spans="40:43">
      <c r="AN529" s="6">
        <v>52.2</v>
      </c>
      <c r="AO529" s="5">
        <f t="shared" si="60"/>
        <v>32.201662111654002</v>
      </c>
      <c r="AP529" s="39">
        <f t="shared" si="60"/>
        <v>33.214703091470376</v>
      </c>
      <c r="AQ529" s="38">
        <f t="shared" si="59"/>
        <v>32.201662111654002</v>
      </c>
    </row>
    <row r="530" spans="40:43">
      <c r="AN530" s="6">
        <v>52.3</v>
      </c>
      <c r="AO530" s="5">
        <f t="shared" si="60"/>
        <v>32.21390149259318</v>
      </c>
      <c r="AP530" s="39">
        <f t="shared" si="60"/>
        <v>33.22476401123631</v>
      </c>
      <c r="AQ530" s="38">
        <f t="shared" si="59"/>
        <v>32.21390149259318</v>
      </c>
    </row>
    <row r="531" spans="40:43">
      <c r="AN531" s="6">
        <v>52.4</v>
      </c>
      <c r="AO531" s="5">
        <f t="shared" si="60"/>
        <v>32.226142646346084</v>
      </c>
      <c r="AP531" s="39">
        <f t="shared" si="60"/>
        <v>33.234826388276659</v>
      </c>
      <c r="AQ531" s="38">
        <f t="shared" si="59"/>
        <v>32.226142646346084</v>
      </c>
    </row>
    <row r="532" spans="40:43">
      <c r="AN532" s="6">
        <v>52.5</v>
      </c>
      <c r="AO532" s="5">
        <f t="shared" si="60"/>
        <v>32.238385650630448</v>
      </c>
      <c r="AP532" s="39">
        <f t="shared" si="60"/>
        <v>33.244890286476341</v>
      </c>
      <c r="AQ532" s="38">
        <f t="shared" si="59"/>
        <v>32.238385650630448</v>
      </c>
    </row>
    <row r="533" spans="40:43">
      <c r="AN533" s="6">
        <v>52.6</v>
      </c>
      <c r="AO533" s="5">
        <f t="shared" si="60"/>
        <v>32.250630583245979</v>
      </c>
      <c r="AP533" s="39">
        <f t="shared" si="60"/>
        <v>33.254955769787657</v>
      </c>
      <c r="AQ533" s="38">
        <f t="shared" si="59"/>
        <v>32.250630583245979</v>
      </c>
    </row>
    <row r="534" spans="40:43">
      <c r="AN534" s="6">
        <v>52.7</v>
      </c>
      <c r="AO534" s="5">
        <f t="shared" si="60"/>
        <v>32.262877522077787</v>
      </c>
      <c r="AP534" s="39">
        <f t="shared" si="60"/>
        <v>33.26502290223312</v>
      </c>
      <c r="AQ534" s="38">
        <f t="shared" si="59"/>
        <v>32.262877522077787</v>
      </c>
    </row>
    <row r="535" spans="40:43">
      <c r="AN535" s="6">
        <v>52.8</v>
      </c>
      <c r="AO535" s="5">
        <f t="shared" si="60"/>
        <v>32.275126545099944</v>
      </c>
      <c r="AP535" s="39">
        <f t="shared" si="60"/>
        <v>33.275091747908355</v>
      </c>
      <c r="AQ535" s="38">
        <f t="shared" si="59"/>
        <v>32.275126545099944</v>
      </c>
    </row>
    <row r="536" spans="40:43">
      <c r="AN536" s="6">
        <v>52.9</v>
      </c>
      <c r="AO536" s="5">
        <f t="shared" si="60"/>
        <v>32.28737773037895</v>
      </c>
      <c r="AP536" s="39">
        <f t="shared" si="60"/>
        <v>33.285162370984985</v>
      </c>
      <c r="AQ536" s="38">
        <f t="shared" si="59"/>
        <v>32.28737773037895</v>
      </c>
    </row>
    <row r="537" spans="40:43">
      <c r="AN537" s="6">
        <v>53</v>
      </c>
      <c r="AO537" s="5">
        <f t="shared" si="60"/>
        <v>32.299631156077311</v>
      </c>
      <c r="AP537" s="39">
        <f t="shared" si="60"/>
        <v>33.295234835713529</v>
      </c>
      <c r="AQ537" s="38">
        <f t="shared" si="59"/>
        <v>32.299631156077311</v>
      </c>
    </row>
    <row r="538" spans="40:43">
      <c r="AN538" s="6">
        <v>53.1</v>
      </c>
      <c r="AO538" s="5">
        <f t="shared" si="60"/>
        <v>32.311886900457026</v>
      </c>
      <c r="AP538" s="39">
        <f t="shared" si="60"/>
        <v>33.305309206426301</v>
      </c>
      <c r="AQ538" s="38">
        <f t="shared" si="59"/>
        <v>32.311886900457026</v>
      </c>
    </row>
    <row r="539" spans="40:43">
      <c r="AN539" s="6">
        <v>53.2</v>
      </c>
      <c r="AO539" s="5">
        <f t="shared" si="60"/>
        <v>32.324145041883156</v>
      </c>
      <c r="AP539" s="39">
        <f t="shared" si="60"/>
        <v>33.315385547540345</v>
      </c>
      <c r="AQ539" s="38">
        <f t="shared" si="59"/>
        <v>32.324145041883156</v>
      </c>
    </row>
    <row r="540" spans="40:43">
      <c r="AN540" s="6">
        <v>53.3</v>
      </c>
      <c r="AO540" s="5">
        <f t="shared" si="60"/>
        <v>32.336405658827388</v>
      </c>
      <c r="AP540" s="39">
        <f t="shared" si="60"/>
        <v>33.325463923560321</v>
      </c>
      <c r="AQ540" s="38">
        <f t="shared" si="59"/>
        <v>32.336405658827388</v>
      </c>
    </row>
    <row r="541" spans="40:43">
      <c r="AN541" s="6">
        <v>53.4</v>
      </c>
      <c r="AO541" s="5">
        <f t="shared" si="60"/>
        <v>32.348668829871599</v>
      </c>
      <c r="AP541" s="39">
        <f t="shared" si="60"/>
        <v>33.335544399081499</v>
      </c>
      <c r="AQ541" s="38">
        <f t="shared" si="59"/>
        <v>32.348668829871599</v>
      </c>
    </row>
    <row r="542" spans="40:43">
      <c r="AN542" s="6">
        <v>53.5</v>
      </c>
      <c r="AO542" s="5">
        <f t="shared" si="60"/>
        <v>32.36093463371143</v>
      </c>
      <c r="AP542" s="39">
        <f t="shared" si="60"/>
        <v>33.345627038792649</v>
      </c>
      <c r="AQ542" s="38">
        <f t="shared" si="59"/>
        <v>32.36093463371143</v>
      </c>
    </row>
    <row r="543" spans="40:43">
      <c r="AN543" s="6">
        <v>53.6</v>
      </c>
      <c r="AO543" s="5">
        <f t="shared" si="60"/>
        <v>32.373203149159906</v>
      </c>
      <c r="AP543" s="39">
        <f t="shared" si="60"/>
        <v>33.355711907479034</v>
      </c>
      <c r="AQ543" s="38">
        <f t="shared" si="59"/>
        <v>32.373203149159906</v>
      </c>
    </row>
    <row r="544" spans="40:43">
      <c r="AN544" s="6">
        <v>53.7</v>
      </c>
      <c r="AO544" s="5">
        <f t="shared" si="60"/>
        <v>32.385474455151041</v>
      </c>
      <c r="AP544" s="39">
        <f t="shared" si="60"/>
        <v>33.365799070025375</v>
      </c>
      <c r="AQ544" s="38">
        <f t="shared" si="59"/>
        <v>32.385474455151041</v>
      </c>
    </row>
    <row r="545" spans="40:43">
      <c r="AN545" s="6">
        <v>53.8</v>
      </c>
      <c r="AO545" s="5">
        <f t="shared" si="60"/>
        <v>32.397748630743429</v>
      </c>
      <c r="AP545" s="39">
        <f t="shared" si="60"/>
        <v>33.375888591418793</v>
      </c>
      <c r="AQ545" s="38">
        <f t="shared" si="59"/>
        <v>32.397748630743429</v>
      </c>
    </row>
    <row r="546" spans="40:43">
      <c r="AN546" s="6">
        <v>53.9</v>
      </c>
      <c r="AO546" s="5">
        <f t="shared" si="60"/>
        <v>32.410025755123947</v>
      </c>
      <c r="AP546" s="39">
        <f t="shared" si="60"/>
        <v>33.385980536751866</v>
      </c>
      <c r="AQ546" s="38">
        <f t="shared" si="59"/>
        <v>32.410025755123947</v>
      </c>
    </row>
    <row r="547" spans="40:43">
      <c r="AN547" s="6">
        <v>54</v>
      </c>
      <c r="AO547" s="5">
        <f t="shared" si="60"/>
        <v>32.42230590761136</v>
      </c>
      <c r="AP547" s="39">
        <f t="shared" si="60"/>
        <v>33.396074971225573</v>
      </c>
      <c r="AQ547" s="38">
        <f t="shared" si="59"/>
        <v>32.42230590761136</v>
      </c>
    </row>
    <row r="548" spans="40:43">
      <c r="AN548" s="6">
        <v>54.1</v>
      </c>
      <c r="AO548" s="5">
        <f t="shared" ref="AO548:AP567" si="61">-5*LOG((10^(-0.2*AO$4))+(10^(-0.2*AO$5)))-_xlfn.NORM.INV((100-$AN548)/100,0,AO$6)</f>
        <v>32.43458916766</v>
      </c>
      <c r="AP548" s="39">
        <f t="shared" si="61"/>
        <v>33.406171960152356</v>
      </c>
      <c r="AQ548" s="38">
        <f t="shared" si="59"/>
        <v>32.43458916766</v>
      </c>
    </row>
    <row r="549" spans="40:43">
      <c r="AN549" s="6">
        <v>54.2</v>
      </c>
      <c r="AO549" s="5">
        <f t="shared" si="61"/>
        <v>32.446875614863465</v>
      </c>
      <c r="AP549" s="39">
        <f t="shared" si="61"/>
        <v>33.416271568959104</v>
      </c>
      <c r="AQ549" s="38">
        <f t="shared" si="59"/>
        <v>32.446875614863465</v>
      </c>
    </row>
    <row r="550" spans="40:43">
      <c r="AN550" s="6">
        <v>54.3</v>
      </c>
      <c r="AO550" s="5">
        <f t="shared" si="61"/>
        <v>32.459165328958321</v>
      </c>
      <c r="AP550" s="39">
        <f t="shared" si="61"/>
        <v>33.42637386319025</v>
      </c>
      <c r="AQ550" s="38">
        <f t="shared" si="59"/>
        <v>32.459165328958321</v>
      </c>
    </row>
    <row r="551" spans="40:43">
      <c r="AN551" s="6">
        <v>54.4</v>
      </c>
      <c r="AO551" s="5">
        <f t="shared" si="61"/>
        <v>32.471458389827795</v>
      </c>
      <c r="AP551" s="39">
        <f t="shared" si="61"/>
        <v>33.436478908510779</v>
      </c>
      <c r="AQ551" s="38">
        <f t="shared" si="59"/>
        <v>32.471458389827795</v>
      </c>
    </row>
    <row r="552" spans="40:43">
      <c r="AN552" s="6">
        <v>54.5</v>
      </c>
      <c r="AO552" s="5">
        <f t="shared" si="61"/>
        <v>32.483754877505561</v>
      </c>
      <c r="AP552" s="39">
        <f t="shared" si="61"/>
        <v>33.446586770709331</v>
      </c>
      <c r="AQ552" s="38">
        <f t="shared" si="59"/>
        <v>32.483754877505561</v>
      </c>
    </row>
    <row r="553" spans="40:43">
      <c r="AN553" s="6">
        <v>54.6</v>
      </c>
      <c r="AO553" s="5">
        <f t="shared" si="61"/>
        <v>32.496054872179428</v>
      </c>
      <c r="AP553" s="39">
        <f t="shared" si="61"/>
        <v>33.456697515701272</v>
      </c>
      <c r="AQ553" s="38">
        <f t="shared" si="59"/>
        <v>32.496054872179428</v>
      </c>
    </row>
    <row r="554" spans="40:43">
      <c r="AN554" s="6">
        <v>54.7</v>
      </c>
      <c r="AO554" s="5">
        <f t="shared" si="61"/>
        <v>32.508358454195182</v>
      </c>
      <c r="AP554" s="39">
        <f t="shared" si="61"/>
        <v>33.466811209531805</v>
      </c>
      <c r="AQ554" s="38">
        <f t="shared" si="59"/>
        <v>32.508358454195182</v>
      </c>
    </row>
    <row r="555" spans="40:43">
      <c r="AN555" s="6">
        <v>54.8</v>
      </c>
      <c r="AO555" s="5">
        <f t="shared" si="61"/>
        <v>32.520665704060313</v>
      </c>
      <c r="AP555" s="39">
        <f t="shared" si="61"/>
        <v>33.476927918379069</v>
      </c>
      <c r="AQ555" s="38">
        <f t="shared" si="59"/>
        <v>32.520665704060313</v>
      </c>
    </row>
    <row r="556" spans="40:43">
      <c r="AN556" s="6">
        <v>54.9</v>
      </c>
      <c r="AO556" s="5">
        <f t="shared" si="61"/>
        <v>32.532976702447883</v>
      </c>
      <c r="AP556" s="39">
        <f t="shared" si="61"/>
        <v>33.487047708557292</v>
      </c>
      <c r="AQ556" s="38">
        <f t="shared" si="59"/>
        <v>32.532976702447883</v>
      </c>
    </row>
    <row r="557" spans="40:43">
      <c r="AN557" s="6">
        <v>55</v>
      </c>
      <c r="AO557" s="5">
        <f t="shared" si="61"/>
        <v>32.545291530200295</v>
      </c>
      <c r="AP557" s="39">
        <f t="shared" si="61"/>
        <v>33.497170646519933</v>
      </c>
      <c r="AQ557" s="38">
        <f t="shared" si="59"/>
        <v>32.545291530200295</v>
      </c>
    </row>
    <row r="558" spans="40:43">
      <c r="AN558" s="6">
        <v>55.1</v>
      </c>
      <c r="AO558" s="5">
        <f t="shared" si="61"/>
        <v>32.5576102683332</v>
      </c>
      <c r="AP558" s="39">
        <f t="shared" si="61"/>
        <v>33.507296798862818</v>
      </c>
      <c r="AQ558" s="38">
        <f t="shared" si="59"/>
        <v>32.5576102683332</v>
      </c>
    </row>
    <row r="559" spans="40:43">
      <c r="AN559" s="6">
        <v>55.2</v>
      </c>
      <c r="AO559" s="5">
        <f t="shared" si="61"/>
        <v>32.569932998039341</v>
      </c>
      <c r="AP559" s="39">
        <f t="shared" si="61"/>
        <v>33.517426232327381</v>
      </c>
      <c r="AQ559" s="38">
        <f t="shared" si="59"/>
        <v>32.569932998039341</v>
      </c>
    </row>
    <row r="560" spans="40:43">
      <c r="AN560" s="6">
        <v>55.3</v>
      </c>
      <c r="AO560" s="5">
        <f t="shared" si="61"/>
        <v>32.582259800692427</v>
      </c>
      <c r="AP560" s="39">
        <f t="shared" si="61"/>
        <v>33.527559013803788</v>
      </c>
      <c r="AQ560" s="38">
        <f t="shared" si="59"/>
        <v>32.582259800692427</v>
      </c>
    </row>
    <row r="561" spans="40:43">
      <c r="AN561" s="6">
        <v>55.4</v>
      </c>
      <c r="AO561" s="5">
        <f t="shared" si="61"/>
        <v>32.594590757851073</v>
      </c>
      <c r="AP561" s="39">
        <f t="shared" si="61"/>
        <v>33.537695210334221</v>
      </c>
      <c r="AQ561" s="38">
        <f t="shared" si="59"/>
        <v>32.594590757851073</v>
      </c>
    </row>
    <row r="562" spans="40:43">
      <c r="AN562" s="6">
        <v>55.5</v>
      </c>
      <c r="AO562" s="5">
        <f t="shared" si="61"/>
        <v>32.606925951262731</v>
      </c>
      <c r="AP562" s="39">
        <f t="shared" si="61"/>
        <v>33.547834889116075</v>
      </c>
      <c r="AQ562" s="38">
        <f t="shared" si="59"/>
        <v>32.606925951262731</v>
      </c>
    </row>
    <row r="563" spans="40:43">
      <c r="AN563" s="6">
        <v>55.6</v>
      </c>
      <c r="AO563" s="5">
        <f t="shared" si="61"/>
        <v>32.619265462867631</v>
      </c>
      <c r="AP563" s="39">
        <f t="shared" si="61"/>
        <v>33.557978117505215</v>
      </c>
      <c r="AQ563" s="38">
        <f t="shared" si="59"/>
        <v>32.619265462867631</v>
      </c>
    </row>
    <row r="564" spans="40:43">
      <c r="AN564" s="6">
        <v>55.7</v>
      </c>
      <c r="AO564" s="5">
        <f t="shared" si="61"/>
        <v>32.631609374802792</v>
      </c>
      <c r="AP564" s="39">
        <f t="shared" si="61"/>
        <v>33.568124963019258</v>
      </c>
      <c r="AQ564" s="38">
        <f t="shared" si="59"/>
        <v>32.631609374802792</v>
      </c>
    </row>
    <row r="565" spans="40:43">
      <c r="AN565" s="6">
        <v>55.8</v>
      </c>
      <c r="AO565" s="5">
        <f t="shared" si="61"/>
        <v>32.643957769405972</v>
      </c>
      <c r="AP565" s="39">
        <f t="shared" si="61"/>
        <v>33.578275493340861</v>
      </c>
      <c r="AQ565" s="38">
        <f t="shared" si="59"/>
        <v>32.643957769405972</v>
      </c>
    </row>
    <row r="566" spans="40:43">
      <c r="AN566" s="6">
        <v>55.9</v>
      </c>
      <c r="AO566" s="5">
        <f t="shared" si="61"/>
        <v>32.656310729219761</v>
      </c>
      <c r="AP566" s="39">
        <f t="shared" si="61"/>
        <v>33.588429776321021</v>
      </c>
      <c r="AQ566" s="38">
        <f t="shared" si="59"/>
        <v>32.656310729219761</v>
      </c>
    </row>
    <row r="567" spans="40:43">
      <c r="AN567" s="6">
        <v>56</v>
      </c>
      <c r="AO567" s="5">
        <f t="shared" si="61"/>
        <v>32.668668336995594</v>
      </c>
      <c r="AP567" s="39">
        <f t="shared" si="61"/>
        <v>33.598587879982425</v>
      </c>
      <c r="AQ567" s="38">
        <f t="shared" si="59"/>
        <v>32.668668336995594</v>
      </c>
    </row>
    <row r="568" spans="40:43">
      <c r="AN568" s="6">
        <v>56.1</v>
      </c>
      <c r="AO568" s="5">
        <f t="shared" ref="AO568:AP587" si="62">-5*LOG((10^(-0.2*AO$4))+(10^(-0.2*AO$5)))-_xlfn.NORM.INV((100-$AN568)/100,0,AO$6)</f>
        <v>32.681030675697833</v>
      </c>
      <c r="AP568" s="39">
        <f t="shared" si="62"/>
        <v>33.608749872522786</v>
      </c>
      <c r="AQ568" s="38">
        <f t="shared" si="59"/>
        <v>32.681030675697833</v>
      </c>
    </row>
    <row r="569" spans="40:43">
      <c r="AN569" s="6">
        <v>56.2</v>
      </c>
      <c r="AO569" s="5">
        <f t="shared" si="62"/>
        <v>32.693397828507884</v>
      </c>
      <c r="AP569" s="39">
        <f t="shared" si="62"/>
        <v>33.618915822318229</v>
      </c>
      <c r="AQ569" s="38">
        <f t="shared" si="59"/>
        <v>32.693397828507884</v>
      </c>
    </row>
    <row r="570" spans="40:43">
      <c r="AN570" s="6">
        <v>56.3</v>
      </c>
      <c r="AO570" s="5">
        <f t="shared" si="62"/>
        <v>32.705769878828306</v>
      </c>
      <c r="AP570" s="39">
        <f t="shared" si="62"/>
        <v>33.62908579792667</v>
      </c>
      <c r="AQ570" s="38">
        <f t="shared" si="59"/>
        <v>32.705769878828306</v>
      </c>
    </row>
    <row r="571" spans="40:43">
      <c r="AN571" s="6">
        <v>56.4</v>
      </c>
      <c r="AO571" s="5">
        <f t="shared" si="62"/>
        <v>32.718146910286997</v>
      </c>
      <c r="AP571" s="39">
        <f t="shared" si="62"/>
        <v>33.639259868091266</v>
      </c>
      <c r="AQ571" s="38">
        <f t="shared" si="59"/>
        <v>32.718146910286997</v>
      </c>
    </row>
    <row r="572" spans="40:43">
      <c r="AN572" s="6">
        <v>56.5</v>
      </c>
      <c r="AO572" s="5">
        <f t="shared" si="62"/>
        <v>32.730529006741364</v>
      </c>
      <c r="AP572" s="39">
        <f t="shared" si="62"/>
        <v>33.649438101743812</v>
      </c>
      <c r="AQ572" s="38">
        <f t="shared" si="59"/>
        <v>32.730529006741364</v>
      </c>
    </row>
    <row r="573" spans="40:43">
      <c r="AN573" s="6">
        <v>56.6</v>
      </c>
      <c r="AO573" s="5">
        <f t="shared" si="62"/>
        <v>32.742916252282505</v>
      </c>
      <c r="AP573" s="39">
        <f t="shared" si="62"/>
        <v>33.659620568008215</v>
      </c>
      <c r="AQ573" s="38">
        <f t="shared" si="59"/>
        <v>32.742916252282505</v>
      </c>
    </row>
    <row r="574" spans="40:43">
      <c r="AN574" s="6">
        <v>56.7</v>
      </c>
      <c r="AO574" s="5">
        <f t="shared" si="62"/>
        <v>32.755308731239516</v>
      </c>
      <c r="AP574" s="39">
        <f t="shared" si="62"/>
        <v>33.669807336204023</v>
      </c>
      <c r="AQ574" s="38">
        <f t="shared" si="59"/>
        <v>32.755308731239516</v>
      </c>
    </row>
    <row r="575" spans="40:43">
      <c r="AN575" s="6">
        <v>56.8</v>
      </c>
      <c r="AO575" s="5">
        <f t="shared" si="62"/>
        <v>32.767706528183702</v>
      </c>
      <c r="AP575" s="39">
        <f t="shared" si="62"/>
        <v>33.679998475849864</v>
      </c>
      <c r="AQ575" s="38">
        <f t="shared" si="59"/>
        <v>32.767706528183702</v>
      </c>
    </row>
    <row r="576" spans="40:43">
      <c r="AN576" s="6">
        <v>56.9</v>
      </c>
      <c r="AO576" s="5">
        <f t="shared" si="62"/>
        <v>32.780109727932903</v>
      </c>
      <c r="AP576" s="39">
        <f t="shared" si="62"/>
        <v>33.690194056667039</v>
      </c>
      <c r="AQ576" s="38">
        <f t="shared" si="59"/>
        <v>32.780109727932903</v>
      </c>
    </row>
    <row r="577" spans="40:43">
      <c r="AN577" s="6">
        <v>57</v>
      </c>
      <c r="AO577" s="5">
        <f t="shared" si="62"/>
        <v>32.792518415555818</v>
      </c>
      <c r="AP577" s="39">
        <f t="shared" si="62"/>
        <v>33.700394148583058</v>
      </c>
      <c r="AQ577" s="38">
        <f t="shared" si="59"/>
        <v>32.792518415555818</v>
      </c>
    </row>
    <row r="578" spans="40:43">
      <c r="AN578" s="6">
        <v>57.1</v>
      </c>
      <c r="AO578" s="5">
        <f t="shared" si="62"/>
        <v>32.804932676376374</v>
      </c>
      <c r="AP578" s="39">
        <f t="shared" si="62"/>
        <v>33.710598821735211</v>
      </c>
      <c r="AQ578" s="38">
        <f t="shared" si="59"/>
        <v>32.804932676376374</v>
      </c>
    </row>
    <row r="579" spans="40:43">
      <c r="AN579" s="6">
        <v>57.2</v>
      </c>
      <c r="AO579" s="5">
        <f t="shared" si="62"/>
        <v>32.817352595978107</v>
      </c>
      <c r="AP579" s="39">
        <f t="shared" si="62"/>
        <v>33.720808146474205</v>
      </c>
      <c r="AQ579" s="38">
        <f t="shared" si="59"/>
        <v>32.817352595978107</v>
      </c>
    </row>
    <row r="580" spans="40:43">
      <c r="AN580" s="6">
        <v>57.3</v>
      </c>
      <c r="AO580" s="5">
        <f t="shared" si="62"/>
        <v>32.829778260208577</v>
      </c>
      <c r="AP580" s="39">
        <f t="shared" si="62"/>
        <v>33.731022193367799</v>
      </c>
      <c r="AQ580" s="38">
        <f t="shared" si="59"/>
        <v>32.829778260208577</v>
      </c>
    </row>
    <row r="581" spans="40:43">
      <c r="AN581" s="6">
        <v>57.4</v>
      </c>
      <c r="AO581" s="5">
        <f t="shared" si="62"/>
        <v>32.84220975518388</v>
      </c>
      <c r="AP581" s="39">
        <f t="shared" si="62"/>
        <v>33.741241033204439</v>
      </c>
      <c r="AQ581" s="38">
        <f t="shared" si="59"/>
        <v>32.84220975518388</v>
      </c>
    </row>
    <row r="582" spans="40:43">
      <c r="AN582" s="6">
        <v>57.5</v>
      </c>
      <c r="AO582" s="5">
        <f t="shared" si="62"/>
        <v>32.854647167293052</v>
      </c>
      <c r="AP582" s="39">
        <f t="shared" si="62"/>
        <v>33.751464736996986</v>
      </c>
      <c r="AQ582" s="38">
        <f t="shared" si="59"/>
        <v>32.854647167293052</v>
      </c>
    </row>
    <row r="583" spans="40:43">
      <c r="AN583" s="6">
        <v>57.6</v>
      </c>
      <c r="AO583" s="5">
        <f t="shared" si="62"/>
        <v>32.867090583202668</v>
      </c>
      <c r="AP583" s="39">
        <f t="shared" si="62"/>
        <v>33.761693375986404</v>
      </c>
      <c r="AQ583" s="38">
        <f t="shared" si="59"/>
        <v>32.867090583202668</v>
      </c>
    </row>
    <row r="584" spans="40:43">
      <c r="AN584" s="6">
        <v>57.7</v>
      </c>
      <c r="AO584" s="5">
        <f t="shared" si="62"/>
        <v>32.879540089861365</v>
      </c>
      <c r="AP584" s="39">
        <f t="shared" si="62"/>
        <v>33.771927021645539</v>
      </c>
      <c r="AQ584" s="38">
        <f t="shared" ref="AQ584:AQ647" si="63">MIN(AO584:AP584)</f>
        <v>32.879540089861365</v>
      </c>
    </row>
    <row r="585" spans="40:43">
      <c r="AN585" s="6">
        <v>57.8</v>
      </c>
      <c r="AO585" s="5">
        <f t="shared" si="62"/>
        <v>32.891995774504451</v>
      </c>
      <c r="AP585" s="39">
        <f t="shared" si="62"/>
        <v>33.78216574568286</v>
      </c>
      <c r="AQ585" s="38">
        <f t="shared" si="63"/>
        <v>32.891995774504451</v>
      </c>
    </row>
    <row r="586" spans="40:43">
      <c r="AN586" s="6">
        <v>57.9</v>
      </c>
      <c r="AO586" s="5">
        <f t="shared" si="62"/>
        <v>32.904457724658528</v>
      </c>
      <c r="AP586" s="39">
        <f t="shared" si="62"/>
        <v>33.792409620046307</v>
      </c>
      <c r="AQ586" s="38">
        <f t="shared" si="63"/>
        <v>32.904457724658528</v>
      </c>
    </row>
    <row r="587" spans="40:43">
      <c r="AN587" s="6">
        <v>58</v>
      </c>
      <c r="AO587" s="5">
        <f t="shared" si="62"/>
        <v>32.916926028146165</v>
      </c>
      <c r="AP587" s="39">
        <f t="shared" si="62"/>
        <v>33.802658716927084</v>
      </c>
      <c r="AQ587" s="38">
        <f t="shared" si="63"/>
        <v>32.916926028146165</v>
      </c>
    </row>
    <row r="588" spans="40:43">
      <c r="AN588" s="6">
        <v>58.1</v>
      </c>
      <c r="AO588" s="5">
        <f t="shared" ref="AO588:AP607" si="64">-5*LOG((10^(-0.2*AO$4))+(10^(-0.2*AO$5)))-_xlfn.NORM.INV((100-$AN588)/100,0,AO$6)</f>
        <v>32.929400773090592</v>
      </c>
      <c r="AP588" s="39">
        <f t="shared" si="64"/>
        <v>33.812913108763574</v>
      </c>
      <c r="AQ588" s="38">
        <f t="shared" si="63"/>
        <v>32.929400773090592</v>
      </c>
    </row>
    <row r="589" spans="40:43">
      <c r="AN589" s="6">
        <v>58.2</v>
      </c>
      <c r="AO589" s="5">
        <f t="shared" si="64"/>
        <v>32.941882047920451</v>
      </c>
      <c r="AP589" s="39">
        <f t="shared" si="64"/>
        <v>33.823172868245194</v>
      </c>
      <c r="AQ589" s="38">
        <f t="shared" si="63"/>
        <v>32.941882047920451</v>
      </c>
    </row>
    <row r="590" spans="40:43">
      <c r="AN590" s="6">
        <v>58.3</v>
      </c>
      <c r="AO590" s="5">
        <f t="shared" si="64"/>
        <v>32.954369941374587</v>
      </c>
      <c r="AP590" s="39">
        <f t="shared" si="64"/>
        <v>33.83343806831634</v>
      </c>
      <c r="AQ590" s="38">
        <f t="shared" si="63"/>
        <v>32.954369941374587</v>
      </c>
    </row>
    <row r="591" spans="40:43">
      <c r="AN591" s="6">
        <v>58.4</v>
      </c>
      <c r="AO591" s="5">
        <f t="shared" si="64"/>
        <v>32.966864542506862</v>
      </c>
      <c r="AP591" s="39">
        <f t="shared" si="64"/>
        <v>33.843708782180371</v>
      </c>
      <c r="AQ591" s="38">
        <f t="shared" si="63"/>
        <v>32.966864542506862</v>
      </c>
    </row>
    <row r="592" spans="40:43">
      <c r="AN592" s="6">
        <v>58.5</v>
      </c>
      <c r="AO592" s="5">
        <f t="shared" si="64"/>
        <v>32.979365940691004</v>
      </c>
      <c r="AP592" s="39">
        <f t="shared" si="64"/>
        <v>33.853985083303577</v>
      </c>
      <c r="AQ592" s="38">
        <f t="shared" si="63"/>
        <v>32.979365940691004</v>
      </c>
    </row>
    <row r="593" spans="40:43">
      <c r="AN593" s="6">
        <v>58.6</v>
      </c>
      <c r="AO593" s="5">
        <f t="shared" si="64"/>
        <v>32.991874225625516</v>
      </c>
      <c r="AP593" s="39">
        <f t="shared" si="64"/>
        <v>33.864267045419226</v>
      </c>
      <c r="AQ593" s="38">
        <f t="shared" si="63"/>
        <v>32.991874225625516</v>
      </c>
    </row>
    <row r="594" spans="40:43">
      <c r="AN594" s="6">
        <v>58.7</v>
      </c>
      <c r="AO594" s="5">
        <f t="shared" si="64"/>
        <v>33.004389487338635</v>
      </c>
      <c r="AP594" s="39">
        <f t="shared" si="64"/>
        <v>33.874554742531615</v>
      </c>
      <c r="AQ594" s="38">
        <f t="shared" si="63"/>
        <v>33.004389487338635</v>
      </c>
    </row>
    <row r="595" spans="40:43">
      <c r="AN595" s="6">
        <v>58.8</v>
      </c>
      <c r="AO595" s="5">
        <f t="shared" si="64"/>
        <v>33.0169118161933</v>
      </c>
      <c r="AP595" s="39">
        <f t="shared" si="64"/>
        <v>33.884848248920179</v>
      </c>
      <c r="AQ595" s="38">
        <f t="shared" si="63"/>
        <v>33.0169118161933</v>
      </c>
    </row>
    <row r="596" spans="40:43">
      <c r="AN596" s="6">
        <v>58.9</v>
      </c>
      <c r="AO596" s="5">
        <f t="shared" si="64"/>
        <v>33.029441302892202</v>
      </c>
      <c r="AP596" s="39">
        <f t="shared" si="64"/>
        <v>33.895147639143623</v>
      </c>
      <c r="AQ596" s="38">
        <f t="shared" si="63"/>
        <v>33.029441302892202</v>
      </c>
    </row>
    <row r="597" spans="40:43">
      <c r="AN597" s="6">
        <v>59</v>
      </c>
      <c r="AO597" s="5">
        <f t="shared" si="64"/>
        <v>33.041978038482824</v>
      </c>
      <c r="AP597" s="39">
        <f t="shared" si="64"/>
        <v>33.905452988044097</v>
      </c>
      <c r="AQ597" s="38">
        <f t="shared" si="63"/>
        <v>33.041978038482824</v>
      </c>
    </row>
    <row r="598" spans="40:43">
      <c r="AN598" s="6">
        <v>59.1</v>
      </c>
      <c r="AO598" s="5">
        <f t="shared" si="64"/>
        <v>33.054522114362591</v>
      </c>
      <c r="AP598" s="39">
        <f t="shared" si="64"/>
        <v>33.91576437075139</v>
      </c>
      <c r="AQ598" s="38">
        <f t="shared" si="63"/>
        <v>33.054522114362591</v>
      </c>
    </row>
    <row r="599" spans="40:43">
      <c r="AN599" s="6">
        <v>59.2</v>
      </c>
      <c r="AO599" s="5">
        <f t="shared" si="64"/>
        <v>33.06707362228402</v>
      </c>
      <c r="AP599" s="39">
        <f t="shared" si="64"/>
        <v>33.926081862687177</v>
      </c>
      <c r="AQ599" s="38">
        <f t="shared" si="63"/>
        <v>33.06707362228402</v>
      </c>
    </row>
    <row r="600" spans="40:43">
      <c r="AN600" s="6">
        <v>59.3</v>
      </c>
      <c r="AO600" s="5">
        <f t="shared" si="64"/>
        <v>33.079632654359933</v>
      </c>
      <c r="AP600" s="39">
        <f t="shared" si="64"/>
        <v>33.936405539569321</v>
      </c>
      <c r="AQ600" s="38">
        <f t="shared" si="63"/>
        <v>33.079632654359933</v>
      </c>
    </row>
    <row r="601" spans="40:43">
      <c r="AN601" s="6">
        <v>59.4</v>
      </c>
      <c r="AO601" s="5">
        <f t="shared" si="64"/>
        <v>33.092199303068718</v>
      </c>
      <c r="AP601" s="39">
        <f t="shared" si="64"/>
        <v>33.94673547741619</v>
      </c>
      <c r="AQ601" s="38">
        <f t="shared" si="63"/>
        <v>33.092199303068718</v>
      </c>
    </row>
    <row r="602" spans="40:43">
      <c r="AN602" s="6">
        <v>59.5</v>
      </c>
      <c r="AO602" s="5">
        <f t="shared" si="64"/>
        <v>33.104773661259621</v>
      </c>
      <c r="AP602" s="39">
        <f t="shared" si="64"/>
        <v>33.957071752550974</v>
      </c>
      <c r="AQ602" s="38">
        <f t="shared" si="63"/>
        <v>33.104773661259621</v>
      </c>
    </row>
    <row r="603" spans="40:43">
      <c r="AN603" s="6">
        <v>59.6</v>
      </c>
      <c r="AO603" s="5">
        <f t="shared" si="64"/>
        <v>33.117355822158117</v>
      </c>
      <c r="AP603" s="39">
        <f t="shared" si="64"/>
        <v>33.967414441606159</v>
      </c>
      <c r="AQ603" s="38">
        <f t="shared" si="63"/>
        <v>33.117355822158117</v>
      </c>
    </row>
    <row r="604" spans="40:43">
      <c r="AN604" s="6">
        <v>59.7</v>
      </c>
      <c r="AO604" s="5">
        <f t="shared" si="64"/>
        <v>33.129945879371299</v>
      </c>
      <c r="AP604" s="39">
        <f t="shared" si="64"/>
        <v>33.977763621527906</v>
      </c>
      <c r="AQ604" s="38">
        <f t="shared" si="63"/>
        <v>33.129945879371299</v>
      </c>
    </row>
    <row r="605" spans="40:43">
      <c r="AN605" s="6">
        <v>59.8</v>
      </c>
      <c r="AO605" s="5">
        <f t="shared" si="64"/>
        <v>33.142543926893346</v>
      </c>
      <c r="AP605" s="39">
        <f t="shared" si="64"/>
        <v>33.988119369580573</v>
      </c>
      <c r="AQ605" s="38">
        <f t="shared" si="63"/>
        <v>33.142543926893346</v>
      </c>
    </row>
    <row r="606" spans="40:43">
      <c r="AN606" s="6">
        <v>59.9</v>
      </c>
      <c r="AO606" s="5">
        <f t="shared" si="64"/>
        <v>33.155150059111023</v>
      </c>
      <c r="AP606" s="39">
        <f t="shared" si="64"/>
        <v>33.998481763351229</v>
      </c>
      <c r="AQ606" s="38">
        <f t="shared" si="63"/>
        <v>33.155150059111023</v>
      </c>
    </row>
    <row r="607" spans="40:43">
      <c r="AN607" s="6">
        <v>60</v>
      </c>
      <c r="AO607" s="5">
        <f t="shared" si="64"/>
        <v>33.16776437080923</v>
      </c>
      <c r="AP607" s="39">
        <f t="shared" si="64"/>
        <v>34.008850880754217</v>
      </c>
      <c r="AQ607" s="38">
        <f t="shared" si="63"/>
        <v>33.16776437080923</v>
      </c>
    </row>
    <row r="608" spans="40:43">
      <c r="AN608" s="6">
        <v>60.1</v>
      </c>
      <c r="AO608" s="5">
        <f t="shared" ref="AO608:AP627" si="65">-5*LOG((10^(-0.2*AO$4))+(10^(-0.2*AO$5)))-_xlfn.NORM.INV((100-$AN608)/100,0,AO$6)</f>
        <v>33.180386957176644</v>
      </c>
      <c r="AP608" s="39">
        <f t="shared" si="65"/>
        <v>34.019226800035774</v>
      </c>
      <c r="AQ608" s="38">
        <f t="shared" si="63"/>
        <v>33.180386957176644</v>
      </c>
    </row>
    <row r="609" spans="40:43">
      <c r="AN609" s="6">
        <v>60.2</v>
      </c>
      <c r="AO609" s="5">
        <f t="shared" si="65"/>
        <v>33.193017913811332</v>
      </c>
      <c r="AP609" s="39">
        <f t="shared" si="65"/>
        <v>34.029609599778681</v>
      </c>
      <c r="AQ609" s="38">
        <f t="shared" si="63"/>
        <v>33.193017913811332</v>
      </c>
    </row>
    <row r="610" spans="40:43">
      <c r="AN610" s="6">
        <v>60.3</v>
      </c>
      <c r="AO610" s="5">
        <f t="shared" si="65"/>
        <v>33.205657336726532</v>
      </c>
      <c r="AP610" s="39">
        <f t="shared" si="65"/>
        <v>34.039999358906982</v>
      </c>
      <c r="AQ610" s="38">
        <f t="shared" si="63"/>
        <v>33.205657336726532</v>
      </c>
    </row>
    <row r="611" spans="40:43">
      <c r="AN611" s="6">
        <v>60.4</v>
      </c>
      <c r="AO611" s="5">
        <f t="shared" si="65"/>
        <v>33.218305322356386</v>
      </c>
      <c r="AP611" s="39">
        <f t="shared" si="65"/>
        <v>34.050396156690709</v>
      </c>
      <c r="AQ611" s="38">
        <f t="shared" si="63"/>
        <v>33.218305322356386</v>
      </c>
    </row>
    <row r="612" spans="40:43">
      <c r="AN612" s="6">
        <v>60.5</v>
      </c>
      <c r="AO612" s="5">
        <f t="shared" si="65"/>
        <v>33.23096196756179</v>
      </c>
      <c r="AP612" s="39">
        <f t="shared" si="65"/>
        <v>34.060800072750709</v>
      </c>
      <c r="AQ612" s="38">
        <f t="shared" si="63"/>
        <v>33.23096196756179</v>
      </c>
    </row>
    <row r="613" spans="40:43">
      <c r="AN613" s="6">
        <v>60.6</v>
      </c>
      <c r="AO613" s="5">
        <f t="shared" si="65"/>
        <v>33.243627369636286</v>
      </c>
      <c r="AP613" s="39">
        <f t="shared" si="65"/>
        <v>34.07121118706344</v>
      </c>
      <c r="AQ613" s="38">
        <f t="shared" si="63"/>
        <v>33.243627369636286</v>
      </c>
    </row>
    <row r="614" spans="40:43">
      <c r="AN614" s="6">
        <v>60.7</v>
      </c>
      <c r="AO614" s="5">
        <f t="shared" si="65"/>
        <v>33.256301626312016</v>
      </c>
      <c r="AP614" s="39">
        <f t="shared" si="65"/>
        <v>34.081629579965913</v>
      </c>
      <c r="AQ614" s="38">
        <f t="shared" si="63"/>
        <v>33.256301626312016</v>
      </c>
    </row>
    <row r="615" spans="40:43">
      <c r="AN615" s="6">
        <v>60.8</v>
      </c>
      <c r="AO615" s="5">
        <f t="shared" si="65"/>
        <v>33.268984835765728</v>
      </c>
      <c r="AP615" s="39">
        <f t="shared" si="65"/>
        <v>34.092055332160612</v>
      </c>
      <c r="AQ615" s="38">
        <f t="shared" si="63"/>
        <v>33.268984835765728</v>
      </c>
    </row>
    <row r="616" spans="40:43">
      <c r="AN616" s="6">
        <v>60.9</v>
      </c>
      <c r="AO616" s="5">
        <f t="shared" si="65"/>
        <v>33.281677096624847</v>
      </c>
      <c r="AP616" s="39">
        <f t="shared" si="65"/>
        <v>34.102488524720471</v>
      </c>
      <c r="AQ616" s="38">
        <f t="shared" si="63"/>
        <v>33.281677096624847</v>
      </c>
    </row>
    <row r="617" spans="40:43">
      <c r="AN617" s="6">
        <v>61</v>
      </c>
      <c r="AO617" s="5">
        <f t="shared" si="65"/>
        <v>33.294378507973612</v>
      </c>
      <c r="AP617" s="39">
        <f t="shared" si="65"/>
        <v>34.112929239093944</v>
      </c>
      <c r="AQ617" s="38">
        <f t="shared" si="63"/>
        <v>33.294378507973612</v>
      </c>
    </row>
    <row r="618" spans="40:43">
      <c r="AN618" s="6">
        <v>61.1</v>
      </c>
      <c r="AO618" s="5">
        <f t="shared" si="65"/>
        <v>33.30708916935928</v>
      </c>
      <c r="AP618" s="39">
        <f t="shared" si="65"/>
        <v>34.123377557110082</v>
      </c>
      <c r="AQ618" s="38">
        <f t="shared" si="63"/>
        <v>33.30708916935928</v>
      </c>
    </row>
    <row r="619" spans="40:43">
      <c r="AN619" s="6">
        <v>61.2</v>
      </c>
      <c r="AO619" s="5">
        <f t="shared" si="65"/>
        <v>33.319809180798373</v>
      </c>
      <c r="AP619" s="39">
        <f t="shared" si="65"/>
        <v>34.133833560983682</v>
      </c>
      <c r="AQ619" s="38">
        <f t="shared" si="63"/>
        <v>33.319809180798373</v>
      </c>
    </row>
    <row r="620" spans="40:43">
      <c r="AN620" s="6">
        <v>61.3</v>
      </c>
      <c r="AO620" s="5">
        <f t="shared" si="65"/>
        <v>33.332538642783021</v>
      </c>
      <c r="AP620" s="39">
        <f t="shared" si="65"/>
        <v>34.144297333320495</v>
      </c>
      <c r="AQ620" s="38">
        <f t="shared" si="63"/>
        <v>33.332538642783021</v>
      </c>
    </row>
    <row r="621" spans="40:43">
      <c r="AN621" s="6">
        <v>61.4</v>
      </c>
      <c r="AO621" s="5">
        <f t="shared" si="65"/>
        <v>33.345277656287337</v>
      </c>
      <c r="AP621" s="39">
        <f t="shared" si="65"/>
        <v>34.154768957122464</v>
      </c>
      <c r="AQ621" s="38">
        <f t="shared" si="63"/>
        <v>33.345277656287337</v>
      </c>
    </row>
    <row r="622" spans="40:43">
      <c r="AN622" s="6">
        <v>61.5</v>
      </c>
      <c r="AO622" s="5">
        <f t="shared" si="65"/>
        <v>33.358026322773895</v>
      </c>
      <c r="AP622" s="39">
        <f t="shared" si="65"/>
        <v>34.165248515793067</v>
      </c>
      <c r="AQ622" s="38">
        <f t="shared" si="63"/>
        <v>33.358026322773895</v>
      </c>
    </row>
    <row r="623" spans="40:43">
      <c r="AN623" s="6">
        <v>61.6</v>
      </c>
      <c r="AO623" s="5">
        <f t="shared" si="65"/>
        <v>33.370784744200265</v>
      </c>
      <c r="AP623" s="39">
        <f t="shared" si="65"/>
        <v>34.17573609314266</v>
      </c>
      <c r="AQ623" s="38">
        <f t="shared" si="63"/>
        <v>33.370784744200265</v>
      </c>
    </row>
    <row r="624" spans="40:43">
      <c r="AN624" s="6">
        <v>61.7</v>
      </c>
      <c r="AO624" s="5">
        <f t="shared" si="65"/>
        <v>33.383553023025591</v>
      </c>
      <c r="AP624" s="39">
        <f t="shared" si="65"/>
        <v>34.186231773393899</v>
      </c>
      <c r="AQ624" s="38">
        <f t="shared" si="63"/>
        <v>33.383553023025591</v>
      </c>
    </row>
    <row r="625" spans="40:43">
      <c r="AN625" s="6">
        <v>61.8</v>
      </c>
      <c r="AO625" s="5">
        <f t="shared" si="65"/>
        <v>33.396331262217274</v>
      </c>
      <c r="AP625" s="39">
        <f t="shared" si="65"/>
        <v>34.196735641187239</v>
      </c>
      <c r="AQ625" s="38">
        <f t="shared" si="63"/>
        <v>33.396331262217274</v>
      </c>
    </row>
    <row r="626" spans="40:43">
      <c r="AN626" s="6">
        <v>61.9</v>
      </c>
      <c r="AO626" s="5">
        <f t="shared" si="65"/>
        <v>33.409119565257726</v>
      </c>
      <c r="AP626" s="39">
        <f t="shared" si="65"/>
        <v>34.207247781586481</v>
      </c>
      <c r="AQ626" s="38">
        <f t="shared" si="63"/>
        <v>33.409119565257726</v>
      </c>
    </row>
    <row r="627" spans="40:43">
      <c r="AN627" s="6">
        <v>62</v>
      </c>
      <c r="AO627" s="5">
        <f t="shared" si="65"/>
        <v>33.421918036151155</v>
      </c>
      <c r="AP627" s="39">
        <f t="shared" si="65"/>
        <v>34.21776828008435</v>
      </c>
      <c r="AQ627" s="38">
        <f t="shared" si="63"/>
        <v>33.421918036151155</v>
      </c>
    </row>
    <row r="628" spans="40:43">
      <c r="AN628" s="6">
        <v>62.1</v>
      </c>
      <c r="AO628" s="5">
        <f t="shared" ref="AO628:AP647" si="66">-5*LOG((10^(-0.2*AO$4))+(10^(-0.2*AO$5)))-_xlfn.NORM.INV((100-$AN628)/100,0,AO$6)</f>
        <v>33.434726779430513</v>
      </c>
      <c r="AP628" s="39">
        <f t="shared" si="66"/>
        <v>34.228297222608198</v>
      </c>
      <c r="AQ628" s="38">
        <f t="shared" si="63"/>
        <v>33.434726779430513</v>
      </c>
    </row>
    <row r="629" spans="40:43">
      <c r="AN629" s="6">
        <v>62.2</v>
      </c>
      <c r="AO629" s="5">
        <f t="shared" si="66"/>
        <v>33.447545900164393</v>
      </c>
      <c r="AP629" s="39">
        <f t="shared" si="66"/>
        <v>34.238834695525689</v>
      </c>
      <c r="AQ629" s="38">
        <f t="shared" si="63"/>
        <v>33.447545900164393</v>
      </c>
    </row>
    <row r="630" spans="40:43">
      <c r="AN630" s="6">
        <v>62.3</v>
      </c>
      <c r="AO630" s="5">
        <f t="shared" si="66"/>
        <v>33.460375503964144</v>
      </c>
      <c r="AP630" s="39">
        <f t="shared" si="66"/>
        <v>34.249380785650629</v>
      </c>
      <c r="AQ630" s="38">
        <f t="shared" si="63"/>
        <v>33.460375503964144</v>
      </c>
    </row>
    <row r="631" spans="40:43">
      <c r="AN631" s="6">
        <v>62.4</v>
      </c>
      <c r="AO631" s="5">
        <f t="shared" si="66"/>
        <v>33.473215696990941</v>
      </c>
      <c r="AP631" s="39">
        <f t="shared" si="66"/>
        <v>34.259935580248801</v>
      </c>
      <c r="AQ631" s="38">
        <f t="shared" si="63"/>
        <v>33.473215696990941</v>
      </c>
    </row>
    <row r="632" spans="40:43">
      <c r="AN632" s="6">
        <v>62.5</v>
      </c>
      <c r="AO632" s="5">
        <f t="shared" si="66"/>
        <v>33.48606658596303</v>
      </c>
      <c r="AP632" s="39">
        <f t="shared" si="66"/>
        <v>34.270499167043887</v>
      </c>
      <c r="AQ632" s="38">
        <f t="shared" si="63"/>
        <v>33.48606658596303</v>
      </c>
    </row>
    <row r="633" spans="40:43">
      <c r="AN633" s="6">
        <v>62.6</v>
      </c>
      <c r="AO633" s="5">
        <f t="shared" si="66"/>
        <v>33.498928278162985</v>
      </c>
      <c r="AP633" s="39">
        <f t="shared" si="66"/>
        <v>34.281071634223473</v>
      </c>
      <c r="AQ633" s="38">
        <f t="shared" si="63"/>
        <v>33.498928278162985</v>
      </c>
    </row>
    <row r="634" spans="40:43">
      <c r="AN634" s="6">
        <v>62.7</v>
      </c>
      <c r="AO634" s="5">
        <f t="shared" si="66"/>
        <v>33.51180088144509</v>
      </c>
      <c r="AP634" s="39">
        <f t="shared" si="66"/>
        <v>34.291653070445086</v>
      </c>
      <c r="AQ634" s="38">
        <f t="shared" si="63"/>
        <v>33.51180088144509</v>
      </c>
    </row>
    <row r="635" spans="40:43">
      <c r="AN635" s="6">
        <v>62.8</v>
      </c>
      <c r="AO635" s="5">
        <f t="shared" si="66"/>
        <v>33.524684504242792</v>
      </c>
      <c r="AP635" s="39">
        <f t="shared" si="66"/>
        <v>34.30224356484235</v>
      </c>
      <c r="AQ635" s="38">
        <f t="shared" si="63"/>
        <v>33.524684504242792</v>
      </c>
    </row>
    <row r="636" spans="40:43">
      <c r="AN636" s="6">
        <v>62.9</v>
      </c>
      <c r="AO636" s="5">
        <f t="shared" si="66"/>
        <v>33.537579255576247</v>
      </c>
      <c r="AP636" s="39">
        <f t="shared" si="66"/>
        <v>34.312843207031136</v>
      </c>
      <c r="AQ636" s="38">
        <f t="shared" si="63"/>
        <v>33.537579255576247</v>
      </c>
    </row>
    <row r="637" spans="40:43">
      <c r="AN637" s="6">
        <v>63</v>
      </c>
      <c r="AO637" s="5">
        <f t="shared" si="66"/>
        <v>33.550485245059924</v>
      </c>
      <c r="AP637" s="39">
        <f t="shared" si="66"/>
        <v>34.323452087115889</v>
      </c>
      <c r="AQ637" s="38">
        <f t="shared" si="63"/>
        <v>33.550485245059924</v>
      </c>
    </row>
    <row r="638" spans="40:43">
      <c r="AN638" s="6">
        <v>63.1</v>
      </c>
      <c r="AO638" s="5">
        <f t="shared" si="66"/>
        <v>33.563402582910349</v>
      </c>
      <c r="AP638" s="39">
        <f t="shared" si="66"/>
        <v>34.334070295695916</v>
      </c>
      <c r="AQ638" s="38">
        <f t="shared" si="63"/>
        <v>33.563402582910349</v>
      </c>
    </row>
    <row r="639" spans="40:43">
      <c r="AN639" s="6">
        <v>63.2</v>
      </c>
      <c r="AO639" s="5">
        <f t="shared" si="66"/>
        <v>33.576331379953878</v>
      </c>
      <c r="AP639" s="39">
        <f t="shared" si="66"/>
        <v>34.344697923871841</v>
      </c>
      <c r="AQ639" s="38">
        <f t="shared" si="63"/>
        <v>33.576331379953878</v>
      </c>
    </row>
    <row r="640" spans="40:43">
      <c r="AN640" s="6">
        <v>63.3</v>
      </c>
      <c r="AO640" s="5">
        <f t="shared" si="66"/>
        <v>33.589271747634633</v>
      </c>
      <c r="AP640" s="39">
        <f t="shared" si="66"/>
        <v>34.35533506325207</v>
      </c>
      <c r="AQ640" s="38">
        <f t="shared" si="63"/>
        <v>33.589271747634633</v>
      </c>
    </row>
    <row r="641" spans="40:43">
      <c r="AN641" s="6">
        <v>63.4</v>
      </c>
      <c r="AO641" s="5">
        <f t="shared" si="66"/>
        <v>33.602223798022457</v>
      </c>
      <c r="AP641" s="39">
        <f t="shared" si="66"/>
        <v>34.365981805959386</v>
      </c>
      <c r="AQ641" s="38">
        <f t="shared" si="63"/>
        <v>33.602223798022457</v>
      </c>
    </row>
    <row r="642" spans="40:43">
      <c r="AN642" s="6">
        <v>63.5</v>
      </c>
      <c r="AO642" s="5">
        <f t="shared" si="66"/>
        <v>33.615187643821017</v>
      </c>
      <c r="AP642" s="39">
        <f t="shared" si="66"/>
        <v>34.376638244637569</v>
      </c>
      <c r="AQ642" s="38">
        <f t="shared" si="63"/>
        <v>33.615187643821017</v>
      </c>
    </row>
    <row r="643" spans="40:43">
      <c r="AN643" s="6">
        <v>63.6</v>
      </c>
      <c r="AO643" s="5">
        <f t="shared" si="66"/>
        <v>33.628163398375982</v>
      </c>
      <c r="AP643" s="39">
        <f t="shared" si="66"/>
        <v>34.38730447245814</v>
      </c>
      <c r="AQ643" s="38">
        <f t="shared" si="63"/>
        <v>33.628163398375982</v>
      </c>
    </row>
    <row r="644" spans="40:43">
      <c r="AN644" s="6">
        <v>63.7</v>
      </c>
      <c r="AO644" s="5">
        <f t="shared" si="66"/>
        <v>33.641151175683305</v>
      </c>
      <c r="AP644" s="39">
        <f t="shared" si="66"/>
        <v>34.397980583127151</v>
      </c>
      <c r="AQ644" s="38">
        <f t="shared" si="63"/>
        <v>33.641151175683305</v>
      </c>
    </row>
    <row r="645" spans="40:43">
      <c r="AN645" s="6">
        <v>63.8</v>
      </c>
      <c r="AO645" s="5">
        <f t="shared" si="66"/>
        <v>33.654151090397605</v>
      </c>
      <c r="AP645" s="39">
        <f t="shared" si="66"/>
        <v>34.408666670892089</v>
      </c>
      <c r="AQ645" s="38">
        <f t="shared" si="63"/>
        <v>33.654151090397605</v>
      </c>
    </row>
    <row r="646" spans="40:43">
      <c r="AN646" s="6">
        <v>63.9</v>
      </c>
      <c r="AO646" s="5">
        <f t="shared" si="66"/>
        <v>33.667163257840642</v>
      </c>
      <c r="AP646" s="39">
        <f t="shared" si="66"/>
        <v>34.419362830548842</v>
      </c>
      <c r="AQ646" s="38">
        <f t="shared" si="63"/>
        <v>33.667163257840642</v>
      </c>
    </row>
    <row r="647" spans="40:43">
      <c r="AN647" s="6">
        <v>64</v>
      </c>
      <c r="AO647" s="5">
        <f t="shared" si="66"/>
        <v>33.680187794009903</v>
      </c>
      <c r="AP647" s="39">
        <f t="shared" si="66"/>
        <v>34.430069157448763</v>
      </c>
      <c r="AQ647" s="38">
        <f t="shared" si="63"/>
        <v>33.680187794009903</v>
      </c>
    </row>
    <row r="648" spans="40:43">
      <c r="AN648" s="6">
        <v>64.099999999999994</v>
      </c>
      <c r="AO648" s="5">
        <f t="shared" ref="AO648:AP667" si="67">-5*LOG((10^(-0.2*AO$4))+(10^(-0.2*AO$5)))-_xlfn.NORM.INV((100-$AN648)/100,0,AO$6)</f>
        <v>33.6932248155873</v>
      </c>
      <c r="AP648" s="39">
        <f t="shared" si="67"/>
        <v>34.440785747505792</v>
      </c>
      <c r="AQ648" s="38">
        <f t="shared" ref="AQ648:AQ711" si="68">MIN(AO648:AP648)</f>
        <v>33.6932248155873</v>
      </c>
    </row>
    <row r="649" spans="40:43">
      <c r="AN649" s="6">
        <v>64.2</v>
      </c>
      <c r="AO649" s="5">
        <f t="shared" si="67"/>
        <v>33.706274439947968</v>
      </c>
      <c r="AP649" s="39">
        <f t="shared" si="67"/>
        <v>34.451512697203718</v>
      </c>
      <c r="AQ649" s="38">
        <f t="shared" si="68"/>
        <v>33.706274439947968</v>
      </c>
    </row>
    <row r="650" spans="40:43">
      <c r="AN650" s="6">
        <v>64.3</v>
      </c>
      <c r="AO650" s="5">
        <f t="shared" si="67"/>
        <v>33.719336785169155</v>
      </c>
      <c r="AP650" s="39">
        <f t="shared" si="67"/>
        <v>34.462250103603473</v>
      </c>
      <c r="AQ650" s="38">
        <f t="shared" si="68"/>
        <v>33.719336785169155</v>
      </c>
    </row>
    <row r="651" spans="40:43">
      <c r="AN651" s="6">
        <v>64.400000000000006</v>
      </c>
      <c r="AO651" s="5">
        <f t="shared" si="67"/>
        <v>33.732411970039273</v>
      </c>
      <c r="AP651" s="39">
        <f t="shared" si="67"/>
        <v>34.472998064350563</v>
      </c>
      <c r="AQ651" s="38">
        <f t="shared" si="68"/>
        <v>33.732411970039273</v>
      </c>
    </row>
    <row r="652" spans="40:43">
      <c r="AN652" s="6">
        <v>64.5</v>
      </c>
      <c r="AO652" s="5">
        <f t="shared" si="67"/>
        <v>33.745500114066971</v>
      </c>
      <c r="AP652" s="39">
        <f t="shared" si="67"/>
        <v>34.483756677682571</v>
      </c>
      <c r="AQ652" s="38">
        <f t="shared" si="68"/>
        <v>33.745500114066971</v>
      </c>
    </row>
    <row r="653" spans="40:43">
      <c r="AN653" s="6">
        <v>64.599999999999994</v>
      </c>
      <c r="AO653" s="5">
        <f t="shared" si="67"/>
        <v>33.758601337490454</v>
      </c>
      <c r="AP653" s="39">
        <f t="shared" si="67"/>
        <v>34.494526042436739</v>
      </c>
      <c r="AQ653" s="38">
        <f t="shared" si="68"/>
        <v>33.758601337490454</v>
      </c>
    </row>
    <row r="654" spans="40:43">
      <c r="AN654" s="6">
        <v>64.7</v>
      </c>
      <c r="AO654" s="5">
        <f t="shared" si="67"/>
        <v>33.771715761286778</v>
      </c>
      <c r="AP654" s="39">
        <f t="shared" si="67"/>
        <v>34.505306258057693</v>
      </c>
      <c r="AQ654" s="38">
        <f t="shared" si="68"/>
        <v>33.771715761286778</v>
      </c>
    </row>
    <row r="655" spans="40:43">
      <c r="AN655" s="6">
        <v>64.8</v>
      </c>
      <c r="AO655" s="5">
        <f t="shared" si="67"/>
        <v>33.784843507181371</v>
      </c>
      <c r="AP655" s="39">
        <f t="shared" si="67"/>
        <v>34.516097424605206</v>
      </c>
      <c r="AQ655" s="38">
        <f t="shared" si="68"/>
        <v>33.784843507181371</v>
      </c>
    </row>
    <row r="656" spans="40:43">
      <c r="AN656" s="6">
        <v>64.900000000000006</v>
      </c>
      <c r="AO656" s="5">
        <f t="shared" si="67"/>
        <v>33.797984697657618</v>
      </c>
      <c r="AP656" s="39">
        <f t="shared" si="67"/>
        <v>34.526899642762103</v>
      </c>
      <c r="AQ656" s="38">
        <f t="shared" si="68"/>
        <v>33.797984697657618</v>
      </c>
    </row>
    <row r="657" spans="40:43">
      <c r="AN657" s="6">
        <v>65</v>
      </c>
      <c r="AO657" s="5">
        <f t="shared" si="67"/>
        <v>33.811139455966583</v>
      </c>
      <c r="AP657" s="39">
        <f t="shared" si="67"/>
        <v>34.537713013842264</v>
      </c>
      <c r="AQ657" s="38">
        <f t="shared" si="68"/>
        <v>33.811139455966583</v>
      </c>
    </row>
    <row r="658" spans="40:43">
      <c r="AN658" s="6">
        <v>65.099999999999994</v>
      </c>
      <c r="AO658" s="5">
        <f t="shared" si="67"/>
        <v>33.824307906136866</v>
      </c>
      <c r="AP658" s="39">
        <f t="shared" si="67"/>
        <v>34.548537639798703</v>
      </c>
      <c r="AQ658" s="38">
        <f t="shared" si="68"/>
        <v>33.824307906136866</v>
      </c>
    </row>
    <row r="659" spans="40:43">
      <c r="AN659" s="6">
        <v>65.2</v>
      </c>
      <c r="AO659" s="5">
        <f t="shared" si="67"/>
        <v>33.83749017298458</v>
      </c>
      <c r="AP659" s="39">
        <f t="shared" si="67"/>
        <v>34.559373623231778</v>
      </c>
      <c r="AQ659" s="38">
        <f t="shared" si="68"/>
        <v>33.83749017298458</v>
      </c>
    </row>
    <row r="660" spans="40:43">
      <c r="AN660" s="6">
        <v>65.3</v>
      </c>
      <c r="AO660" s="5">
        <f t="shared" si="67"/>
        <v>33.850686382123449</v>
      </c>
      <c r="AP660" s="39">
        <f t="shared" si="67"/>
        <v>34.570221067397497</v>
      </c>
      <c r="AQ660" s="38">
        <f t="shared" si="68"/>
        <v>33.850686382123449</v>
      </c>
    </row>
    <row r="661" spans="40:43">
      <c r="AN661" s="6">
        <v>65.400000000000006</v>
      </c>
      <c r="AO661" s="5">
        <f t="shared" si="67"/>
        <v>33.86389665997504</v>
      </c>
      <c r="AP661" s="39">
        <f t="shared" si="67"/>
        <v>34.581080076215919</v>
      </c>
      <c r="AQ661" s="38">
        <f t="shared" si="68"/>
        <v>33.86389665997504</v>
      </c>
    </row>
    <row r="662" spans="40:43">
      <c r="AN662" s="6">
        <v>65.5</v>
      </c>
      <c r="AO662" s="5">
        <f t="shared" si="67"/>
        <v>33.877121133779163</v>
      </c>
      <c r="AP662" s="39">
        <f t="shared" si="67"/>
        <v>34.591950754279722</v>
      </c>
      <c r="AQ662" s="38">
        <f t="shared" si="68"/>
        <v>33.877121133779163</v>
      </c>
    </row>
    <row r="663" spans="40:43">
      <c r="AN663" s="6">
        <v>65.599999999999994</v>
      </c>
      <c r="AO663" s="5">
        <f t="shared" si="67"/>
        <v>33.890359931604344</v>
      </c>
      <c r="AP663" s="39">
        <f t="shared" si="67"/>
        <v>34.602833206862776</v>
      </c>
      <c r="AQ663" s="38">
        <f t="shared" si="68"/>
        <v>33.890359931604344</v>
      </c>
    </row>
    <row r="664" spans="40:43">
      <c r="AN664" s="6">
        <v>65.7</v>
      </c>
      <c r="AO664" s="5">
        <f t="shared" si="67"/>
        <v>33.903613182358498</v>
      </c>
      <c r="AP664" s="39">
        <f t="shared" si="67"/>
        <v>34.613727539928973</v>
      </c>
      <c r="AQ664" s="38">
        <f t="shared" si="68"/>
        <v>33.903613182358498</v>
      </c>
    </row>
    <row r="665" spans="40:43">
      <c r="AN665" s="6">
        <v>65.8</v>
      </c>
      <c r="AO665" s="5">
        <f t="shared" si="67"/>
        <v>33.916881015799703</v>
      </c>
      <c r="AP665" s="39">
        <f t="shared" si="67"/>
        <v>34.624633860141003</v>
      </c>
      <c r="AQ665" s="38">
        <f t="shared" si="68"/>
        <v>33.916881015799703</v>
      </c>
    </row>
    <row r="666" spans="40:43">
      <c r="AN666" s="6">
        <v>65.900000000000006</v>
      </c>
      <c r="AO666" s="5">
        <f t="shared" si="67"/>
        <v>33.930163562547136</v>
      </c>
      <c r="AP666" s="39">
        <f t="shared" si="67"/>
        <v>34.63555227486944</v>
      </c>
      <c r="AQ666" s="38">
        <f t="shared" si="68"/>
        <v>33.930163562547136</v>
      </c>
    </row>
    <row r="667" spans="40:43">
      <c r="AN667" s="6">
        <v>66</v>
      </c>
      <c r="AO667" s="5">
        <f t="shared" si="67"/>
        <v>33.943460954092167</v>
      </c>
      <c r="AP667" s="39">
        <f t="shared" si="67"/>
        <v>34.646482892201774</v>
      </c>
      <c r="AQ667" s="38">
        <f t="shared" si="68"/>
        <v>33.943460954092167</v>
      </c>
    </row>
    <row r="668" spans="40:43">
      <c r="AN668" s="6">
        <v>66.099999999999994</v>
      </c>
      <c r="AO668" s="5">
        <f t="shared" ref="AO668:AP687" si="69">-5*LOG((10^(-0.2*AO$4))+(10^(-0.2*AO$5)))-_xlfn.NORM.INV((100-$AN668)/100,0,AO$6)</f>
        <v>33.956773322809553</v>
      </c>
      <c r="AP668" s="39">
        <f t="shared" si="69"/>
        <v>34.657425820951666</v>
      </c>
      <c r="AQ668" s="38">
        <f t="shared" si="68"/>
        <v>33.956773322809553</v>
      </c>
    </row>
    <row r="669" spans="40:43">
      <c r="AN669" s="6">
        <v>66.2</v>
      </c>
      <c r="AO669" s="5">
        <f t="shared" si="69"/>
        <v>33.970100801968854</v>
      </c>
      <c r="AP669" s="39">
        <f t="shared" si="69"/>
        <v>34.668381170668312</v>
      </c>
      <c r="AQ669" s="38">
        <f t="shared" si="68"/>
        <v>33.970100801968854</v>
      </c>
    </row>
    <row r="670" spans="40:43">
      <c r="AN670" s="6">
        <v>66.3</v>
      </c>
      <c r="AO670" s="5">
        <f t="shared" si="69"/>
        <v>33.983443525745948</v>
      </c>
      <c r="AP670" s="39">
        <f t="shared" si="69"/>
        <v>34.679349051645907</v>
      </c>
      <c r="AQ670" s="38">
        <f t="shared" si="68"/>
        <v>33.983443525745948</v>
      </c>
    </row>
    <row r="671" spans="40:43">
      <c r="AN671" s="6">
        <v>66.400000000000006</v>
      </c>
      <c r="AO671" s="5">
        <f t="shared" si="69"/>
        <v>33.996801629234731</v>
      </c>
      <c r="AP671" s="39">
        <f t="shared" si="69"/>
        <v>34.69032957493328</v>
      </c>
      <c r="AQ671" s="38">
        <f t="shared" si="68"/>
        <v>33.996801629234731</v>
      </c>
    </row>
    <row r="672" spans="40:43">
      <c r="AN672" s="6">
        <v>66.5</v>
      </c>
      <c r="AO672" s="5">
        <f t="shared" si="69"/>
        <v>34.010175248458943</v>
      </c>
      <c r="AP672" s="39">
        <f t="shared" si="69"/>
        <v>34.701322852343608</v>
      </c>
      <c r="AQ672" s="38">
        <f t="shared" si="68"/>
        <v>34.010175248458943</v>
      </c>
    </row>
    <row r="673" spans="40:43">
      <c r="AN673" s="6">
        <v>66.599999999999994</v>
      </c>
      <c r="AO673" s="5">
        <f t="shared" si="69"/>
        <v>34.023564520384241</v>
      </c>
      <c r="AP673" s="39">
        <f t="shared" si="69"/>
        <v>34.712328996464301</v>
      </c>
      <c r="AQ673" s="38">
        <f t="shared" si="68"/>
        <v>34.023564520384241</v>
      </c>
    </row>
    <row r="674" spans="40:43">
      <c r="AN674" s="6">
        <v>66.7</v>
      </c>
      <c r="AO674" s="5">
        <f t="shared" si="69"/>
        <v>34.036969582930311</v>
      </c>
      <c r="AP674" s="39">
        <f t="shared" si="69"/>
        <v>34.72334812066704</v>
      </c>
      <c r="AQ674" s="38">
        <f t="shared" si="68"/>
        <v>34.036969582930311</v>
      </c>
    </row>
    <row r="675" spans="40:43">
      <c r="AN675" s="6">
        <v>66.8</v>
      </c>
      <c r="AO675" s="5">
        <f t="shared" si="69"/>
        <v>34.050390574983268</v>
      </c>
      <c r="AP675" s="39">
        <f t="shared" si="69"/>
        <v>34.734380339117884</v>
      </c>
      <c r="AQ675" s="38">
        <f t="shared" si="68"/>
        <v>34.050390574983268</v>
      </c>
    </row>
    <row r="676" spans="40:43">
      <c r="AN676" s="6">
        <v>66.900000000000006</v>
      </c>
      <c r="AO676" s="5">
        <f t="shared" si="69"/>
        <v>34.063827636408156</v>
      </c>
      <c r="AP676" s="39">
        <f t="shared" si="69"/>
        <v>34.745425766787598</v>
      </c>
      <c r="AQ676" s="38">
        <f t="shared" si="68"/>
        <v>34.063827636408156</v>
      </c>
    </row>
    <row r="677" spans="40:43">
      <c r="AN677" s="6">
        <v>67</v>
      </c>
      <c r="AO677" s="5">
        <f t="shared" si="69"/>
        <v>34.077280908061645</v>
      </c>
      <c r="AP677" s="39">
        <f t="shared" si="69"/>
        <v>34.756484519462077</v>
      </c>
      <c r="AQ677" s="38">
        <f t="shared" si="68"/>
        <v>34.077280908061645</v>
      </c>
    </row>
    <row r="678" spans="40:43">
      <c r="AN678" s="6">
        <v>67.099999999999994</v>
      </c>
      <c r="AO678" s="5">
        <f t="shared" si="69"/>
        <v>34.090750531804915</v>
      </c>
      <c r="AP678" s="39">
        <f t="shared" si="69"/>
        <v>34.767556713752931</v>
      </c>
      <c r="AQ678" s="38">
        <f t="shared" si="68"/>
        <v>34.090750531804915</v>
      </c>
    </row>
    <row r="679" spans="40:43">
      <c r="AN679" s="6">
        <v>67.2</v>
      </c>
      <c r="AO679" s="5">
        <f t="shared" si="69"/>
        <v>34.104236650516711</v>
      </c>
      <c r="AP679" s="39">
        <f t="shared" si="69"/>
        <v>34.778642467108227</v>
      </c>
      <c r="AQ679" s="38">
        <f t="shared" si="68"/>
        <v>34.104236650516711</v>
      </c>
    </row>
    <row r="680" spans="40:43">
      <c r="AN680" s="6">
        <v>67.3</v>
      </c>
      <c r="AO680" s="5">
        <f t="shared" si="69"/>
        <v>34.117739408106573</v>
      </c>
      <c r="AP680" s="39">
        <f t="shared" si="69"/>
        <v>34.789741897823362</v>
      </c>
      <c r="AQ680" s="38">
        <f t="shared" si="68"/>
        <v>34.117739408106573</v>
      </c>
    </row>
    <row r="681" spans="40:43">
      <c r="AN681" s="6">
        <v>67.400000000000006</v>
      </c>
      <c r="AO681" s="5">
        <f t="shared" si="69"/>
        <v>34.131258949528288</v>
      </c>
      <c r="AP681" s="39">
        <f t="shared" si="69"/>
        <v>34.800855125052095</v>
      </c>
      <c r="AQ681" s="38">
        <f t="shared" si="68"/>
        <v>34.131258949528288</v>
      </c>
    </row>
    <row r="682" spans="40:43">
      <c r="AN682" s="6">
        <v>67.5</v>
      </c>
      <c r="AO682" s="5">
        <f t="shared" si="69"/>
        <v>34.144795420793486</v>
      </c>
      <c r="AP682" s="39">
        <f t="shared" si="69"/>
        <v>34.811982268817772</v>
      </c>
      <c r="AQ682" s="38">
        <f t="shared" si="68"/>
        <v>34.144795420793486</v>
      </c>
    </row>
    <row r="683" spans="40:43">
      <c r="AN683" s="6">
        <v>67.599999999999994</v>
      </c>
      <c r="AO683" s="5">
        <f t="shared" si="69"/>
        <v>34.158348968985493</v>
      </c>
      <c r="AP683" s="39">
        <f t="shared" si="69"/>
        <v>34.82312345002466</v>
      </c>
      <c r="AQ683" s="38">
        <f t="shared" si="68"/>
        <v>34.158348968985493</v>
      </c>
    </row>
    <row r="684" spans="40:43">
      <c r="AN684" s="6">
        <v>67.7</v>
      </c>
      <c r="AO684" s="5">
        <f t="shared" si="69"/>
        <v>34.17191974227331</v>
      </c>
      <c r="AP684" s="39">
        <f t="shared" si="69"/>
        <v>34.83427879046949</v>
      </c>
      <c r="AQ684" s="38">
        <f t="shared" si="68"/>
        <v>34.17191974227331</v>
      </c>
    </row>
    <row r="685" spans="40:43">
      <c r="AN685" s="6">
        <v>67.8</v>
      </c>
      <c r="AO685" s="5">
        <f t="shared" si="69"/>
        <v>34.185507889925859</v>
      </c>
      <c r="AP685" s="39">
        <f t="shared" si="69"/>
        <v>34.845448412853116</v>
      </c>
      <c r="AQ685" s="38">
        <f t="shared" si="68"/>
        <v>34.185507889925859</v>
      </c>
    </row>
    <row r="686" spans="40:43">
      <c r="AN686" s="6">
        <v>67.900000000000006</v>
      </c>
      <c r="AO686" s="5">
        <f t="shared" si="69"/>
        <v>34.199113562326403</v>
      </c>
      <c r="AP686" s="39">
        <f t="shared" si="69"/>
        <v>34.85663244079241</v>
      </c>
      <c r="AQ686" s="38">
        <f t="shared" si="68"/>
        <v>34.199113562326403</v>
      </c>
    </row>
    <row r="687" spans="40:43">
      <c r="AN687" s="6">
        <v>68</v>
      </c>
      <c r="AO687" s="5">
        <f t="shared" si="69"/>
        <v>34.212736910987161</v>
      </c>
      <c r="AP687" s="39">
        <f t="shared" si="69"/>
        <v>34.867830998832268</v>
      </c>
      <c r="AQ687" s="38">
        <f t="shared" si="68"/>
        <v>34.212736910987161</v>
      </c>
    </row>
    <row r="688" spans="40:43">
      <c r="AN688" s="6">
        <v>68.099999999999994</v>
      </c>
      <c r="AO688" s="5">
        <f t="shared" ref="AO688:AP707" si="70">-5*LOG((10^(-0.2*AO$4))+(10^(-0.2*AO$5)))-_xlfn.NORM.INV((100-$AN688)/100,0,AO$6)</f>
        <v>34.226378088564203</v>
      </c>
      <c r="AP688" s="39">
        <f t="shared" si="70"/>
        <v>34.879044212457821</v>
      </c>
      <c r="AQ688" s="38">
        <f t="shared" si="68"/>
        <v>34.226378088564203</v>
      </c>
    </row>
    <row r="689" spans="40:43">
      <c r="AN689" s="6">
        <v>68.2</v>
      </c>
      <c r="AO689" s="5">
        <f t="shared" si="70"/>
        <v>34.240037248872483</v>
      </c>
      <c r="AP689" s="39">
        <f t="shared" si="70"/>
        <v>34.890272208106829</v>
      </c>
      <c r="AQ689" s="38">
        <f t="shared" si="68"/>
        <v>34.240037248872483</v>
      </c>
    </row>
    <row r="690" spans="40:43">
      <c r="AN690" s="6">
        <v>68.3</v>
      </c>
      <c r="AO690" s="5">
        <f t="shared" si="70"/>
        <v>34.253714546901129</v>
      </c>
      <c r="AP690" s="39">
        <f t="shared" si="70"/>
        <v>34.901515113182242</v>
      </c>
      <c r="AQ690" s="38">
        <f t="shared" si="68"/>
        <v>34.253714546901129</v>
      </c>
    </row>
    <row r="691" spans="40:43">
      <c r="AN691" s="6">
        <v>68.400000000000006</v>
      </c>
      <c r="AO691" s="5">
        <f t="shared" si="70"/>
        <v>34.267410138828993</v>
      </c>
      <c r="AP691" s="39">
        <f t="shared" si="70"/>
        <v>34.912773056064978</v>
      </c>
      <c r="AQ691" s="38">
        <f t="shared" si="68"/>
        <v>34.267410138828993</v>
      </c>
    </row>
    <row r="692" spans="40:43">
      <c r="AN692" s="6">
        <v>68.5</v>
      </c>
      <c r="AO692" s="5">
        <f t="shared" si="70"/>
        <v>34.281124182040379</v>
      </c>
      <c r="AP692" s="39">
        <f t="shared" si="70"/>
        <v>34.924046166126828</v>
      </c>
      <c r="AQ692" s="38">
        <f t="shared" si="68"/>
        <v>34.281124182040379</v>
      </c>
    </row>
    <row r="693" spans="40:43">
      <c r="AN693" s="6">
        <v>68.599999999999994</v>
      </c>
      <c r="AO693" s="5">
        <f t="shared" si="70"/>
        <v>34.294856835141019</v>
      </c>
      <c r="AP693" s="39">
        <f t="shared" si="70"/>
        <v>34.935334573743653</v>
      </c>
      <c r="AQ693" s="38">
        <f t="shared" si="68"/>
        <v>34.294856835141019</v>
      </c>
    </row>
    <row r="694" spans="40:43">
      <c r="AN694" s="6">
        <v>68.7</v>
      </c>
      <c r="AO694" s="5">
        <f t="shared" si="70"/>
        <v>34.308608257974313</v>
      </c>
      <c r="AP694" s="39">
        <f t="shared" si="70"/>
        <v>34.946638410308651</v>
      </c>
      <c r="AQ694" s="38">
        <f t="shared" si="68"/>
        <v>34.308608257974313</v>
      </c>
    </row>
    <row r="695" spans="40:43">
      <c r="AN695" s="6">
        <v>68.8</v>
      </c>
      <c r="AO695" s="5">
        <f t="shared" si="70"/>
        <v>34.322378611637802</v>
      </c>
      <c r="AP695" s="39">
        <f t="shared" si="70"/>
        <v>34.957957808245972</v>
      </c>
      <c r="AQ695" s="38">
        <f t="shared" si="68"/>
        <v>34.322378611637802</v>
      </c>
    </row>
    <row r="696" spans="40:43">
      <c r="AN696" s="6">
        <v>68.900000000000006</v>
      </c>
      <c r="AO696" s="5">
        <f t="shared" si="70"/>
        <v>34.336168058499872</v>
      </c>
      <c r="AP696" s="39">
        <f t="shared" si="70"/>
        <v>34.969292901024382</v>
      </c>
      <c r="AQ696" s="38">
        <f t="shared" si="68"/>
        <v>34.336168058499872</v>
      </c>
    </row>
    <row r="697" spans="40:43">
      <c r="AN697" s="6">
        <v>69</v>
      </c>
      <c r="AO697" s="5">
        <f t="shared" si="70"/>
        <v>34.349976762216727</v>
      </c>
      <c r="AP697" s="39">
        <f t="shared" si="70"/>
        <v>34.980643823171278</v>
      </c>
      <c r="AQ697" s="38">
        <f t="shared" si="68"/>
        <v>34.349976762216727</v>
      </c>
    </row>
    <row r="698" spans="40:43">
      <c r="AN698" s="6">
        <v>69.099999999999994</v>
      </c>
      <c r="AO698" s="5">
        <f t="shared" si="70"/>
        <v>34.363804887749616</v>
      </c>
      <c r="AP698" s="39">
        <f t="shared" si="70"/>
        <v>34.99201071028682</v>
      </c>
      <c r="AQ698" s="38">
        <f t="shared" si="68"/>
        <v>34.363804887749616</v>
      </c>
    </row>
    <row r="699" spans="40:43">
      <c r="AN699" s="6">
        <v>69.2</v>
      </c>
      <c r="AO699" s="5">
        <f t="shared" si="70"/>
        <v>34.377652601382366</v>
      </c>
      <c r="AP699" s="39">
        <f t="shared" si="70"/>
        <v>35.003393699058314</v>
      </c>
      <c r="AQ699" s="38">
        <f t="shared" si="68"/>
        <v>34.377652601382366</v>
      </c>
    </row>
    <row r="700" spans="40:43">
      <c r="AN700" s="6">
        <v>69.3</v>
      </c>
      <c r="AO700" s="5">
        <f t="shared" si="70"/>
        <v>34.391520070739077</v>
      </c>
      <c r="AP700" s="39">
        <f t="shared" si="70"/>
        <v>35.014792927274819</v>
      </c>
      <c r="AQ700" s="38">
        <f t="shared" si="68"/>
        <v>34.391520070739077</v>
      </c>
    </row>
    <row r="701" spans="40:43">
      <c r="AN701" s="6">
        <v>69.400000000000006</v>
      </c>
      <c r="AO701" s="5">
        <f t="shared" si="70"/>
        <v>34.405407464802217</v>
      </c>
      <c r="AP701" s="39">
        <f t="shared" si="70"/>
        <v>35.026208533841981</v>
      </c>
      <c r="AQ701" s="38">
        <f t="shared" si="68"/>
        <v>34.405407464802217</v>
      </c>
    </row>
    <row r="702" spans="40:43">
      <c r="AN702" s="6">
        <v>69.5</v>
      </c>
      <c r="AO702" s="5">
        <f t="shared" si="70"/>
        <v>34.419314953930915</v>
      </c>
      <c r="AP702" s="39">
        <f t="shared" si="70"/>
        <v>35.037640658797059</v>
      </c>
      <c r="AQ702" s="38">
        <f t="shared" si="68"/>
        <v>34.419314953930915</v>
      </c>
    </row>
    <row r="703" spans="40:43">
      <c r="AN703" s="6">
        <v>69.599999999999994</v>
      </c>
      <c r="AO703" s="5">
        <f t="shared" si="70"/>
        <v>34.433242709879565</v>
      </c>
      <c r="AP703" s="39">
        <f t="shared" si="70"/>
        <v>35.049089443324249</v>
      </c>
      <c r="AQ703" s="38">
        <f t="shared" si="68"/>
        <v>34.433242709879565</v>
      </c>
    </row>
    <row r="704" spans="40:43">
      <c r="AN704" s="6">
        <v>69.7</v>
      </c>
      <c r="AO704" s="5">
        <f t="shared" si="70"/>
        <v>34.447190905816718</v>
      </c>
      <c r="AP704" s="39">
        <f t="shared" si="70"/>
        <v>35.060555029770221</v>
      </c>
      <c r="AQ704" s="38">
        <f t="shared" si="68"/>
        <v>34.447190905816718</v>
      </c>
    </row>
    <row r="705" spans="40:43">
      <c r="AN705" s="6">
        <v>69.8</v>
      </c>
      <c r="AO705" s="5">
        <f t="shared" si="70"/>
        <v>34.461159716344262</v>
      </c>
      <c r="AP705" s="39">
        <f t="shared" si="70"/>
        <v>35.072037561659833</v>
      </c>
      <c r="AQ705" s="38">
        <f t="shared" si="68"/>
        <v>34.461159716344262</v>
      </c>
    </row>
    <row r="706" spans="40:43">
      <c r="AN706" s="6">
        <v>69.900000000000006</v>
      </c>
      <c r="AO706" s="5">
        <f t="shared" si="70"/>
        <v>34.475149317516937</v>
      </c>
      <c r="AP706" s="39">
        <f t="shared" si="70"/>
        <v>35.083537183712217</v>
      </c>
      <c r="AQ706" s="38">
        <f t="shared" si="68"/>
        <v>34.475149317516937</v>
      </c>
    </row>
    <row r="707" spans="40:43">
      <c r="AN707" s="6">
        <v>70</v>
      </c>
      <c r="AO707" s="5">
        <f t="shared" si="70"/>
        <v>34.489159886862105</v>
      </c>
      <c r="AP707" s="39">
        <f t="shared" si="70"/>
        <v>35.095054041857026</v>
      </c>
      <c r="AQ707" s="38">
        <f t="shared" si="68"/>
        <v>34.489159886862105</v>
      </c>
    </row>
    <row r="708" spans="40:43">
      <c r="AN708" s="6">
        <v>70.099999999999994</v>
      </c>
      <c r="AO708" s="5">
        <f t="shared" ref="AO708:AP727" si="71">-5*LOG((10^(-0.2*AO$4))+(10^(-0.2*AO$5)))-_xlfn.NORM.INV((100-$AN708)/100,0,AO$6)</f>
        <v>34.503191603399863</v>
      </c>
      <c r="AP708" s="39">
        <f t="shared" si="71"/>
        <v>35.106588283250964</v>
      </c>
      <c r="AQ708" s="38">
        <f t="shared" si="68"/>
        <v>34.503191603399863</v>
      </c>
    </row>
    <row r="709" spans="40:43">
      <c r="AN709" s="6">
        <v>70.2</v>
      </c>
      <c r="AO709" s="5">
        <f t="shared" si="71"/>
        <v>34.51724464766351</v>
      </c>
      <c r="AP709" s="39">
        <f t="shared" si="71"/>
        <v>35.118140056294571</v>
      </c>
      <c r="AQ709" s="38">
        <f t="shared" si="68"/>
        <v>34.51724464766351</v>
      </c>
    </row>
    <row r="710" spans="40:43">
      <c r="AN710" s="6">
        <v>70.3</v>
      </c>
      <c r="AO710" s="5">
        <f t="shared" si="71"/>
        <v>34.531319201720258</v>
      </c>
      <c r="AP710" s="39">
        <f t="shared" si="71"/>
        <v>35.129709510649327</v>
      </c>
      <c r="AQ710" s="38">
        <f t="shared" si="68"/>
        <v>34.531319201720258</v>
      </c>
    </row>
    <row r="711" spans="40:43">
      <c r="AN711" s="6">
        <v>70.400000000000006</v>
      </c>
      <c r="AO711" s="5">
        <f t="shared" si="71"/>
        <v>34.545415449192355</v>
      </c>
      <c r="AP711" s="39">
        <f t="shared" si="71"/>
        <v>35.141296797254945</v>
      </c>
      <c r="AQ711" s="38">
        <f t="shared" si="68"/>
        <v>34.545415449192355</v>
      </c>
    </row>
    <row r="712" spans="40:43">
      <c r="AN712" s="6">
        <v>70.5</v>
      </c>
      <c r="AO712" s="5">
        <f t="shared" si="71"/>
        <v>34.559533575278508</v>
      </c>
      <c r="AP712" s="39">
        <f t="shared" si="71"/>
        <v>35.152902068347004</v>
      </c>
      <c r="AQ712" s="38">
        <f t="shared" ref="AQ712:AQ775" si="72">MIN(AO712:AP712)</f>
        <v>34.559533575278508</v>
      </c>
    </row>
    <row r="713" spans="40:43">
      <c r="AN713" s="6">
        <v>70.599999999999994</v>
      </c>
      <c r="AO713" s="5">
        <f t="shared" si="71"/>
        <v>34.57367376677567</v>
      </c>
      <c r="AP713" s="39">
        <f t="shared" si="71"/>
        <v>35.164525477474875</v>
      </c>
      <c r="AQ713" s="38">
        <f t="shared" si="72"/>
        <v>34.57367376677567</v>
      </c>
    </row>
    <row r="714" spans="40:43">
      <c r="AN714" s="6">
        <v>70.7</v>
      </c>
      <c r="AO714" s="5">
        <f t="shared" si="71"/>
        <v>34.587836212101152</v>
      </c>
      <c r="AP714" s="39">
        <f t="shared" si="71"/>
        <v>35.176167179519872</v>
      </c>
      <c r="AQ714" s="38">
        <f t="shared" si="72"/>
        <v>34.587836212101152</v>
      </c>
    </row>
    <row r="715" spans="40:43">
      <c r="AN715" s="6">
        <v>70.8</v>
      </c>
      <c r="AO715" s="5">
        <f t="shared" si="71"/>
        <v>34.602021101315131</v>
      </c>
      <c r="AP715" s="39">
        <f t="shared" si="71"/>
        <v>35.187827330713773</v>
      </c>
      <c r="AQ715" s="38">
        <f t="shared" si="72"/>
        <v>34.602021101315131</v>
      </c>
    </row>
    <row r="716" spans="40:43">
      <c r="AN716" s="6">
        <v>70.900000000000006</v>
      </c>
      <c r="AO716" s="5">
        <f t="shared" si="71"/>
        <v>34.616228626143517</v>
      </c>
      <c r="AP716" s="39">
        <f t="shared" si="71"/>
        <v>35.1995060886576</v>
      </c>
      <c r="AQ716" s="38">
        <f t="shared" si="72"/>
        <v>34.616228626143517</v>
      </c>
    </row>
    <row r="717" spans="40:43">
      <c r="AN717" s="6">
        <v>71</v>
      </c>
      <c r="AO717" s="5">
        <f t="shared" si="71"/>
        <v>34.630458980001173</v>
      </c>
      <c r="AP717" s="39">
        <f t="shared" si="71"/>
        <v>35.211203612340718</v>
      </c>
      <c r="AQ717" s="38">
        <f t="shared" si="72"/>
        <v>34.630458980001173</v>
      </c>
    </row>
    <row r="718" spans="40:43">
      <c r="AN718" s="6">
        <v>71.099999999999994</v>
      </c>
      <c r="AO718" s="5">
        <f t="shared" si="71"/>
        <v>34.644712358015553</v>
      </c>
      <c r="AP718" s="39">
        <f t="shared" si="71"/>
        <v>35.22292006216027</v>
      </c>
      <c r="AQ718" s="38">
        <f t="shared" si="72"/>
        <v>34.644712358015553</v>
      </c>
    </row>
    <row r="719" spans="40:43">
      <c r="AN719" s="6">
        <v>71.2</v>
      </c>
      <c r="AO719" s="5">
        <f t="shared" si="71"/>
        <v>34.658988957050695</v>
      </c>
      <c r="AP719" s="39">
        <f t="shared" si="71"/>
        <v>35.234655599940886</v>
      </c>
      <c r="AQ719" s="38">
        <f t="shared" si="72"/>
        <v>34.658988957050695</v>
      </c>
    </row>
    <row r="720" spans="40:43">
      <c r="AN720" s="6">
        <v>71.3</v>
      </c>
      <c r="AO720" s="5">
        <f t="shared" si="71"/>
        <v>34.673288975731666</v>
      </c>
      <c r="AP720" s="39">
        <f t="shared" si="71"/>
        <v>35.246410388954764</v>
      </c>
      <c r="AQ720" s="38">
        <f t="shared" si="72"/>
        <v>34.673288975731666</v>
      </c>
    </row>
    <row r="721" spans="40:43">
      <c r="AN721" s="6">
        <v>71.400000000000006</v>
      </c>
      <c r="AO721" s="5">
        <f t="shared" si="71"/>
        <v>34.687612614469323</v>
      </c>
      <c r="AP721" s="39">
        <f t="shared" si="71"/>
        <v>35.25818459394209</v>
      </c>
      <c r="AQ721" s="38">
        <f t="shared" si="72"/>
        <v>34.687612614469323</v>
      </c>
    </row>
    <row r="722" spans="40:43">
      <c r="AN722" s="6">
        <v>71.5</v>
      </c>
      <c r="AO722" s="5">
        <f t="shared" si="71"/>
        <v>34.701960075485601</v>
      </c>
      <c r="AP722" s="39">
        <f t="shared" si="71"/>
        <v>35.269978381131743</v>
      </c>
      <c r="AQ722" s="38">
        <f t="shared" si="72"/>
        <v>34.701960075485601</v>
      </c>
    </row>
    <row r="723" spans="40:43">
      <c r="AN723" s="6">
        <v>71.599999999999994</v>
      </c>
      <c r="AO723" s="5">
        <f t="shared" si="71"/>
        <v>34.716331562839159</v>
      </c>
      <c r="AP723" s="39">
        <f t="shared" si="71"/>
        <v>35.281791918262407</v>
      </c>
      <c r="AQ723" s="38">
        <f t="shared" si="72"/>
        <v>34.716331562839159</v>
      </c>
    </row>
    <row r="724" spans="40:43">
      <c r="AN724" s="6">
        <v>71.7</v>
      </c>
      <c r="AO724" s="5">
        <f t="shared" si="71"/>
        <v>34.730727282451461</v>
      </c>
      <c r="AP724" s="39">
        <f t="shared" si="71"/>
        <v>35.293625374604034</v>
      </c>
      <c r="AQ724" s="38">
        <f t="shared" si="72"/>
        <v>34.730727282451461</v>
      </c>
    </row>
    <row r="725" spans="40:43">
      <c r="AN725" s="6">
        <v>71.8</v>
      </c>
      <c r="AO725" s="5">
        <f t="shared" si="71"/>
        <v>34.745147442133309</v>
      </c>
      <c r="AP725" s="39">
        <f t="shared" si="71"/>
        <v>35.305478920979624</v>
      </c>
      <c r="AQ725" s="38">
        <f t="shared" si="72"/>
        <v>34.745147442133309</v>
      </c>
    </row>
    <row r="726" spans="40:43">
      <c r="AN726" s="6">
        <v>71.900000000000006</v>
      </c>
      <c r="AO726" s="5">
        <f t="shared" si="71"/>
        <v>34.759592251611856</v>
      </c>
      <c r="AP726" s="39">
        <f t="shared" si="71"/>
        <v>35.317352729787444</v>
      </c>
      <c r="AQ726" s="38">
        <f t="shared" si="72"/>
        <v>34.759592251611856</v>
      </c>
    </row>
    <row r="727" spans="40:43">
      <c r="AN727" s="6">
        <v>72</v>
      </c>
      <c r="AO727" s="5">
        <f t="shared" si="71"/>
        <v>34.774061922558019</v>
      </c>
      <c r="AP727" s="39">
        <f t="shared" si="71"/>
        <v>35.329246975023565</v>
      </c>
      <c r="AQ727" s="38">
        <f t="shared" si="72"/>
        <v>34.774061922558019</v>
      </c>
    </row>
    <row r="728" spans="40:43">
      <c r="AN728" s="6">
        <v>72.099999999999994</v>
      </c>
      <c r="AO728" s="5">
        <f t="shared" ref="AO728:AP747" si="73">-5*LOG((10^(-0.2*AO$4))+(10^(-0.2*AO$5)))-_xlfn.NORM.INV((100-$AN728)/100,0,AO$6)</f>
        <v>34.788556668614433</v>
      </c>
      <c r="AP728" s="39">
        <f t="shared" si="73"/>
        <v>35.341161832304813</v>
      </c>
      <c r="AQ728" s="38">
        <f t="shared" si="72"/>
        <v>34.788556668614433</v>
      </c>
    </row>
    <row r="729" spans="40:43">
      <c r="AN729" s="6">
        <v>72.2</v>
      </c>
      <c r="AO729" s="5">
        <f t="shared" si="73"/>
        <v>34.803076705423827</v>
      </c>
      <c r="AP729" s="39">
        <f t="shared" si="73"/>
        <v>35.353097478892145</v>
      </c>
      <c r="AQ729" s="38">
        <f t="shared" si="72"/>
        <v>34.803076705423827</v>
      </c>
    </row>
    <row r="730" spans="40:43">
      <c r="AN730" s="6">
        <v>72.3</v>
      </c>
      <c r="AO730" s="5">
        <f t="shared" si="73"/>
        <v>34.817622250657926</v>
      </c>
      <c r="AP730" s="39">
        <f t="shared" si="73"/>
        <v>35.365054093714363</v>
      </c>
      <c r="AQ730" s="38">
        <f t="shared" si="72"/>
        <v>34.817622250657926</v>
      </c>
    </row>
    <row r="731" spans="40:43">
      <c r="AN731" s="6">
        <v>72.400000000000006</v>
      </c>
      <c r="AO731" s="5">
        <f t="shared" si="73"/>
        <v>34.832193524046858</v>
      </c>
      <c r="AP731" s="39">
        <f t="shared" si="73"/>
        <v>35.377031857392282</v>
      </c>
      <c r="AQ731" s="38">
        <f t="shared" si="72"/>
        <v>34.832193524046858</v>
      </c>
    </row>
    <row r="732" spans="40:43">
      <c r="AN732" s="6">
        <v>72.5</v>
      </c>
      <c r="AO732" s="5">
        <f t="shared" si="73"/>
        <v>34.846790747409031</v>
      </c>
      <c r="AP732" s="39">
        <f t="shared" si="73"/>
        <v>35.389030952263347</v>
      </c>
      <c r="AQ732" s="38">
        <f t="shared" si="72"/>
        <v>34.846790747409031</v>
      </c>
    </row>
    <row r="733" spans="40:43">
      <c r="AN733" s="6">
        <v>72.599999999999994</v>
      </c>
      <c r="AO733" s="5">
        <f t="shared" si="73"/>
        <v>34.861414144681582</v>
      </c>
      <c r="AP733" s="39">
        <f t="shared" si="73"/>
        <v>35.401051562406593</v>
      </c>
      <c r="AQ733" s="38">
        <f t="shared" si="72"/>
        <v>34.861414144681582</v>
      </c>
    </row>
    <row r="734" spans="40:43">
      <c r="AN734" s="6">
        <v>72.7</v>
      </c>
      <c r="AO734" s="5">
        <f t="shared" si="73"/>
        <v>34.876063941951351</v>
      </c>
      <c r="AP734" s="39">
        <f t="shared" si="73"/>
        <v>35.41309387366816</v>
      </c>
      <c r="AQ734" s="38">
        <f t="shared" si="72"/>
        <v>34.876063941951351</v>
      </c>
    </row>
    <row r="735" spans="40:43">
      <c r="AN735" s="6">
        <v>72.8</v>
      </c>
      <c r="AO735" s="5">
        <f t="shared" si="73"/>
        <v>34.89074036748638</v>
      </c>
      <c r="AP735" s="39">
        <f t="shared" si="73"/>
        <v>35.425158073687129</v>
      </c>
      <c r="AQ735" s="38">
        <f t="shared" si="72"/>
        <v>34.89074036748638</v>
      </c>
    </row>
    <row r="736" spans="40:43">
      <c r="AN736" s="6">
        <v>72.900000000000006</v>
      </c>
      <c r="AO736" s="5">
        <f t="shared" si="73"/>
        <v>34.905443651767975</v>
      </c>
      <c r="AP736" s="39">
        <f t="shared" si="73"/>
        <v>35.437244351921954</v>
      </c>
      <c r="AQ736" s="38">
        <f t="shared" si="72"/>
        <v>34.905443651767975</v>
      </c>
    </row>
    <row r="737" spans="40:43">
      <c r="AN737" s="6">
        <v>73</v>
      </c>
      <c r="AO737" s="5">
        <f t="shared" si="73"/>
        <v>34.92017402752338</v>
      </c>
      <c r="AP737" s="39">
        <f t="shared" si="73"/>
        <v>35.449352899677244</v>
      </c>
      <c r="AQ737" s="38">
        <f t="shared" si="72"/>
        <v>34.92017402752338</v>
      </c>
    </row>
    <row r="738" spans="40:43">
      <c r="AN738" s="6">
        <v>73.099999999999994</v>
      </c>
      <c r="AO738" s="5">
        <f t="shared" si="73"/>
        <v>34.934931729758951</v>
      </c>
      <c r="AP738" s="39">
        <f t="shared" si="73"/>
        <v>35.461483910131079</v>
      </c>
      <c r="AQ738" s="38">
        <f t="shared" si="72"/>
        <v>34.934931729758951</v>
      </c>
    </row>
    <row r="739" spans="40:43">
      <c r="AN739" s="6">
        <v>73.2</v>
      </c>
      <c r="AO739" s="5">
        <f t="shared" si="73"/>
        <v>34.949716995794034</v>
      </c>
      <c r="AP739" s="39">
        <f t="shared" si="73"/>
        <v>35.473637578362847</v>
      </c>
      <c r="AQ739" s="38">
        <f t="shared" si="72"/>
        <v>34.949716995794034</v>
      </c>
    </row>
    <row r="740" spans="40:43">
      <c r="AN740" s="6">
        <v>73.3</v>
      </c>
      <c r="AO740" s="5">
        <f t="shared" si="73"/>
        <v>34.964530065295335</v>
      </c>
      <c r="AP740" s="39">
        <f t="shared" si="73"/>
        <v>35.485814101381493</v>
      </c>
      <c r="AQ740" s="38">
        <f t="shared" si="72"/>
        <v>34.964530065295335</v>
      </c>
    </row>
    <row r="741" spans="40:43">
      <c r="AN741" s="6">
        <v>73.400000000000006</v>
      </c>
      <c r="AO741" s="5">
        <f t="shared" si="73"/>
        <v>34.979371180312022</v>
      </c>
      <c r="AP741" s="39">
        <f t="shared" si="73"/>
        <v>35.498013678154365</v>
      </c>
      <c r="AQ741" s="38">
        <f t="shared" si="72"/>
        <v>34.979371180312022</v>
      </c>
    </row>
    <row r="742" spans="40:43">
      <c r="AN742" s="6">
        <v>73.5</v>
      </c>
      <c r="AO742" s="5">
        <f t="shared" si="73"/>
        <v>34.994240585311388</v>
      </c>
      <c r="AP742" s="39">
        <f t="shared" si="73"/>
        <v>35.510236509636549</v>
      </c>
      <c r="AQ742" s="38">
        <f t="shared" si="72"/>
        <v>34.994240585311388</v>
      </c>
    </row>
    <row r="743" spans="40:43">
      <c r="AN743" s="6">
        <v>73.599999999999994</v>
      </c>
      <c r="AO743" s="5">
        <f t="shared" si="73"/>
        <v>35.009138527215185</v>
      </c>
      <c r="AP743" s="39">
        <f t="shared" si="73"/>
        <v>35.522482798800723</v>
      </c>
      <c r="AQ743" s="38">
        <f t="shared" si="72"/>
        <v>35.009138527215185</v>
      </c>
    </row>
    <row r="744" spans="40:43">
      <c r="AN744" s="6">
        <v>73.7</v>
      </c>
      <c r="AO744" s="5">
        <f t="shared" si="73"/>
        <v>35.024065255436646</v>
      </c>
      <c r="AP744" s="39">
        <f t="shared" si="73"/>
        <v>35.5347527506676</v>
      </c>
      <c r="AQ744" s="38">
        <f t="shared" si="72"/>
        <v>35.024065255436646</v>
      </c>
    </row>
    <row r="745" spans="40:43">
      <c r="AN745" s="6">
        <v>73.8</v>
      </c>
      <c r="AO745" s="5">
        <f t="shared" si="73"/>
        <v>35.039021021918145</v>
      </c>
      <c r="AP745" s="39">
        <f t="shared" si="73"/>
        <v>35.54704657233686</v>
      </c>
      <c r="AQ745" s="38">
        <f t="shared" si="72"/>
        <v>35.039021021918145</v>
      </c>
    </row>
    <row r="746" spans="40:43">
      <c r="AN746" s="6">
        <v>73.900000000000006</v>
      </c>
      <c r="AO746" s="5">
        <f t="shared" si="73"/>
        <v>35.054006081169597</v>
      </c>
      <c r="AP746" s="39">
        <f t="shared" si="73"/>
        <v>35.559364473018761</v>
      </c>
      <c r="AQ746" s="38">
        <f t="shared" si="72"/>
        <v>35.054006081169597</v>
      </c>
    </row>
    <row r="747" spans="40:43">
      <c r="AN747" s="6">
        <v>74</v>
      </c>
      <c r="AO747" s="5">
        <f t="shared" si="73"/>
        <v>35.069020690307539</v>
      </c>
      <c r="AP747" s="39">
        <f t="shared" si="73"/>
        <v>35.571706664066205</v>
      </c>
      <c r="AQ747" s="38">
        <f t="shared" si="72"/>
        <v>35.069020690307539</v>
      </c>
    </row>
    <row r="748" spans="40:43">
      <c r="AN748" s="6">
        <v>74.099999999999994</v>
      </c>
      <c r="AO748" s="5">
        <f t="shared" ref="AO748:AP767" si="74">-5*LOG((10^(-0.2*AO$4))+(10^(-0.2*AO$5)))-_xlfn.NORM.INV((100-$AN748)/100,0,AO$6)</f>
        <v>35.084065109094958</v>
      </c>
      <c r="AP748" s="39">
        <f t="shared" si="74"/>
        <v>35.584073359007519</v>
      </c>
      <c r="AQ748" s="38">
        <f t="shared" si="72"/>
        <v>35.084065109094958</v>
      </c>
    </row>
    <row r="749" spans="40:43">
      <c r="AN749" s="6">
        <v>74.2</v>
      </c>
      <c r="AO749" s="5">
        <f t="shared" si="74"/>
        <v>35.099139599981825</v>
      </c>
      <c r="AP749" s="39">
        <f t="shared" si="74"/>
        <v>35.596464773579768</v>
      </c>
      <c r="AQ749" s="38">
        <f t="shared" si="72"/>
        <v>35.099139599981825</v>
      </c>
    </row>
    <row r="750" spans="40:43">
      <c r="AN750" s="6">
        <v>74.3</v>
      </c>
      <c r="AO750" s="5">
        <f t="shared" si="74"/>
        <v>35.114244428146428</v>
      </c>
      <c r="AP750" s="39">
        <f t="shared" si="74"/>
        <v>35.608881125762743</v>
      </c>
      <c r="AQ750" s="38">
        <f t="shared" si="72"/>
        <v>35.114244428146428</v>
      </c>
    </row>
    <row r="751" spans="40:43">
      <c r="AN751" s="6">
        <v>74.400000000000006</v>
      </c>
      <c r="AO751" s="5">
        <f t="shared" si="74"/>
        <v>35.129379861537508</v>
      </c>
      <c r="AP751" s="39">
        <f t="shared" si="74"/>
        <v>35.621322635813542</v>
      </c>
      <c r="AQ751" s="38">
        <f t="shared" si="72"/>
        <v>35.129379861537508</v>
      </c>
    </row>
    <row r="752" spans="40:43">
      <c r="AN752" s="6">
        <v>74.5</v>
      </c>
      <c r="AO752" s="5">
        <f t="shared" si="74"/>
        <v>35.144546170917096</v>
      </c>
      <c r="AP752" s="39">
        <f t="shared" si="74"/>
        <v>35.633789526301847</v>
      </c>
      <c r="AQ752" s="38">
        <f t="shared" si="72"/>
        <v>35.144546170917096</v>
      </c>
    </row>
    <row r="753" spans="40:43">
      <c r="AN753" s="6">
        <v>74.599999999999994</v>
      </c>
      <c r="AO753" s="5">
        <f t="shared" si="74"/>
        <v>35.159743629904256</v>
      </c>
      <c r="AP753" s="39">
        <f t="shared" si="74"/>
        <v>35.646282022145854</v>
      </c>
      <c r="AQ753" s="38">
        <f t="shared" si="72"/>
        <v>35.159743629904256</v>
      </c>
    </row>
    <row r="754" spans="40:43">
      <c r="AN754" s="6">
        <v>74.7</v>
      </c>
      <c r="AO754" s="5">
        <f t="shared" si="74"/>
        <v>35.174972515019654</v>
      </c>
      <c r="AP754" s="39">
        <f t="shared" si="74"/>
        <v>35.65880035064891</v>
      </c>
      <c r="AQ754" s="38">
        <f t="shared" si="72"/>
        <v>35.174972515019654</v>
      </c>
    </row>
    <row r="755" spans="40:43">
      <c r="AN755" s="6">
        <v>74.8</v>
      </c>
      <c r="AO755" s="5">
        <f t="shared" si="74"/>
        <v>35.190233105730883</v>
      </c>
      <c r="AP755" s="39">
        <f t="shared" si="74"/>
        <v>35.671344741536771</v>
      </c>
      <c r="AQ755" s="38">
        <f t="shared" si="72"/>
        <v>35.190233105730883</v>
      </c>
    </row>
    <row r="756" spans="40:43">
      <c r="AN756" s="6">
        <v>74.900000000000006</v>
      </c>
      <c r="AO756" s="5">
        <f t="shared" si="74"/>
        <v>35.205525684498809</v>
      </c>
      <c r="AP756" s="39">
        <f t="shared" si="74"/>
        <v>35.683915426995696</v>
      </c>
      <c r="AQ756" s="38">
        <f t="shared" si="72"/>
        <v>35.205525684498809</v>
      </c>
    </row>
    <row r="757" spans="40:43">
      <c r="AN757" s="6">
        <v>75</v>
      </c>
      <c r="AO757" s="5">
        <f t="shared" si="74"/>
        <v>35.220850536824706</v>
      </c>
      <c r="AP757" s="39">
        <f t="shared" si="74"/>
        <v>35.696512641711202</v>
      </c>
      <c r="AQ757" s="38">
        <f t="shared" si="72"/>
        <v>35.220850536824706</v>
      </c>
    </row>
    <row r="758" spans="40:43">
      <c r="AN758" s="6">
        <v>75.099999999999994</v>
      </c>
      <c r="AO758" s="5">
        <f t="shared" si="74"/>
        <v>35.236207951298312</v>
      </c>
      <c r="AP758" s="39">
        <f t="shared" si="74"/>
        <v>35.709136622907558</v>
      </c>
      <c r="AQ758" s="38">
        <f t="shared" si="72"/>
        <v>35.236207951298312</v>
      </c>
    </row>
    <row r="759" spans="40:43">
      <c r="AN759" s="6">
        <v>75.2</v>
      </c>
      <c r="AO759" s="5">
        <f t="shared" si="74"/>
        <v>35.25159821964688</v>
      </c>
      <c r="AP759" s="39">
        <f t="shared" si="74"/>
        <v>35.721787610388105</v>
      </c>
      <c r="AQ759" s="38">
        <f t="shared" si="72"/>
        <v>35.25159821964688</v>
      </c>
    </row>
    <row r="760" spans="40:43">
      <c r="AN760" s="6">
        <v>75.3</v>
      </c>
      <c r="AO760" s="5">
        <f t="shared" si="74"/>
        <v>35.267021636785131</v>
      </c>
      <c r="AP760" s="39">
        <f t="shared" si="74"/>
        <v>35.734465846576327</v>
      </c>
      <c r="AQ760" s="38">
        <f t="shared" si="72"/>
        <v>35.267021636785131</v>
      </c>
    </row>
    <row r="761" spans="40:43">
      <c r="AN761" s="6">
        <v>75.400000000000006</v>
      </c>
      <c r="AO761" s="5">
        <f t="shared" si="74"/>
        <v>35.282478500866226</v>
      </c>
      <c r="AP761" s="39">
        <f t="shared" si="74"/>
        <v>35.74717157655774</v>
      </c>
      <c r="AQ761" s="38">
        <f t="shared" si="72"/>
        <v>35.282478500866226</v>
      </c>
    </row>
    <row r="762" spans="40:43">
      <c r="AN762" s="6">
        <v>75.5</v>
      </c>
      <c r="AO762" s="5">
        <f t="shared" si="74"/>
        <v>35.297969113333693</v>
      </c>
      <c r="AP762" s="39">
        <f t="shared" si="74"/>
        <v>35.75990504812259</v>
      </c>
      <c r="AQ762" s="38">
        <f t="shared" si="72"/>
        <v>35.297969113333693</v>
      </c>
    </row>
    <row r="763" spans="40:43">
      <c r="AN763" s="6">
        <v>75.599999999999994</v>
      </c>
      <c r="AO763" s="5">
        <f t="shared" si="74"/>
        <v>35.313493778974454</v>
      </c>
      <c r="AP763" s="39">
        <f t="shared" si="74"/>
        <v>35.772666511809426</v>
      </c>
      <c r="AQ763" s="38">
        <f t="shared" si="72"/>
        <v>35.313493778974454</v>
      </c>
    </row>
    <row r="764" spans="40:43">
      <c r="AN764" s="6">
        <v>75.7</v>
      </c>
      <c r="AO764" s="5">
        <f t="shared" si="74"/>
        <v>35.32905280597285</v>
      </c>
      <c r="AP764" s="39">
        <f t="shared" si="74"/>
        <v>35.785456220949527</v>
      </c>
      <c r="AQ764" s="38">
        <f t="shared" si="72"/>
        <v>35.32905280597285</v>
      </c>
    </row>
    <row r="765" spans="40:43">
      <c r="AN765" s="6">
        <v>75.8</v>
      </c>
      <c r="AO765" s="5">
        <f t="shared" si="74"/>
        <v>35.344646505965763</v>
      </c>
      <c r="AP765" s="39">
        <f t="shared" si="74"/>
        <v>35.798274431712173</v>
      </c>
      <c r="AQ765" s="38">
        <f t="shared" si="72"/>
        <v>35.344646505965763</v>
      </c>
    </row>
    <row r="766" spans="40:43">
      <c r="AN766" s="6">
        <v>75.900000000000006</v>
      </c>
      <c r="AO766" s="5">
        <f t="shared" si="74"/>
        <v>35.360275194098854</v>
      </c>
      <c r="AP766" s="39">
        <f t="shared" si="74"/>
        <v>35.811121403150949</v>
      </c>
      <c r="AQ766" s="38">
        <f t="shared" si="72"/>
        <v>35.360275194098854</v>
      </c>
    </row>
    <row r="767" spans="40:43">
      <c r="AN767" s="6">
        <v>76</v>
      </c>
      <c r="AO767" s="5">
        <f t="shared" si="74"/>
        <v>35.375939189083901</v>
      </c>
      <c r="AP767" s="39">
        <f t="shared" si="74"/>
        <v>35.823997397250793</v>
      </c>
      <c r="AQ767" s="38">
        <f t="shared" si="72"/>
        <v>35.375939189083901</v>
      </c>
    </row>
    <row r="768" spans="40:43">
      <c r="AN768" s="6">
        <v>76.099999999999994</v>
      </c>
      <c r="AO768" s="5">
        <f t="shared" ref="AO768:AP787" si="75">-5*LOG((10^(-0.2*AO$4))+(10^(-0.2*AO$5)))-_xlfn.NORM.INV((100-$AN768)/100,0,AO$6)</f>
        <v>35.391638813257366</v>
      </c>
      <c r="AP768" s="39">
        <f t="shared" si="75"/>
        <v>35.836902678976195</v>
      </c>
      <c r="AQ768" s="38">
        <f t="shared" si="72"/>
        <v>35.391638813257366</v>
      </c>
    </row>
    <row r="769" spans="40:43">
      <c r="AN769" s="6">
        <v>76.2</v>
      </c>
      <c r="AO769" s="5">
        <f t="shared" si="75"/>
        <v>35.407374392640072</v>
      </c>
      <c r="AP769" s="39">
        <f t="shared" si="75"/>
        <v>35.849837516320228</v>
      </c>
      <c r="AQ769" s="38">
        <f t="shared" si="72"/>
        <v>35.407374392640072</v>
      </c>
    </row>
    <row r="770" spans="40:43">
      <c r="AN770" s="6">
        <v>76.3</v>
      </c>
      <c r="AO770" s="5">
        <f t="shared" si="75"/>
        <v>35.42314625699813</v>
      </c>
      <c r="AP770" s="39">
        <f t="shared" si="75"/>
        <v>35.862802180354642</v>
      </c>
      <c r="AQ770" s="38">
        <f t="shared" si="72"/>
        <v>35.42314625699813</v>
      </c>
    </row>
    <row r="771" spans="40:43">
      <c r="AN771" s="6">
        <v>76.400000000000006</v>
      </c>
      <c r="AO771" s="5">
        <f t="shared" si="75"/>
        <v>35.438954739905149</v>
      </c>
      <c r="AP771" s="39">
        <f t="shared" si="75"/>
        <v>35.875796945280996</v>
      </c>
      <c r="AQ771" s="38">
        <f t="shared" si="72"/>
        <v>35.438954739905149</v>
      </c>
    </row>
    <row r="772" spans="40:43">
      <c r="AN772" s="6">
        <v>76.5</v>
      </c>
      <c r="AO772" s="5">
        <f t="shared" si="75"/>
        <v>35.454800178805677</v>
      </c>
      <c r="AP772" s="39">
        <f t="shared" si="75"/>
        <v>35.888822088482804</v>
      </c>
      <c r="AQ772" s="38">
        <f t="shared" si="72"/>
        <v>35.454800178805677</v>
      </c>
    </row>
    <row r="773" spans="40:43">
      <c r="AN773" s="6">
        <v>76.599999999999994</v>
      </c>
      <c r="AO773" s="5">
        <f t="shared" si="75"/>
        <v>35.470682915079976</v>
      </c>
      <c r="AP773" s="39">
        <f t="shared" si="75"/>
        <v>35.901877890578788</v>
      </c>
      <c r="AQ773" s="38">
        <f t="shared" si="72"/>
        <v>35.470682915079976</v>
      </c>
    </row>
    <row r="774" spans="40:43">
      <c r="AN774" s="6">
        <v>76.7</v>
      </c>
      <c r="AO774" s="5">
        <f t="shared" si="75"/>
        <v>35.486603294110161</v>
      </c>
      <c r="AP774" s="39">
        <f t="shared" si="75"/>
        <v>35.91496463547724</v>
      </c>
      <c r="AQ774" s="38">
        <f t="shared" si="72"/>
        <v>35.486603294110161</v>
      </c>
    </row>
    <row r="775" spans="40:43">
      <c r="AN775" s="6">
        <v>76.8</v>
      </c>
      <c r="AO775" s="5">
        <f t="shared" si="75"/>
        <v>35.50256166534767</v>
      </c>
      <c r="AP775" s="39">
        <f t="shared" si="75"/>
        <v>35.928082610431488</v>
      </c>
      <c r="AQ775" s="38">
        <f t="shared" si="72"/>
        <v>35.50256166534767</v>
      </c>
    </row>
    <row r="776" spans="40:43">
      <c r="AN776" s="6">
        <v>76.900000000000006</v>
      </c>
      <c r="AO776" s="5">
        <f t="shared" si="75"/>
        <v>35.518558382382196</v>
      </c>
      <c r="AP776" s="39">
        <f t="shared" si="75"/>
        <v>35.941232106096543</v>
      </c>
      <c r="AQ776" s="38">
        <f t="shared" ref="AQ776:AQ839" si="76">MIN(AO776:AP776)</f>
        <v>35.518558382382196</v>
      </c>
    </row>
    <row r="777" spans="40:43">
      <c r="AN777" s="6">
        <v>77</v>
      </c>
      <c r="AO777" s="5">
        <f t="shared" si="75"/>
        <v>35.534593803012044</v>
      </c>
      <c r="AP777" s="39">
        <f t="shared" si="75"/>
        <v>35.954413416586974</v>
      </c>
      <c r="AQ777" s="38">
        <f t="shared" si="76"/>
        <v>35.534593803012044</v>
      </c>
    </row>
    <row r="778" spans="40:43">
      <c r="AN778" s="6">
        <v>77.099999999999994</v>
      </c>
      <c r="AO778" s="5">
        <f t="shared" si="75"/>
        <v>35.550668289316</v>
      </c>
      <c r="AP778" s="39">
        <f t="shared" si="75"/>
        <v>35.967626839535932</v>
      </c>
      <c r="AQ778" s="38">
        <f t="shared" si="76"/>
        <v>35.550668289316</v>
      </c>
    </row>
    <row r="779" spans="40:43">
      <c r="AN779" s="6">
        <v>77.2</v>
      </c>
      <c r="AO779" s="5">
        <f t="shared" si="75"/>
        <v>35.56678220772671</v>
      </c>
      <c r="AP779" s="39">
        <f t="shared" si="75"/>
        <v>35.980872676155499</v>
      </c>
      <c r="AQ779" s="38">
        <f t="shared" si="76"/>
        <v>35.56678220772671</v>
      </c>
    </row>
    <row r="780" spans="40:43">
      <c r="AN780" s="6">
        <v>77.3</v>
      </c>
      <c r="AO780" s="5">
        <f t="shared" si="75"/>
        <v>35.582935929105581</v>
      </c>
      <c r="AP780" s="39">
        <f t="shared" si="75"/>
        <v>35.994151231298261</v>
      </c>
      <c r="AQ780" s="38">
        <f t="shared" si="76"/>
        <v>35.582935929105581</v>
      </c>
    </row>
    <row r="781" spans="40:43">
      <c r="AN781" s="6">
        <v>77.400000000000006</v>
      </c>
      <c r="AO781" s="5">
        <f t="shared" si="75"/>
        <v>35.599129828819422</v>
      </c>
      <c r="AP781" s="39">
        <f t="shared" si="75"/>
        <v>36.007462813520284</v>
      </c>
      <c r="AQ781" s="38">
        <f t="shared" si="76"/>
        <v>35.599129828819422</v>
      </c>
    </row>
    <row r="782" spans="40:43">
      <c r="AN782" s="6">
        <v>77.5</v>
      </c>
      <c r="AO782" s="5">
        <f t="shared" si="75"/>
        <v>35.615364286818547</v>
      </c>
      <c r="AP782" s="39">
        <f t="shared" si="75"/>
        <v>36.020807735145354</v>
      </c>
      <c r="AQ782" s="38">
        <f t="shared" si="76"/>
        <v>35.615364286818547</v>
      </c>
    </row>
    <row r="783" spans="40:43">
      <c r="AN783" s="6">
        <v>77.599999999999994</v>
      </c>
      <c r="AO783" s="5">
        <f t="shared" si="75"/>
        <v>35.631639687716749</v>
      </c>
      <c r="AP783" s="39">
        <f t="shared" si="75"/>
        <v>36.034186312330668</v>
      </c>
      <c r="AQ783" s="38">
        <f t="shared" si="76"/>
        <v>35.631639687716749</v>
      </c>
    </row>
    <row r="784" spans="40:43">
      <c r="AN784" s="6">
        <v>77.7</v>
      </c>
      <c r="AO784" s="5">
        <f t="shared" si="75"/>
        <v>35.64795642087288</v>
      </c>
      <c r="AP784" s="39">
        <f t="shared" si="75"/>
        <v>36.047598865133935</v>
      </c>
      <c r="AQ784" s="38">
        <f t="shared" si="76"/>
        <v>35.64795642087288</v>
      </c>
    </row>
    <row r="785" spans="40:43">
      <c r="AN785" s="6">
        <v>77.8</v>
      </c>
      <c r="AO785" s="5">
        <f t="shared" si="75"/>
        <v>35.664314880474286</v>
      </c>
      <c r="AP785" s="39">
        <f t="shared" si="75"/>
        <v>36.061045717581941</v>
      </c>
      <c r="AQ785" s="38">
        <f t="shared" si="76"/>
        <v>35.664314880474286</v>
      </c>
    </row>
    <row r="786" spans="40:43">
      <c r="AN786" s="6">
        <v>77.900000000000006</v>
      </c>
      <c r="AO786" s="5">
        <f t="shared" si="75"/>
        <v>35.680715465622036</v>
      </c>
      <c r="AP786" s="39">
        <f t="shared" si="75"/>
        <v>36.074527197740608</v>
      </c>
      <c r="AQ786" s="38">
        <f t="shared" si="76"/>
        <v>35.680715465622036</v>
      </c>
    </row>
    <row r="787" spans="40:43">
      <c r="AN787" s="6">
        <v>78</v>
      </c>
      <c r="AO787" s="5">
        <f t="shared" si="75"/>
        <v>35.697158580418048</v>
      </c>
      <c r="AP787" s="39">
        <f t="shared" si="75"/>
        <v>36.088043637786626</v>
      </c>
      <c r="AQ787" s="38">
        <f t="shared" si="76"/>
        <v>35.697158580418048</v>
      </c>
    </row>
    <row r="788" spans="40:43">
      <c r="AN788" s="6">
        <v>78.099999999999994</v>
      </c>
      <c r="AO788" s="5">
        <f t="shared" ref="AO788:AP807" si="77">-5*LOG((10^(-0.2*AO$4))+(10^(-0.2*AO$5)))-_xlfn.NORM.INV((100-$AN788)/100,0,AO$6)</f>
        <v>35.713644634054134</v>
      </c>
      <c r="AP788" s="39">
        <f t="shared" si="77"/>
        <v>36.101595374080638</v>
      </c>
      <c r="AQ788" s="38">
        <f t="shared" si="76"/>
        <v>35.713644634054134</v>
      </c>
    </row>
    <row r="789" spans="40:43">
      <c r="AN789" s="6">
        <v>78.2</v>
      </c>
      <c r="AO789" s="5">
        <f t="shared" si="77"/>
        <v>35.730174040903051</v>
      </c>
      <c r="AP789" s="39">
        <f t="shared" si="77"/>
        <v>36.115182747242059</v>
      </c>
      <c r="AQ789" s="38">
        <f t="shared" si="76"/>
        <v>35.730174040903051</v>
      </c>
    </row>
    <row r="790" spans="40:43">
      <c r="AN790" s="6">
        <v>78.3</v>
      </c>
      <c r="AO790" s="5">
        <f t="shared" si="77"/>
        <v>35.746747220611518</v>
      </c>
      <c r="AP790" s="39">
        <f t="shared" si="77"/>
        <v>36.12880610222561</v>
      </c>
      <c r="AQ790" s="38">
        <f t="shared" si="76"/>
        <v>35.746747220611518</v>
      </c>
    </row>
    <row r="791" spans="40:43">
      <c r="AN791" s="6">
        <v>78.400000000000006</v>
      </c>
      <c r="AO791" s="5">
        <f t="shared" si="77"/>
        <v>35.763364598195409</v>
      </c>
      <c r="AP791" s="39">
        <f t="shared" si="77"/>
        <v>36.142465788399498</v>
      </c>
      <c r="AQ791" s="38">
        <f t="shared" si="76"/>
        <v>35.763364598195409</v>
      </c>
    </row>
    <row r="792" spans="40:43">
      <c r="AN792" s="6">
        <v>78.5</v>
      </c>
      <c r="AO792" s="5">
        <f t="shared" si="77"/>
        <v>35.780026604137042</v>
      </c>
      <c r="AP792" s="39">
        <f t="shared" si="77"/>
        <v>36.15616215962541</v>
      </c>
      <c r="AQ792" s="38">
        <f t="shared" si="76"/>
        <v>35.780026604137042</v>
      </c>
    </row>
    <row r="793" spans="40:43">
      <c r="AN793" s="6">
        <v>78.599999999999994</v>
      </c>
      <c r="AO793" s="5">
        <f t="shared" si="77"/>
        <v>35.79673367448467</v>
      </c>
      <c r="AP793" s="39">
        <f t="shared" si="77"/>
        <v>36.169895574340309</v>
      </c>
      <c r="AQ793" s="38">
        <f t="shared" si="76"/>
        <v>35.79673367448467</v>
      </c>
    </row>
    <row r="794" spans="40:43">
      <c r="AN794" s="6">
        <v>78.7</v>
      </c>
      <c r="AO794" s="5">
        <f t="shared" si="77"/>
        <v>35.813486250954277</v>
      </c>
      <c r="AP794" s="39">
        <f t="shared" si="77"/>
        <v>36.183666395640095</v>
      </c>
      <c r="AQ794" s="38">
        <f t="shared" si="76"/>
        <v>35.813486250954277</v>
      </c>
    </row>
    <row r="795" spans="40:43">
      <c r="AN795" s="6">
        <v>78.8</v>
      </c>
      <c r="AO795" s="5">
        <f t="shared" si="77"/>
        <v>35.830284781033647</v>
      </c>
      <c r="AP795" s="39">
        <f t="shared" si="77"/>
        <v>36.197474991365162</v>
      </c>
      <c r="AQ795" s="38">
        <f t="shared" si="76"/>
        <v>35.830284781033647</v>
      </c>
    </row>
    <row r="796" spans="40:43">
      <c r="AN796" s="6">
        <v>78.900000000000006</v>
      </c>
      <c r="AO796" s="5">
        <f t="shared" si="77"/>
        <v>35.84712971808888</v>
      </c>
      <c r="AP796" s="39">
        <f t="shared" si="77"/>
        <v>36.211321734187948</v>
      </c>
      <c r="AQ796" s="38">
        <f t="shared" si="76"/>
        <v>35.84712971808888</v>
      </c>
    </row>
    <row r="797" spans="40:43">
      <c r="AN797" s="6">
        <v>79</v>
      </c>
      <c r="AO797" s="5">
        <f t="shared" si="77"/>
        <v>35.864021521473326</v>
      </c>
      <c r="AP797" s="39">
        <f t="shared" si="77"/>
        <v>36.225207001702493</v>
      </c>
      <c r="AQ797" s="38">
        <f t="shared" si="76"/>
        <v>35.864021521473326</v>
      </c>
    </row>
    <row r="798" spans="40:43">
      <c r="AN798" s="6">
        <v>79.099999999999994</v>
      </c>
      <c r="AO798" s="5">
        <f t="shared" si="77"/>
        <v>35.88096065663909</v>
      </c>
      <c r="AP798" s="39">
        <f t="shared" si="77"/>
        <v>36.239131176516075</v>
      </c>
      <c r="AQ798" s="38">
        <f t="shared" si="76"/>
        <v>35.88096065663909</v>
      </c>
    </row>
    <row r="799" spans="40:43">
      <c r="AN799" s="6">
        <v>79.2</v>
      </c>
      <c r="AO799" s="5">
        <f t="shared" si="77"/>
        <v>35.897947595251111</v>
      </c>
      <c r="AP799" s="39">
        <f t="shared" si="77"/>
        <v>36.253094646343001</v>
      </c>
      <c r="AQ799" s="38">
        <f t="shared" si="76"/>
        <v>35.897947595251111</v>
      </c>
    </row>
    <row r="800" spans="40:43">
      <c r="AN800" s="6">
        <v>79.3</v>
      </c>
      <c r="AO800" s="5">
        <f t="shared" si="77"/>
        <v>35.914982815303894</v>
      </c>
      <c r="AP800" s="39">
        <f t="shared" si="77"/>
        <v>36.267097804100551</v>
      </c>
      <c r="AQ800" s="38">
        <f t="shared" si="76"/>
        <v>35.914982815303894</v>
      </c>
    </row>
    <row r="801" spans="40:43">
      <c r="AN801" s="6">
        <v>79.400000000000006</v>
      </c>
      <c r="AO801" s="5">
        <f t="shared" si="77"/>
        <v>35.932066801241056</v>
      </c>
      <c r="AP801" s="39">
        <f t="shared" si="77"/>
        <v>36.281141048007278</v>
      </c>
      <c r="AQ801" s="38">
        <f t="shared" si="76"/>
        <v>35.932066801241056</v>
      </c>
    </row>
    <row r="802" spans="40:43">
      <c r="AN802" s="6">
        <v>79.5</v>
      </c>
      <c r="AO802" s="5">
        <f t="shared" si="77"/>
        <v>35.949200044077635</v>
      </c>
      <c r="AP802" s="39">
        <f t="shared" si="77"/>
        <v>36.295224781683494</v>
      </c>
      <c r="AQ802" s="38">
        <f t="shared" si="76"/>
        <v>35.949200044077635</v>
      </c>
    </row>
    <row r="803" spans="40:43">
      <c r="AN803" s="6">
        <v>79.599999999999994</v>
      </c>
      <c r="AO803" s="5">
        <f t="shared" si="77"/>
        <v>35.966383041525347</v>
      </c>
      <c r="AP803" s="39">
        <f t="shared" si="77"/>
        <v>36.309349414254278</v>
      </c>
      <c r="AQ803" s="38">
        <f t="shared" si="76"/>
        <v>35.966383041525347</v>
      </c>
    </row>
    <row r="804" spans="40:43">
      <c r="AN804" s="6">
        <v>79.7</v>
      </c>
      <c r="AO804" s="5">
        <f t="shared" si="77"/>
        <v>35.983616298120864</v>
      </c>
      <c r="AP804" s="39">
        <f t="shared" si="77"/>
        <v>36.323515360454898</v>
      </c>
      <c r="AQ804" s="38">
        <f t="shared" si="76"/>
        <v>35.983616298120864</v>
      </c>
    </row>
    <row r="805" spans="40:43">
      <c r="AN805" s="6">
        <v>79.8</v>
      </c>
      <c r="AO805" s="5">
        <f t="shared" si="77"/>
        <v>36.000900325357065</v>
      </c>
      <c r="AP805" s="39">
        <f t="shared" si="77"/>
        <v>36.337723040738716</v>
      </c>
      <c r="AQ805" s="38">
        <f t="shared" si="76"/>
        <v>36.000900325357065</v>
      </c>
    </row>
    <row r="806" spans="40:43">
      <c r="AN806" s="6">
        <v>79.900000000000006</v>
      </c>
      <c r="AO806" s="5">
        <f t="shared" si="77"/>
        <v>36.018235641817625</v>
      </c>
      <c r="AP806" s="39">
        <f t="shared" si="77"/>
        <v>36.351972881387809</v>
      </c>
      <c r="AQ806" s="38">
        <f t="shared" si="76"/>
        <v>36.018235641817625</v>
      </c>
    </row>
    <row r="807" spans="40:43">
      <c r="AN807" s="6">
        <v>80</v>
      </c>
      <c r="AO807" s="5">
        <f t="shared" si="77"/>
        <v>36.035622773314692</v>
      </c>
      <c r="AP807" s="39">
        <f t="shared" si="77"/>
        <v>36.366265314626141</v>
      </c>
      <c r="AQ807" s="38">
        <f t="shared" si="76"/>
        <v>36.035622773314692</v>
      </c>
    </row>
    <row r="808" spans="40:43">
      <c r="AN808" s="6">
        <v>80.099999999999994</v>
      </c>
      <c r="AO808" s="5">
        <f t="shared" ref="AO808:AP827" si="78">-5*LOG((10^(-0.2*AO$4))+(10^(-0.2*AO$5)))-_xlfn.NORM.INV((100-$AN808)/100,0,AO$6)</f>
        <v>36.05306225303007</v>
      </c>
      <c r="AP808" s="39">
        <f t="shared" si="78"/>
        <v>36.380600778735648</v>
      </c>
      <c r="AQ808" s="38">
        <f t="shared" si="76"/>
        <v>36.05306225303007</v>
      </c>
    </row>
    <row r="809" spans="40:43">
      <c r="AN809" s="6">
        <v>80.2</v>
      </c>
      <c r="AO809" s="5">
        <f t="shared" si="78"/>
        <v>36.070554621659795</v>
      </c>
      <c r="AP809" s="39">
        <f t="shared" si="78"/>
        <v>36.394979718175016</v>
      </c>
      <c r="AQ809" s="38">
        <f t="shared" si="76"/>
        <v>36.070554621659795</v>
      </c>
    </row>
    <row r="810" spans="40:43">
      <c r="AN810" s="6">
        <v>80.3</v>
      </c>
      <c r="AO810" s="5">
        <f t="shared" si="78"/>
        <v>36.088100427562246</v>
      </c>
      <c r="AP810" s="39">
        <f t="shared" si="78"/>
        <v>36.409402583701507</v>
      </c>
      <c r="AQ810" s="38">
        <f t="shared" si="76"/>
        <v>36.088100427562246</v>
      </c>
    </row>
    <row r="811" spans="40:43">
      <c r="AN811" s="6">
        <v>80.400000000000006</v>
      </c>
      <c r="AO811" s="5">
        <f t="shared" si="78"/>
        <v>36.105700226910017</v>
      </c>
      <c r="AP811" s="39">
        <f t="shared" si="78"/>
        <v>36.42386983249574</v>
      </c>
      <c r="AQ811" s="38">
        <f t="shared" si="76"/>
        <v>36.105700226910017</v>
      </c>
    </row>
    <row r="812" spans="40:43">
      <c r="AN812" s="6">
        <v>80.5</v>
      </c>
      <c r="AO812" s="5">
        <f t="shared" si="78"/>
        <v>36.123354583845483</v>
      </c>
      <c r="AP812" s="39">
        <f t="shared" si="78"/>
        <v>36.438381928289608</v>
      </c>
      <c r="AQ812" s="38">
        <f t="shared" si="76"/>
        <v>36.123354583845483</v>
      </c>
    </row>
    <row r="813" spans="40:43">
      <c r="AN813" s="6">
        <v>80.599999999999994</v>
      </c>
      <c r="AO813" s="5">
        <f t="shared" si="78"/>
        <v>36.141064070640269</v>
      </c>
      <c r="AP813" s="39">
        <f t="shared" si="78"/>
        <v>36.452939341497327</v>
      </c>
      <c r="AQ813" s="38">
        <f t="shared" si="76"/>
        <v>36.141064070640269</v>
      </c>
    </row>
    <row r="814" spans="40:43">
      <c r="AN814" s="6">
        <v>80.7</v>
      </c>
      <c r="AO814" s="5">
        <f t="shared" si="78"/>
        <v>36.15882926785887</v>
      </c>
      <c r="AP814" s="39">
        <f t="shared" si="78"/>
        <v>36.467542549349957</v>
      </c>
      <c r="AQ814" s="38">
        <f t="shared" si="76"/>
        <v>36.15882926785887</v>
      </c>
    </row>
    <row r="815" spans="40:43">
      <c r="AN815" s="6">
        <v>80.8</v>
      </c>
      <c r="AO815" s="5">
        <f t="shared" si="78"/>
        <v>36.176650764526158</v>
      </c>
      <c r="AP815" s="39">
        <f t="shared" si="78"/>
        <v>36.482192036033105</v>
      </c>
      <c r="AQ815" s="38">
        <f t="shared" si="76"/>
        <v>36.176650764526158</v>
      </c>
    </row>
    <row r="816" spans="40:43">
      <c r="AN816" s="6">
        <v>80.900000000000006</v>
      </c>
      <c r="AO816" s="5">
        <f t="shared" si="78"/>
        <v>36.194529158299346</v>
      </c>
      <c r="AP816" s="39">
        <f t="shared" si="78"/>
        <v>36.49688829282826</v>
      </c>
      <c r="AQ816" s="38">
        <f t="shared" si="76"/>
        <v>36.194529158299346</v>
      </c>
    </row>
    <row r="817" spans="40:43">
      <c r="AN817" s="6">
        <v>81</v>
      </c>
      <c r="AO817" s="5">
        <f t="shared" si="78"/>
        <v>36.212465055644337</v>
      </c>
      <c r="AP817" s="39">
        <f t="shared" si="78"/>
        <v>36.511631818257754</v>
      </c>
      <c r="AQ817" s="38">
        <f t="shared" si="76"/>
        <v>36.212465055644337</v>
      </c>
    </row>
    <row r="818" spans="40:43">
      <c r="AN818" s="6">
        <v>81.099999999999994</v>
      </c>
      <c r="AO818" s="5">
        <f t="shared" si="78"/>
        <v>36.230459072016494</v>
      </c>
      <c r="AP818" s="39">
        <f t="shared" si="78"/>
        <v>36.526423118233367</v>
      </c>
      <c r="AQ818" s="38">
        <f t="shared" si="76"/>
        <v>36.230459072016494</v>
      </c>
    </row>
    <row r="819" spans="40:43">
      <c r="AN819" s="6">
        <v>81.2</v>
      </c>
      <c r="AO819" s="5">
        <f t="shared" si="78"/>
        <v>36.248511832046155</v>
      </c>
      <c r="AP819" s="39">
        <f t="shared" si="78"/>
        <v>36.541262706208833</v>
      </c>
      <c r="AQ819" s="38">
        <f t="shared" si="76"/>
        <v>36.248511832046155</v>
      </c>
    </row>
    <row r="820" spans="40:43">
      <c r="AN820" s="6">
        <v>81.3</v>
      </c>
      <c r="AO820" s="5">
        <f t="shared" si="78"/>
        <v>36.266623969729004</v>
      </c>
      <c r="AP820" s="39">
        <f t="shared" si="78"/>
        <v>36.55615110333629</v>
      </c>
      <c r="AQ820" s="38">
        <f t="shared" si="76"/>
        <v>36.266623969729004</v>
      </c>
    </row>
    <row r="821" spans="40:43">
      <c r="AN821" s="6">
        <v>81.400000000000006</v>
      </c>
      <c r="AO821" s="5">
        <f t="shared" si="78"/>
        <v>36.284796128621323</v>
      </c>
      <c r="AP821" s="39">
        <f t="shared" si="78"/>
        <v>36.571088838626828</v>
      </c>
      <c r="AQ821" s="38">
        <f t="shared" si="76"/>
        <v>36.284796128621323</v>
      </c>
    </row>
    <row r="822" spans="40:43">
      <c r="AN822" s="6">
        <v>81.5</v>
      </c>
      <c r="AO822" s="5">
        <f t="shared" si="78"/>
        <v>36.303028962040429</v>
      </c>
      <c r="AP822" s="39">
        <f t="shared" si="78"/>
        <v>36.586076449115211</v>
      </c>
      <c r="AQ822" s="38">
        <f t="shared" si="76"/>
        <v>36.303028962040429</v>
      </c>
    </row>
    <row r="823" spans="40:43">
      <c r="AN823" s="6">
        <v>81.599999999999994</v>
      </c>
      <c r="AO823" s="5">
        <f t="shared" si="78"/>
        <v>36.321323133270418</v>
      </c>
      <c r="AP823" s="39">
        <f t="shared" si="78"/>
        <v>36.601114480029018</v>
      </c>
      <c r="AQ823" s="38">
        <f t="shared" si="76"/>
        <v>36.321323133270418</v>
      </c>
    </row>
    <row r="824" spans="40:43">
      <c r="AN824" s="6">
        <v>81.7</v>
      </c>
      <c r="AO824" s="5">
        <f t="shared" si="78"/>
        <v>36.339679315773282</v>
      </c>
      <c r="AP824" s="39">
        <f t="shared" si="78"/>
        <v>36.616203484962192</v>
      </c>
      <c r="AQ824" s="38">
        <f t="shared" si="76"/>
        <v>36.339679315773282</v>
      </c>
    </row>
    <row r="825" spans="40:43">
      <c r="AN825" s="6">
        <v>81.8</v>
      </c>
      <c r="AO825" s="5">
        <f t="shared" si="78"/>
        <v>36.358098193405802</v>
      </c>
      <c r="AP825" s="39">
        <f t="shared" si="78"/>
        <v>36.631344026053299</v>
      </c>
      <c r="AQ825" s="38">
        <f t="shared" si="76"/>
        <v>36.358098193405802</v>
      </c>
    </row>
    <row r="826" spans="40:43">
      <c r="AN826" s="6">
        <v>81.900000000000006</v>
      </c>
      <c r="AO826" s="5">
        <f t="shared" si="78"/>
        <v>36.376580460642153</v>
      </c>
      <c r="AP826" s="39">
        <f t="shared" si="78"/>
        <v>36.646536674168559</v>
      </c>
      <c r="AQ826" s="38">
        <f t="shared" si="76"/>
        <v>36.376580460642153</v>
      </c>
    </row>
    <row r="827" spans="40:43">
      <c r="AN827" s="6">
        <v>82</v>
      </c>
      <c r="AO827" s="5">
        <f t="shared" si="78"/>
        <v>36.395126822802517</v>
      </c>
      <c r="AP827" s="39">
        <f t="shared" si="78"/>
        <v>36.66178200908972</v>
      </c>
      <c r="AQ827" s="38">
        <f t="shared" si="76"/>
        <v>36.395126822802517</v>
      </c>
    </row>
    <row r="828" spans="40:43">
      <c r="AN828" s="6">
        <v>82.1</v>
      </c>
      <c r="AO828" s="5">
        <f t="shared" ref="AO828:AP847" si="79">-5*LOG((10^(-0.2*AO$4))+(10^(-0.2*AO$5)))-_xlfn.NORM.INV((100-$AN828)/100,0,AO$6)</f>
        <v>36.413737996288006</v>
      </c>
      <c r="AP828" s="39">
        <f t="shared" si="79"/>
        <v>36.677080619707198</v>
      </c>
      <c r="AQ828" s="38">
        <f t="shared" si="76"/>
        <v>36.413737996288006</v>
      </c>
    </row>
    <row r="829" spans="40:43">
      <c r="AN829" s="6">
        <v>82.2</v>
      </c>
      <c r="AO829" s="5">
        <f t="shared" si="79"/>
        <v>36.432414708821902</v>
      </c>
      <c r="AP829" s="39">
        <f t="shared" si="79"/>
        <v>36.69243310421836</v>
      </c>
      <c r="AQ829" s="38">
        <f t="shared" si="76"/>
        <v>36.432414708821902</v>
      </c>
    </row>
    <row r="830" spans="40:43">
      <c r="AN830" s="6">
        <v>82.3</v>
      </c>
      <c r="AO830" s="5">
        <f t="shared" si="79"/>
        <v>36.451157699697518</v>
      </c>
      <c r="AP830" s="39">
        <f t="shared" si="79"/>
        <v>36.707840070331301</v>
      </c>
      <c r="AQ830" s="38">
        <f t="shared" si="76"/>
        <v>36.451157699697518</v>
      </c>
    </row>
    <row r="831" spans="40:43">
      <c r="AN831" s="6">
        <v>82.4</v>
      </c>
      <c r="AO831" s="5">
        <f t="shared" si="79"/>
        <v>36.46996772003299</v>
      </c>
      <c r="AP831" s="39">
        <f t="shared" si="79"/>
        <v>36.723302135474242</v>
      </c>
      <c r="AQ831" s="38">
        <f t="shared" si="76"/>
        <v>36.46996772003299</v>
      </c>
    </row>
    <row r="832" spans="40:43">
      <c r="AN832" s="6">
        <v>82.5</v>
      </c>
      <c r="AO832" s="5">
        <f t="shared" si="79"/>
        <v>36.488845533033015</v>
      </c>
      <c r="AP832" s="39">
        <f t="shared" si="79"/>
        <v>36.738819927010709</v>
      </c>
      <c r="AQ832" s="38">
        <f t="shared" si="76"/>
        <v>36.488845533033015</v>
      </c>
    </row>
    <row r="833" spans="40:43">
      <c r="AN833" s="6">
        <v>82.6</v>
      </c>
      <c r="AO833" s="5">
        <f t="shared" si="79"/>
        <v>36.507791914258057</v>
      </c>
      <c r="AP833" s="39">
        <f t="shared" si="79"/>
        <v>36.754394082460834</v>
      </c>
      <c r="AQ833" s="38">
        <f t="shared" si="76"/>
        <v>36.507791914258057</v>
      </c>
    </row>
    <row r="834" spans="40:43">
      <c r="AN834" s="6">
        <v>82.7</v>
      </c>
      <c r="AO834" s="5">
        <f t="shared" si="79"/>
        <v>36.526807651900995</v>
      </c>
      <c r="AP834" s="39">
        <f t="shared" si="79"/>
        <v>36.770025249728718</v>
      </c>
      <c r="AQ834" s="38">
        <f t="shared" si="76"/>
        <v>36.526807651900995</v>
      </c>
    </row>
    <row r="835" spans="40:43">
      <c r="AN835" s="6">
        <v>82.8</v>
      </c>
      <c r="AO835" s="5">
        <f t="shared" si="79"/>
        <v>36.545893547071593</v>
      </c>
      <c r="AP835" s="39">
        <f t="shared" si="79"/>
        <v>36.785714087336331</v>
      </c>
      <c r="AQ835" s="38">
        <f t="shared" si="76"/>
        <v>36.545893547071593</v>
      </c>
    </row>
    <row r="836" spans="40:43">
      <c r="AN836" s="6">
        <v>82.9</v>
      </c>
      <c r="AO836" s="5">
        <f t="shared" si="79"/>
        <v>36.565050414089143</v>
      </c>
      <c r="AP836" s="39">
        <f t="shared" si="79"/>
        <v>36.801461264664013</v>
      </c>
      <c r="AQ836" s="38">
        <f t="shared" si="76"/>
        <v>36.565050414089143</v>
      </c>
    </row>
    <row r="837" spans="40:43">
      <c r="AN837" s="6">
        <v>83</v>
      </c>
      <c r="AO837" s="5">
        <f t="shared" si="79"/>
        <v>36.584279080783368</v>
      </c>
      <c r="AP837" s="39">
        <f t="shared" si="79"/>
        <v>36.817267462197847</v>
      </c>
      <c r="AQ837" s="38">
        <f t="shared" si="76"/>
        <v>36.584279080783368</v>
      </c>
    </row>
    <row r="838" spans="40:43">
      <c r="AN838" s="6">
        <v>83.1</v>
      </c>
      <c r="AO838" s="5">
        <f t="shared" si="79"/>
        <v>36.603580388804083</v>
      </c>
      <c r="AP838" s="39">
        <f t="shared" si="79"/>
        <v>36.833133371784214</v>
      </c>
      <c r="AQ838" s="38">
        <f t="shared" si="76"/>
        <v>36.603580388804083</v>
      </c>
    </row>
    <row r="839" spans="40:43">
      <c r="AN839" s="6">
        <v>83.2</v>
      </c>
      <c r="AO839" s="5">
        <f t="shared" si="79"/>
        <v>36.622955193939767</v>
      </c>
      <c r="AP839" s="39">
        <f t="shared" si="79"/>
        <v>36.849059696891622</v>
      </c>
      <c r="AQ839" s="38">
        <f t="shared" si="76"/>
        <v>36.622955193939767</v>
      </c>
    </row>
    <row r="840" spans="40:43">
      <c r="AN840" s="6">
        <v>83.3</v>
      </c>
      <c r="AO840" s="5">
        <f t="shared" si="79"/>
        <v>36.642404366445334</v>
      </c>
      <c r="AP840" s="39">
        <f t="shared" si="79"/>
        <v>36.865047152880187</v>
      </c>
      <c r="AQ840" s="38">
        <f t="shared" ref="AQ840:AQ903" si="80">MIN(AO840:AP840)</f>
        <v>36.642404366445334</v>
      </c>
    </row>
    <row r="841" spans="40:43">
      <c r="AN841" s="6">
        <v>83.4</v>
      </c>
      <c r="AO841" s="5">
        <f t="shared" si="79"/>
        <v>36.66192879137963</v>
      </c>
      <c r="AP841" s="39">
        <f t="shared" si="79"/>
        <v>36.881096467279022</v>
      </c>
      <c r="AQ841" s="38">
        <f t="shared" si="80"/>
        <v>36.66192879137963</v>
      </c>
    </row>
    <row r="842" spans="40:43">
      <c r="AN842" s="6">
        <v>83.5</v>
      </c>
      <c r="AO842" s="5">
        <f t="shared" si="79"/>
        <v>36.681529368952823</v>
      </c>
      <c r="AP842" s="39">
        <f t="shared" si="79"/>
        <v>36.897208380071824</v>
      </c>
      <c r="AQ842" s="38">
        <f t="shared" si="80"/>
        <v>36.681529368952823</v>
      </c>
    </row>
    <row r="843" spans="40:43">
      <c r="AN843" s="6">
        <v>83.6</v>
      </c>
      <c r="AO843" s="5">
        <f t="shared" si="79"/>
        <v>36.701207014884041</v>
      </c>
      <c r="AP843" s="39">
        <f t="shared" si="79"/>
        <v>36.913383643990834</v>
      </c>
      <c r="AQ843" s="38">
        <f t="shared" si="80"/>
        <v>36.701207014884041</v>
      </c>
    </row>
    <row r="844" spans="40:43">
      <c r="AN844" s="6">
        <v>83.7</v>
      </c>
      <c r="AO844" s="5">
        <f t="shared" si="79"/>
        <v>36.720962660769771</v>
      </c>
      <c r="AP844" s="39">
        <f t="shared" si="79"/>
        <v>36.929623024819676</v>
      </c>
      <c r="AQ844" s="38">
        <f t="shared" si="80"/>
        <v>36.720962660769771</v>
      </c>
    </row>
    <row r="845" spans="40:43">
      <c r="AN845" s="6">
        <v>83.8</v>
      </c>
      <c r="AO845" s="5">
        <f t="shared" si="79"/>
        <v>36.740797254463217</v>
      </c>
      <c r="AP845" s="39">
        <f t="shared" si="79"/>
        <v>36.945927301705197</v>
      </c>
      <c r="AQ845" s="38">
        <f t="shared" si="80"/>
        <v>36.740797254463217</v>
      </c>
    </row>
    <row r="846" spans="40:43">
      <c r="AN846" s="6">
        <v>83.9</v>
      </c>
      <c r="AO846" s="5">
        <f t="shared" si="79"/>
        <v>36.760711760465171</v>
      </c>
      <c r="AP846" s="39">
        <f t="shared" si="79"/>
        <v>36.96229726747876</v>
      </c>
      <c r="AQ846" s="38">
        <f t="shared" si="80"/>
        <v>36.760711760465171</v>
      </c>
    </row>
    <row r="847" spans="40:43">
      <c r="AN847" s="6">
        <v>84</v>
      </c>
      <c r="AO847" s="5">
        <f t="shared" si="79"/>
        <v>36.780707160326735</v>
      </c>
      <c r="AP847" s="39">
        <f t="shared" si="79"/>
        <v>36.978733728987287</v>
      </c>
      <c r="AQ847" s="38">
        <f t="shared" si="80"/>
        <v>36.780707160326735</v>
      </c>
    </row>
    <row r="848" spans="40:43">
      <c r="AN848" s="6">
        <v>84.1</v>
      </c>
      <c r="AO848" s="5">
        <f t="shared" ref="AO848:AP867" si="81">-5*LOG((10^(-0.2*AO$4))+(10^(-0.2*AO$5)))-_xlfn.NORM.INV((100-$AN848)/100,0,AO$6)</f>
        <v>36.800784453064445</v>
      </c>
      <c r="AP848" s="39">
        <f t="shared" si="81"/>
        <v>36.99523750743451</v>
      </c>
      <c r="AQ848" s="38">
        <f t="shared" si="80"/>
        <v>36.800784453064445</v>
      </c>
    </row>
    <row r="849" spans="40:43">
      <c r="AN849" s="6">
        <v>84.2</v>
      </c>
      <c r="AO849" s="5">
        <f t="shared" si="81"/>
        <v>36.820944655587951</v>
      </c>
      <c r="AP849" s="39">
        <f t="shared" si="81"/>
        <v>37.011809438732499</v>
      </c>
      <c r="AQ849" s="38">
        <f t="shared" si="80"/>
        <v>36.820944655587951</v>
      </c>
    </row>
    <row r="850" spans="40:43">
      <c r="AN850" s="6">
        <v>84.3</v>
      </c>
      <c r="AO850" s="5">
        <f t="shared" si="81"/>
        <v>36.841188803141165</v>
      </c>
      <c r="AP850" s="39">
        <f t="shared" si="81"/>
        <v>37.028450373864338</v>
      </c>
      <c r="AQ850" s="38">
        <f t="shared" si="80"/>
        <v>36.841188803141165</v>
      </c>
    </row>
    <row r="851" spans="40:43">
      <c r="AN851" s="6">
        <v>84.4</v>
      </c>
      <c r="AO851" s="5">
        <f t="shared" si="81"/>
        <v>36.861517949757136</v>
      </c>
      <c r="AP851" s="39">
        <f t="shared" si="81"/>
        <v>37.045161179257974</v>
      </c>
      <c r="AQ851" s="38">
        <f t="shared" si="80"/>
        <v>36.861517949757136</v>
      </c>
    </row>
    <row r="852" spans="40:43">
      <c r="AN852" s="6">
        <v>84.5</v>
      </c>
      <c r="AO852" s="5">
        <f t="shared" si="81"/>
        <v>36.88193316872696</v>
      </c>
      <c r="AP852" s="39">
        <f t="shared" si="81"/>
        <v>37.061942737171741</v>
      </c>
      <c r="AQ852" s="38">
        <f t="shared" si="80"/>
        <v>36.88193316872696</v>
      </c>
    </row>
    <row r="853" spans="40:43">
      <c r="AN853" s="6">
        <v>84.6</v>
      </c>
      <c r="AO853" s="5">
        <f t="shared" si="81"/>
        <v>36.902435553083833</v>
      </c>
      <c r="AP853" s="39">
        <f t="shared" si="81"/>
        <v>37.078795946092193</v>
      </c>
      <c r="AQ853" s="38">
        <f t="shared" si="80"/>
        <v>36.902435553083833</v>
      </c>
    </row>
    <row r="854" spans="40:43">
      <c r="AN854" s="6">
        <v>84.7</v>
      </c>
      <c r="AO854" s="5">
        <f t="shared" si="81"/>
        <v>36.923026216102272</v>
      </c>
      <c r="AP854" s="39">
        <f t="shared" si="81"/>
        <v>37.095721721144493</v>
      </c>
      <c r="AQ854" s="38">
        <f t="shared" si="80"/>
        <v>36.923026216102272</v>
      </c>
    </row>
    <row r="855" spans="40:43">
      <c r="AN855" s="6">
        <v>84.8</v>
      </c>
      <c r="AO855" s="5">
        <f t="shared" si="81"/>
        <v>36.943706291813271</v>
      </c>
      <c r="AP855" s="39">
        <f t="shared" si="81"/>
        <v>37.11272099451589</v>
      </c>
      <c r="AQ855" s="38">
        <f t="shared" si="80"/>
        <v>36.943706291813271</v>
      </c>
    </row>
    <row r="856" spans="40:43">
      <c r="AN856" s="6">
        <v>84.9</v>
      </c>
      <c r="AO856" s="5">
        <f t="shared" si="81"/>
        <v>36.964476935536233</v>
      </c>
      <c r="AP856" s="39">
        <f t="shared" si="81"/>
        <v>37.129794715892984</v>
      </c>
      <c r="AQ856" s="38">
        <f t="shared" si="80"/>
        <v>36.964476935536233</v>
      </c>
    </row>
    <row r="857" spans="40:43">
      <c r="AN857" s="6">
        <v>85</v>
      </c>
      <c r="AO857" s="5">
        <f t="shared" si="81"/>
        <v>36.985339324427947</v>
      </c>
      <c r="AP857" s="39">
        <f t="shared" si="81"/>
        <v>37.146943852912933</v>
      </c>
      <c r="AQ857" s="38">
        <f t="shared" si="80"/>
        <v>36.985339324427947</v>
      </c>
    </row>
    <row r="858" spans="40:43">
      <c r="AN858" s="6">
        <v>85.1</v>
      </c>
      <c r="AO858" s="5">
        <f t="shared" si="81"/>
        <v>37.00629465804964</v>
      </c>
      <c r="AP858" s="39">
        <f t="shared" si="81"/>
        <v>37.164169391629642</v>
      </c>
      <c r="AQ858" s="38">
        <f t="shared" si="80"/>
        <v>37.00629465804964</v>
      </c>
    </row>
    <row r="859" spans="40:43">
      <c r="AN859" s="6">
        <v>85.2</v>
      </c>
      <c r="AO859" s="5">
        <f t="shared" si="81"/>
        <v>37.027344158952594</v>
      </c>
      <c r="AP859" s="39">
        <f t="shared" si="81"/>
        <v>37.1814723369951</v>
      </c>
      <c r="AQ859" s="38">
        <f t="shared" si="80"/>
        <v>37.027344158952594</v>
      </c>
    </row>
    <row r="860" spans="40:43">
      <c r="AN860" s="6">
        <v>85.3</v>
      </c>
      <c r="AO860" s="5">
        <f t="shared" si="81"/>
        <v>37.048489073283029</v>
      </c>
      <c r="AP860" s="39">
        <f t="shared" si="81"/>
        <v>37.198853713356641</v>
      </c>
      <c r="AQ860" s="38">
        <f t="shared" si="80"/>
        <v>37.048489073283029</v>
      </c>
    </row>
    <row r="861" spans="40:43">
      <c r="AN861" s="6">
        <v>85.4</v>
      </c>
      <c r="AO861" s="5">
        <f t="shared" si="81"/>
        <v>37.069730671407321</v>
      </c>
      <c r="AP861" s="39">
        <f t="shared" si="81"/>
        <v>37.216314564970844</v>
      </c>
      <c r="AQ861" s="38">
        <f t="shared" si="80"/>
        <v>37.069730671407321</v>
      </c>
    </row>
    <row r="862" spans="40:43">
      <c r="AN862" s="6">
        <v>85.5</v>
      </c>
      <c r="AO862" s="5">
        <f t="shared" si="81"/>
        <v>37.091070248558104</v>
      </c>
      <c r="AP862" s="39">
        <f t="shared" si="81"/>
        <v>37.233855956534676</v>
      </c>
      <c r="AQ862" s="38">
        <f t="shared" si="80"/>
        <v>37.091070248558104</v>
      </c>
    </row>
    <row r="863" spans="40:43">
      <c r="AN863" s="6">
        <v>85.6</v>
      </c>
      <c r="AO863" s="5">
        <f t="shared" si="81"/>
        <v>37.112509125502115</v>
      </c>
      <c r="AP863" s="39">
        <f t="shared" si="81"/>
        <v>37.251478973734436</v>
      </c>
      <c r="AQ863" s="38">
        <f t="shared" si="80"/>
        <v>37.112509125502115</v>
      </c>
    </row>
    <row r="864" spans="40:43">
      <c r="AN864" s="6">
        <v>85.7</v>
      </c>
      <c r="AO864" s="5">
        <f t="shared" si="81"/>
        <v>37.134048649230863</v>
      </c>
      <c r="AP864" s="39">
        <f t="shared" si="81"/>
        <v>37.269184723813488</v>
      </c>
      <c r="AQ864" s="38">
        <f t="shared" si="80"/>
        <v>37.134048649230863</v>
      </c>
    </row>
    <row r="865" spans="40:43">
      <c r="AN865" s="6">
        <v>85.8</v>
      </c>
      <c r="AO865" s="5">
        <f t="shared" si="81"/>
        <v>37.155690193674872</v>
      </c>
      <c r="AP865" s="39">
        <f t="shared" si="81"/>
        <v>37.286974336159417</v>
      </c>
      <c r="AQ865" s="38">
        <f t="shared" si="80"/>
        <v>37.155690193674872</v>
      </c>
    </row>
    <row r="866" spans="40:43">
      <c r="AN866" s="6">
        <v>85.9</v>
      </c>
      <c r="AO866" s="5">
        <f t="shared" si="81"/>
        <v>37.177435160442627</v>
      </c>
      <c r="AP866" s="39">
        <f t="shared" si="81"/>
        <v>37.304848962911414</v>
      </c>
      <c r="AQ866" s="38">
        <f t="shared" si="80"/>
        <v>37.177435160442627</v>
      </c>
    </row>
    <row r="867" spans="40:43">
      <c r="AN867" s="6">
        <v>86</v>
      </c>
      <c r="AO867" s="5">
        <f t="shared" si="81"/>
        <v>37.199284979585066</v>
      </c>
      <c r="AP867" s="39">
        <f t="shared" si="81"/>
        <v>37.322809779588724</v>
      </c>
      <c r="AQ867" s="38">
        <f t="shared" si="80"/>
        <v>37.199284979585066</v>
      </c>
    </row>
    <row r="868" spans="40:43">
      <c r="AN868" s="6">
        <v>86.1</v>
      </c>
      <c r="AO868" s="5">
        <f t="shared" ref="AO868:AP887" si="82">-5*LOG((10^(-0.2*AO$4))+(10^(-0.2*AO$5)))-_xlfn.NORM.INV((100-$AN868)/100,0,AO$6)</f>
        <v>37.221241110386984</v>
      </c>
      <c r="AP868" s="39">
        <f t="shared" si="82"/>
        <v>37.340857985741167</v>
      </c>
      <c r="AQ868" s="38">
        <f t="shared" si="80"/>
        <v>37.221241110386984</v>
      </c>
    </row>
    <row r="869" spans="40:43">
      <c r="AN869" s="6">
        <v>86.2</v>
      </c>
      <c r="AO869" s="5">
        <f t="shared" si="82"/>
        <v>37.243305042186186</v>
      </c>
      <c r="AP869" s="39">
        <f t="shared" si="82"/>
        <v>37.358994805622494</v>
      </c>
      <c r="AQ869" s="38">
        <f t="shared" si="80"/>
        <v>37.243305042186186</v>
      </c>
    </row>
    <row r="870" spans="40:43">
      <c r="AN870" s="6">
        <v>86.3</v>
      </c>
      <c r="AO870" s="5">
        <f t="shared" si="82"/>
        <v>37.26547829522174</v>
      </c>
      <c r="AP870" s="39">
        <f t="shared" si="82"/>
        <v>37.377221488887692</v>
      </c>
      <c r="AQ870" s="38">
        <f t="shared" si="80"/>
        <v>37.26547829522174</v>
      </c>
    </row>
    <row r="871" spans="40:43">
      <c r="AN871" s="6">
        <v>86.4</v>
      </c>
      <c r="AO871" s="5">
        <f t="shared" si="82"/>
        <v>37.287762421512639</v>
      </c>
      <c r="AP871" s="39">
        <f t="shared" si="82"/>
        <v>37.395539311315225</v>
      </c>
      <c r="AQ871" s="38">
        <f t="shared" si="80"/>
        <v>37.287762421512639</v>
      </c>
    </row>
    <row r="872" spans="40:43">
      <c r="AN872" s="6">
        <v>86.5</v>
      </c>
      <c r="AO872" s="5">
        <f t="shared" si="82"/>
        <v>37.310159005768014</v>
      </c>
      <c r="AP872" s="39">
        <f t="shared" si="82"/>
        <v>37.413949575555229</v>
      </c>
      <c r="AQ872" s="38">
        <f t="shared" si="80"/>
        <v>37.310159005768014</v>
      </c>
    </row>
    <row r="873" spans="40:43">
      <c r="AN873" s="6">
        <v>86.6</v>
      </c>
      <c r="AO873" s="5">
        <f t="shared" si="82"/>
        <v>37.332669666330439</v>
      </c>
      <c r="AP873" s="39">
        <f t="shared" si="82"/>
        <v>37.432453611904961</v>
      </c>
      <c r="AQ873" s="38">
        <f t="shared" si="80"/>
        <v>37.332669666330439</v>
      </c>
    </row>
    <row r="874" spans="40:43">
      <c r="AN874" s="6">
        <v>86.7</v>
      </c>
      <c r="AO874" s="5">
        <f t="shared" si="82"/>
        <v>37.355296056153691</v>
      </c>
      <c r="AP874" s="39">
        <f t="shared" si="82"/>
        <v>37.451052779112501</v>
      </c>
      <c r="AQ874" s="38">
        <f t="shared" si="80"/>
        <v>37.355296056153691</v>
      </c>
    </row>
    <row r="875" spans="40:43">
      <c r="AN875" s="6">
        <v>86.8</v>
      </c>
      <c r="AO875" s="5">
        <f t="shared" si="82"/>
        <v>37.378039863816589</v>
      </c>
      <c r="AP875" s="39">
        <f t="shared" si="82"/>
        <v>37.469748465210145</v>
      </c>
      <c r="AQ875" s="38">
        <f t="shared" si="80"/>
        <v>37.378039863816589</v>
      </c>
    </row>
    <row r="876" spans="40:43">
      <c r="AN876" s="6">
        <v>86.9</v>
      </c>
      <c r="AO876" s="5">
        <f t="shared" si="82"/>
        <v>37.400902814574344</v>
      </c>
      <c r="AP876" s="39">
        <f t="shared" si="82"/>
        <v>37.488542088378622</v>
      </c>
      <c r="AQ876" s="38">
        <f t="shared" si="80"/>
        <v>37.400902814574344</v>
      </c>
    </row>
    <row r="877" spans="40:43">
      <c r="AN877" s="6">
        <v>87</v>
      </c>
      <c r="AO877" s="5">
        <f t="shared" si="82"/>
        <v>37.423886671449416</v>
      </c>
      <c r="AP877" s="39">
        <f t="shared" si="82"/>
        <v>37.507435097843803</v>
      </c>
      <c r="AQ877" s="38">
        <f t="shared" si="80"/>
        <v>37.423886671449416</v>
      </c>
    </row>
    <row r="878" spans="40:43">
      <c r="AN878" s="6">
        <v>87.1</v>
      </c>
      <c r="AO878" s="5">
        <f t="shared" si="82"/>
        <v>37.446993236363305</v>
      </c>
      <c r="AP878" s="39">
        <f t="shared" si="82"/>
        <v>37.526428974807054</v>
      </c>
      <c r="AQ878" s="38">
        <f t="shared" si="80"/>
        <v>37.446993236363305</v>
      </c>
    </row>
    <row r="879" spans="40:43">
      <c r="AN879" s="6">
        <v>87.2</v>
      </c>
      <c r="AO879" s="5">
        <f t="shared" si="82"/>
        <v>37.470224351311501</v>
      </c>
      <c r="AP879" s="39">
        <f t="shared" si="82"/>
        <v>37.54552523341102</v>
      </c>
      <c r="AQ879" s="38">
        <f t="shared" si="80"/>
        <v>37.470224351311501</v>
      </c>
    </row>
    <row r="880" spans="40:43">
      <c r="AN880" s="6">
        <v>87.3</v>
      </c>
      <c r="AO880" s="5">
        <f t="shared" si="82"/>
        <v>37.493581899583276</v>
      </c>
      <c r="AP880" s="39">
        <f t="shared" si="82"/>
        <v>37.564725421742367</v>
      </c>
      <c r="AQ880" s="38">
        <f t="shared" si="80"/>
        <v>37.493581899583276</v>
      </c>
    </row>
    <row r="881" spans="40:43">
      <c r="AN881" s="6">
        <v>87.4</v>
      </c>
      <c r="AO881" s="5">
        <f t="shared" si="82"/>
        <v>37.517067807028695</v>
      </c>
      <c r="AP881" s="39">
        <f t="shared" si="82"/>
        <v>37.584031122873228</v>
      </c>
      <c r="AQ881" s="38">
        <f t="shared" si="80"/>
        <v>37.517067807028695</v>
      </c>
    </row>
    <row r="882" spans="40:43">
      <c r="AN882" s="6">
        <v>87.5</v>
      </c>
      <c r="AO882" s="5">
        <f t="shared" si="82"/>
        <v>37.540684043374803</v>
      </c>
      <c r="AP882" s="39">
        <f t="shared" si="82"/>
        <v>37.60344395594317</v>
      </c>
      <c r="AQ882" s="38">
        <f t="shared" si="80"/>
        <v>37.540684043374803</v>
      </c>
    </row>
    <row r="883" spans="40:43">
      <c r="AN883" s="6">
        <v>87.6</v>
      </c>
      <c r="AO883" s="5">
        <f t="shared" si="82"/>
        <v>37.564432623593504</v>
      </c>
      <c r="AP883" s="39">
        <f t="shared" si="82"/>
        <v>37.622965577283544</v>
      </c>
      <c r="AQ883" s="38">
        <f t="shared" si="80"/>
        <v>37.564432623593504</v>
      </c>
    </row>
    <row r="884" spans="40:43">
      <c r="AN884" s="6">
        <v>87.7</v>
      </c>
      <c r="AO884" s="5">
        <f t="shared" si="82"/>
        <v>37.588315609323459</v>
      </c>
      <c r="AP884" s="39">
        <f t="shared" si="82"/>
        <v>37.642597681586381</v>
      </c>
      <c r="AQ884" s="38">
        <f t="shared" si="80"/>
        <v>37.588315609323459</v>
      </c>
    </row>
    <row r="885" spans="40:43">
      <c r="AN885" s="6">
        <v>87.8</v>
      </c>
      <c r="AO885" s="5">
        <f t="shared" si="82"/>
        <v>37.61233511034871</v>
      </c>
      <c r="AP885" s="39">
        <f t="shared" si="82"/>
        <v>37.662342003119775</v>
      </c>
      <c r="AQ885" s="38">
        <f t="shared" si="80"/>
        <v>37.61233511034871</v>
      </c>
    </row>
    <row r="886" spans="40:43">
      <c r="AN886" s="6">
        <v>87.9</v>
      </c>
      <c r="AO886" s="5">
        <f t="shared" si="82"/>
        <v>37.636493286136677</v>
      </c>
      <c r="AP886" s="39">
        <f t="shared" si="82"/>
        <v>37.682200316992187</v>
      </c>
      <c r="AQ886" s="38">
        <f t="shared" si="80"/>
        <v>37.636493286136677</v>
      </c>
    </row>
    <row r="887" spans="40:43">
      <c r="AN887" s="6">
        <v>88</v>
      </c>
      <c r="AO887" s="5">
        <f t="shared" si="82"/>
        <v>37.660792347438573</v>
      </c>
      <c r="AP887" s="39">
        <f t="shared" si="82"/>
        <v>37.702174440467935</v>
      </c>
      <c r="AQ887" s="38">
        <f t="shared" si="80"/>
        <v>37.660792347438573</v>
      </c>
    </row>
    <row r="888" spans="40:43">
      <c r="AN888" s="6">
        <v>88.1</v>
      </c>
      <c r="AO888" s="5">
        <f t="shared" ref="AO888:AP907" si="83">-5*LOG((10^(-0.2*AO$4))+(10^(-0.2*AO$5)))-_xlfn.NORM.INV((100-$AN888)/100,0,AO$6)</f>
        <v>37.685234557955056</v>
      </c>
      <c r="AP888" s="39">
        <f t="shared" si="83"/>
        <v>37.722266234336473</v>
      </c>
      <c r="AQ888" s="38">
        <f t="shared" si="80"/>
        <v>37.685234557955056</v>
      </c>
    </row>
    <row r="889" spans="40:43">
      <c r="AN889" s="6">
        <v>88.2</v>
      </c>
      <c r="AO889" s="5">
        <f t="shared" si="83"/>
        <v>37.7098222360707</v>
      </c>
      <c r="AP889" s="39">
        <f t="shared" si="83"/>
        <v>37.74247760433807</v>
      </c>
      <c r="AQ889" s="38">
        <f t="shared" si="80"/>
        <v>37.7098222360707</v>
      </c>
    </row>
    <row r="890" spans="40:43">
      <c r="AN890" s="6">
        <v>88.3</v>
      </c>
      <c r="AO890" s="5">
        <f t="shared" si="83"/>
        <v>37.734557756660429</v>
      </c>
      <c r="AP890" s="39">
        <f t="shared" si="83"/>
        <v>37.762810502648748</v>
      </c>
      <c r="AQ890" s="38">
        <f t="shared" si="80"/>
        <v>37.734557756660429</v>
      </c>
    </row>
    <row r="891" spans="40:43">
      <c r="AN891" s="6">
        <v>88.4</v>
      </c>
      <c r="AO891" s="5">
        <f t="shared" si="83"/>
        <v>37.759443552971739</v>
      </c>
      <c r="AP891" s="39">
        <f t="shared" si="83"/>
        <v>37.783266929427498</v>
      </c>
      <c r="AQ891" s="38">
        <f t="shared" si="80"/>
        <v>37.759443552971739</v>
      </c>
    </row>
    <row r="892" spans="40:43">
      <c r="AN892" s="6">
        <v>88.5</v>
      </c>
      <c r="AO892" s="5">
        <f t="shared" si="83"/>
        <v>37.784482118586453</v>
      </c>
      <c r="AP892" s="39">
        <f t="shared" si="83"/>
        <v>37.803848934428864</v>
      </c>
      <c r="AQ892" s="38">
        <f t="shared" si="80"/>
        <v>37.784482118586453</v>
      </c>
    </row>
    <row r="893" spans="40:43">
      <c r="AN893" s="6">
        <v>88.6</v>
      </c>
      <c r="AO893" s="5">
        <f t="shared" si="83"/>
        <v>37.809676009466202</v>
      </c>
      <c r="AP893" s="39">
        <f t="shared" si="83"/>
        <v>37.824558618684343</v>
      </c>
      <c r="AQ893" s="38">
        <f t="shared" si="80"/>
        <v>37.809676009466202</v>
      </c>
    </row>
    <row r="894" spans="40:43">
      <c r="AN894" s="6">
        <v>88.7</v>
      </c>
      <c r="AO894" s="5">
        <f t="shared" si="83"/>
        <v>37.835027846085936</v>
      </c>
      <c r="AP894" s="39">
        <f t="shared" si="83"/>
        <v>37.845398136256172</v>
      </c>
      <c r="AQ894" s="38">
        <f t="shared" si="80"/>
        <v>37.835027846085936</v>
      </c>
    </row>
    <row r="895" spans="40:43">
      <c r="AN895" s="6">
        <v>88.8</v>
      </c>
      <c r="AO895" s="5">
        <f t="shared" si="83"/>
        <v>37.860540315659975</v>
      </c>
      <c r="AP895" s="39">
        <f t="shared" si="83"/>
        <v>37.866369696067146</v>
      </c>
      <c r="AQ895" s="38">
        <f t="shared" si="80"/>
        <v>37.860540315659975</v>
      </c>
    </row>
    <row r="896" spans="40:43">
      <c r="AN896" s="6">
        <v>88.9</v>
      </c>
      <c r="AO896" s="5">
        <f t="shared" si="83"/>
        <v>37.886216174465687</v>
      </c>
      <c r="AP896" s="39">
        <f t="shared" si="83"/>
        <v>37.887475563810753</v>
      </c>
      <c r="AQ896" s="38">
        <f t="shared" si="80"/>
        <v>37.886216174465687</v>
      </c>
    </row>
    <row r="897" spans="40:43">
      <c r="AN897" s="6">
        <v>89</v>
      </c>
      <c r="AO897" s="5">
        <f t="shared" si="83"/>
        <v>37.912058250269816</v>
      </c>
      <c r="AP897" s="39">
        <f t="shared" si="83"/>
        <v>37.908718063945564</v>
      </c>
      <c r="AQ897" s="38">
        <f t="shared" si="80"/>
        <v>37.908718063945564</v>
      </c>
    </row>
    <row r="898" spans="40:43">
      <c r="AN898" s="6">
        <v>89.1</v>
      </c>
      <c r="AO898" s="5">
        <f t="shared" si="83"/>
        <v>37.938069444863011</v>
      </c>
      <c r="AP898" s="39">
        <f t="shared" si="83"/>
        <v>37.930099581778762</v>
      </c>
      <c r="AQ898" s="38">
        <f t="shared" si="80"/>
        <v>37.930099581778762</v>
      </c>
    </row>
    <row r="899" spans="40:43">
      <c r="AN899" s="6">
        <v>89.2</v>
      </c>
      <c r="AO899" s="5">
        <f t="shared" si="83"/>
        <v>37.964252736708566</v>
      </c>
      <c r="AP899" s="39">
        <f t="shared" si="83"/>
        <v>37.951622565643333</v>
      </c>
      <c r="AQ899" s="38">
        <f t="shared" si="80"/>
        <v>37.951622565643333</v>
      </c>
    </row>
    <row r="900" spans="40:43">
      <c r="AN900" s="6">
        <v>89.3</v>
      </c>
      <c r="AO900" s="5">
        <f t="shared" si="83"/>
        <v>37.990611183711451</v>
      </c>
      <c r="AP900" s="39">
        <f t="shared" si="83"/>
        <v>37.973289529174295</v>
      </c>
      <c r="AQ900" s="38">
        <f t="shared" si="80"/>
        <v>37.973289529174295</v>
      </c>
    </row>
    <row r="901" spans="40:43">
      <c r="AN901" s="6">
        <v>89.4</v>
      </c>
      <c r="AO901" s="5">
        <f t="shared" si="83"/>
        <v>38.01714792611434</v>
      </c>
      <c r="AP901" s="39">
        <f t="shared" si="83"/>
        <v>37.995103053689263</v>
      </c>
      <c r="AQ901" s="38">
        <f t="shared" si="80"/>
        <v>37.995103053689263</v>
      </c>
    </row>
    <row r="902" spans="40:43">
      <c r="AN902" s="6">
        <v>89.5</v>
      </c>
      <c r="AO902" s="5">
        <f t="shared" si="83"/>
        <v>38.043866189527805</v>
      </c>
      <c r="AP902" s="39">
        <f t="shared" si="83"/>
        <v>38.017065790679297</v>
      </c>
      <c r="AQ902" s="38">
        <f t="shared" si="80"/>
        <v>38.017065790679297</v>
      </c>
    </row>
    <row r="903" spans="40:43">
      <c r="AN903" s="6">
        <v>89.6</v>
      </c>
      <c r="AO903" s="5">
        <f t="shared" si="83"/>
        <v>38.070769288102127</v>
      </c>
      <c r="AP903" s="39">
        <f t="shared" si="83"/>
        <v>38.039180464416184</v>
      </c>
      <c r="AQ903" s="38">
        <f t="shared" si="80"/>
        <v>38.039180464416184</v>
      </c>
    </row>
    <row r="904" spans="40:43">
      <c r="AN904" s="6">
        <v>89.7</v>
      </c>
      <c r="AO904" s="5">
        <f t="shared" si="83"/>
        <v>38.097860627848846</v>
      </c>
      <c r="AP904" s="39">
        <f t="shared" si="83"/>
        <v>38.061449874682758</v>
      </c>
      <c r="AQ904" s="38">
        <f t="shared" ref="AQ904:AQ967" si="84">MIN(AO904:AP904)</f>
        <v>38.061449874682758</v>
      </c>
    </row>
    <row r="905" spans="40:43">
      <c r="AN905" s="6">
        <v>89.8</v>
      </c>
      <c r="AO905" s="5">
        <f t="shared" si="83"/>
        <v>38.125143710120632</v>
      </c>
      <c r="AP905" s="39">
        <f t="shared" si="83"/>
        <v>38.083876899633438</v>
      </c>
      <c r="AQ905" s="38">
        <f t="shared" si="84"/>
        <v>38.083876899633438</v>
      </c>
    </row>
    <row r="906" spans="40:43">
      <c r="AN906" s="6">
        <v>89.9</v>
      </c>
      <c r="AO906" s="5">
        <f t="shared" si="83"/>
        <v>38.152622135258632</v>
      </c>
      <c r="AP906" s="39">
        <f t="shared" si="83"/>
        <v>38.106464498792384</v>
      </c>
      <c r="AQ906" s="38">
        <f t="shared" si="84"/>
        <v>38.106464498792384</v>
      </c>
    </row>
    <row r="907" spans="40:43">
      <c r="AN907" s="6">
        <v>90</v>
      </c>
      <c r="AO907" s="5">
        <f t="shared" si="83"/>
        <v>38.180299606417222</v>
      </c>
      <c r="AP907" s="39">
        <f t="shared" si="83"/>
        <v>38.129215716197443</v>
      </c>
      <c r="AQ907" s="38">
        <f t="shared" si="84"/>
        <v>38.129215716197443</v>
      </c>
    </row>
    <row r="908" spans="40:43">
      <c r="AN908" s="6">
        <v>90.1</v>
      </c>
      <c r="AO908" s="5">
        <f t="shared" ref="AO908:AP927" si="85">-5*LOG((10^(-0.2*AO$4))+(10^(-0.2*AO$5)))-_xlfn.NORM.INV((100-$AN908)/100,0,AO$6)</f>
        <v>38.20817993357651</v>
      </c>
      <c r="AP908" s="39">
        <f t="shared" si="85"/>
        <v>38.152133683698544</v>
      </c>
      <c r="AQ908" s="38">
        <f t="shared" si="84"/>
        <v>38.152133683698544</v>
      </c>
    </row>
    <row r="909" spans="40:43">
      <c r="AN909" s="6">
        <v>90.2</v>
      </c>
      <c r="AO909" s="5">
        <f t="shared" si="85"/>
        <v>38.236267037753926</v>
      </c>
      <c r="AP909" s="39">
        <f t="shared" si="85"/>
        <v>38.175221624419628</v>
      </c>
      <c r="AQ909" s="38">
        <f t="shared" si="84"/>
        <v>38.175221624419628</v>
      </c>
    </row>
    <row r="910" spans="40:43">
      <c r="AN910" s="6">
        <v>90.3</v>
      </c>
      <c r="AO910" s="5">
        <f t="shared" si="85"/>
        <v>38.26456495542682</v>
      </c>
      <c r="AP910" s="39">
        <f t="shared" si="85"/>
        <v>38.198482856394094</v>
      </c>
      <c r="AQ910" s="38">
        <f t="shared" si="84"/>
        <v>38.198482856394094</v>
      </c>
    </row>
    <row r="911" spans="40:43">
      <c r="AN911" s="6">
        <v>90.4</v>
      </c>
      <c r="AO911" s="5">
        <f t="shared" si="85"/>
        <v>38.293077843179148</v>
      </c>
      <c r="AP911" s="39">
        <f t="shared" si="85"/>
        <v>38.221920796384424</v>
      </c>
      <c r="AQ911" s="38">
        <f t="shared" si="84"/>
        <v>38.221920796384424</v>
      </c>
    </row>
    <row r="912" spans="40:43">
      <c r="AN912" s="6">
        <v>90.5</v>
      </c>
      <c r="AO912" s="5">
        <f t="shared" si="85"/>
        <v>38.321809982585819</v>
      </c>
      <c r="AP912" s="39">
        <f t="shared" si="85"/>
        <v>38.245538963897211</v>
      </c>
      <c r="AQ912" s="38">
        <f t="shared" si="84"/>
        <v>38.245538963897211</v>
      </c>
    </row>
    <row r="913" spans="40:43">
      <c r="AN913" s="6">
        <v>90.6</v>
      </c>
      <c r="AO913" s="5">
        <f t="shared" si="85"/>
        <v>38.350765785349665</v>
      </c>
      <c r="AP913" s="39">
        <f t="shared" si="85"/>
        <v>38.269340985405734</v>
      </c>
      <c r="AQ913" s="38">
        <f t="shared" si="84"/>
        <v>38.269340985405734</v>
      </c>
    </row>
    <row r="914" spans="40:43">
      <c r="AN914" s="6">
        <v>90.7</v>
      </c>
      <c r="AO914" s="5">
        <f t="shared" si="85"/>
        <v>38.37994979870696</v>
      </c>
      <c r="AP914" s="39">
        <f t="shared" si="85"/>
        <v>38.293330598793439</v>
      </c>
      <c r="AQ914" s="38">
        <f t="shared" si="84"/>
        <v>38.293330598793439</v>
      </c>
    </row>
    <row r="915" spans="40:43">
      <c r="AN915" s="6">
        <v>90.8</v>
      </c>
      <c r="AO915" s="5">
        <f t="shared" si="85"/>
        <v>38.409366711118444</v>
      </c>
      <c r="AP915" s="39">
        <f t="shared" si="85"/>
        <v>38.317511658031997</v>
      </c>
      <c r="AQ915" s="38">
        <f t="shared" si="84"/>
        <v>38.317511658031997</v>
      </c>
    </row>
    <row r="916" spans="40:43">
      <c r="AN916" s="6">
        <v>90.9</v>
      </c>
      <c r="AO916" s="5">
        <f t="shared" si="85"/>
        <v>38.439021358264448</v>
      </c>
      <c r="AP916" s="39">
        <f t="shared" si="85"/>
        <v>38.341888138109361</v>
      </c>
      <c r="AQ916" s="38">
        <f t="shared" si="84"/>
        <v>38.341888138109361</v>
      </c>
    </row>
    <row r="917" spans="40:43">
      <c r="AN917" s="6">
        <v>91</v>
      </c>
      <c r="AO917" s="5">
        <f t="shared" si="85"/>
        <v>38.468918729363715</v>
      </c>
      <c r="AP917" s="39">
        <f t="shared" si="85"/>
        <v>38.366464140223918</v>
      </c>
      <c r="AQ917" s="38">
        <f t="shared" si="84"/>
        <v>38.366464140223918</v>
      </c>
    </row>
    <row r="918" spans="40:43">
      <c r="AN918" s="6">
        <v>91.1</v>
      </c>
      <c r="AO918" s="5">
        <f t="shared" si="85"/>
        <v>38.499063973837359</v>
      </c>
      <c r="AP918" s="39">
        <f t="shared" si="85"/>
        <v>38.39124389726237</v>
      </c>
      <c r="AQ918" s="38">
        <f t="shared" si="84"/>
        <v>38.39124389726237</v>
      </c>
    </row>
    <row r="919" spans="40:43">
      <c r="AN919" s="6">
        <v>91.2</v>
      </c>
      <c r="AO919" s="5">
        <f t="shared" si="85"/>
        <v>38.529462408340841</v>
      </c>
      <c r="AP919" s="39">
        <f t="shared" si="85"/>
        <v>38.416231779580066</v>
      </c>
      <c r="AQ919" s="38">
        <f t="shared" si="84"/>
        <v>38.416231779580066</v>
      </c>
    </row>
    <row r="920" spans="40:43">
      <c r="AN920" s="6">
        <v>91.3</v>
      </c>
      <c r="AO920" s="5">
        <f t="shared" si="85"/>
        <v>38.560119524188821</v>
      </c>
      <c r="AP920" s="39">
        <f t="shared" si="85"/>
        <v>38.441432301104342</v>
      </c>
      <c r="AQ920" s="38">
        <f t="shared" si="84"/>
        <v>38.441432301104342</v>
      </c>
    </row>
    <row r="921" spans="40:43">
      <c r="AN921" s="6">
        <v>91.4</v>
      </c>
      <c r="AO921" s="5">
        <f t="shared" si="85"/>
        <v>38.591040995199592</v>
      </c>
      <c r="AP921" s="39">
        <f t="shared" si="85"/>
        <v>38.466850125782742</v>
      </c>
      <c r="AQ921" s="38">
        <f t="shared" si="84"/>
        <v>38.466850125782742</v>
      </c>
    </row>
    <row r="922" spans="40:43">
      <c r="AN922" s="6">
        <v>91.5</v>
      </c>
      <c r="AO922" s="5">
        <f t="shared" si="85"/>
        <v>38.622232685987989</v>
      </c>
      <c r="AP922" s="39">
        <f t="shared" si="85"/>
        <v>38.492490074399868</v>
      </c>
      <c r="AQ922" s="38">
        <f t="shared" si="84"/>
        <v>38.492490074399868</v>
      </c>
    </row>
    <row r="923" spans="40:43">
      <c r="AN923" s="6">
        <v>91.6</v>
      </c>
      <c r="AO923" s="5">
        <f t="shared" si="85"/>
        <v>38.653700660738139</v>
      </c>
      <c r="AP923" s="39">
        <f t="shared" si="85"/>
        <v>38.518357131788719</v>
      </c>
      <c r="AQ923" s="38">
        <f t="shared" si="84"/>
        <v>38.518357131788719</v>
      </c>
    </row>
    <row r="924" spans="40:43">
      <c r="AN924" s="6">
        <v>91.7</v>
      </c>
      <c r="AO924" s="5">
        <f t="shared" si="85"/>
        <v>38.685451192489836</v>
      </c>
      <c r="AP924" s="39">
        <f t="shared" si="85"/>
        <v>38.544456454464196</v>
      </c>
      <c r="AQ924" s="38">
        <f t="shared" si="84"/>
        <v>38.544456454464196</v>
      </c>
    </row>
    <row r="925" spans="40:43">
      <c r="AN925" s="6">
        <v>91.8</v>
      </c>
      <c r="AO925" s="5">
        <f t="shared" si="85"/>
        <v>38.717490772975125</v>
      </c>
      <c r="AP925" s="39">
        <f t="shared" si="85"/>
        <v>38.570793378708863</v>
      </c>
      <c r="AQ925" s="38">
        <f t="shared" si="84"/>
        <v>38.570793378708863</v>
      </c>
    </row>
    <row r="926" spans="40:43">
      <c r="AN926" s="6">
        <v>91.9</v>
      </c>
      <c r="AO926" s="5">
        <f t="shared" si="85"/>
        <v>38.749826123045175</v>
      </c>
      <c r="AP926" s="39">
        <f t="shared" si="85"/>
        <v>38.597373429144</v>
      </c>
      <c r="AQ926" s="38">
        <f t="shared" si="84"/>
        <v>38.597373429144</v>
      </c>
    </row>
    <row r="927" spans="40:43">
      <c r="AN927" s="6">
        <v>92</v>
      </c>
      <c r="AO927" s="5">
        <f t="shared" si="85"/>
        <v>38.78246420373025</v>
      </c>
      <c r="AP927" s="39">
        <f t="shared" si="85"/>
        <v>38.624202327821031</v>
      </c>
      <c r="AQ927" s="38">
        <f t="shared" si="84"/>
        <v>38.624202327821031</v>
      </c>
    </row>
    <row r="928" spans="40:43">
      <c r="AN928" s="6">
        <v>92.1</v>
      </c>
      <c r="AO928" s="5">
        <f t="shared" ref="AO928:AP947" si="86">-5*LOG((10^(-0.2*AO$4))+(10^(-0.2*AO$5)))-_xlfn.NORM.INV((100-$AN928)/100,0,AO$6)</f>
        <v>38.815412227980069</v>
      </c>
      <c r="AP928" s="39">
        <f t="shared" si="86"/>
        <v>38.651286003872201</v>
      </c>
      <c r="AQ928" s="38">
        <f t="shared" si="84"/>
        <v>38.651286003872201</v>
      </c>
    </row>
    <row r="929" spans="40:43">
      <c r="AN929" s="6">
        <v>92.2</v>
      </c>
      <c r="AO929" s="5">
        <f t="shared" si="86"/>
        <v>38.848677673135427</v>
      </c>
      <c r="AP929" s="39">
        <f t="shared" si="86"/>
        <v>38.67863060376245</v>
      </c>
      <c r="AQ929" s="38">
        <f t="shared" si="84"/>
        <v>38.67863060376245</v>
      </c>
    </row>
    <row r="930" spans="40:43">
      <c r="AN930" s="6">
        <v>92.3</v>
      </c>
      <c r="AO930" s="5">
        <f t="shared" si="86"/>
        <v>38.882268294186609</v>
      </c>
      <c r="AP930" s="39">
        <f t="shared" si="86"/>
        <v>38.706242502187983</v>
      </c>
      <c r="AQ930" s="38">
        <f t="shared" si="84"/>
        <v>38.706242502187983</v>
      </c>
    </row>
    <row r="931" spans="40:43">
      <c r="AN931" s="6">
        <v>92.4</v>
      </c>
      <c r="AO931" s="5">
        <f t="shared" si="86"/>
        <v>38.916192137879477</v>
      </c>
      <c r="AP931" s="39">
        <f t="shared" si="86"/>
        <v>38.734128313671604</v>
      </c>
      <c r="AQ931" s="38">
        <f t="shared" si="84"/>
        <v>38.734128313671604</v>
      </c>
    </row>
    <row r="932" spans="40:43">
      <c r="AN932" s="6">
        <v>92.5</v>
      </c>
      <c r="AO932" s="5">
        <f t="shared" si="86"/>
        <v>38.950457557735163</v>
      </c>
      <c r="AP932" s="39">
        <f t="shared" si="86"/>
        <v>38.762294904909126</v>
      </c>
      <c r="AQ932" s="38">
        <f t="shared" si="84"/>
        <v>38.762294904909126</v>
      </c>
    </row>
    <row r="933" spans="40:43">
      <c r="AN933" s="6">
        <v>92.6</v>
      </c>
      <c r="AO933" s="5">
        <f t="shared" si="86"/>
        <v>38.985073230055626</v>
      </c>
      <c r="AP933" s="39">
        <f t="shared" si="86"/>
        <v>38.790749407926135</v>
      </c>
      <c r="AQ933" s="38">
        <f t="shared" si="84"/>
        <v>38.790749407926135</v>
      </c>
    </row>
    <row r="934" spans="40:43">
      <c r="AN934" s="6">
        <v>92.7</v>
      </c>
      <c r="AO934" s="5">
        <f t="shared" si="86"/>
        <v>39.020048170994457</v>
      </c>
      <c r="AP934" s="39">
        <f t="shared" si="86"/>
        <v>38.819499234110367</v>
      </c>
      <c r="AQ934" s="38">
        <f t="shared" si="84"/>
        <v>38.819499234110367</v>
      </c>
    </row>
    <row r="935" spans="40:43">
      <c r="AN935" s="6">
        <v>92.8</v>
      </c>
      <c r="AO935" s="5">
        <f t="shared" si="86"/>
        <v>39.055391754778945</v>
      </c>
      <c r="AP935" s="39">
        <f t="shared" si="86"/>
        <v>38.848552089190491</v>
      </c>
      <c r="AQ935" s="38">
        <f t="shared" si="84"/>
        <v>38.848552089190491</v>
      </c>
    </row>
    <row r="936" spans="40:43">
      <c r="AN936" s="6">
        <v>92.9</v>
      </c>
      <c r="AO936" s="5">
        <f t="shared" si="86"/>
        <v>39.091113733178943</v>
      </c>
      <c r="AP936" s="39">
        <f t="shared" si="86"/>
        <v>38.877915989239753</v>
      </c>
      <c r="AQ936" s="38">
        <f t="shared" si="84"/>
        <v>38.877915989239753</v>
      </c>
    </row>
    <row r="937" spans="40:43">
      <c r="AN937" s="6">
        <v>93</v>
      </c>
      <c r="AO937" s="5">
        <f t="shared" si="86"/>
        <v>39.127224256326244</v>
      </c>
      <c r="AP937" s="39">
        <f t="shared" si="86"/>
        <v>38.907599277789757</v>
      </c>
      <c r="AQ937" s="38">
        <f t="shared" si="84"/>
        <v>38.907599277789757</v>
      </c>
    </row>
    <row r="938" spans="40:43">
      <c r="AN938" s="6">
        <v>93.1</v>
      </c>
      <c r="AO938" s="5">
        <f t="shared" si="86"/>
        <v>39.163733894999389</v>
      </c>
      <c r="AP938" s="39">
        <f t="shared" si="86"/>
        <v>38.937610644148826</v>
      </c>
      <c r="AQ938" s="38">
        <f t="shared" si="84"/>
        <v>38.937610644148826</v>
      </c>
    </row>
    <row r="939" spans="40:43">
      <c r="AN939" s="6">
        <v>93.2</v>
      </c>
      <c r="AO939" s="5">
        <f t="shared" si="86"/>
        <v>39.200653664499761</v>
      </c>
      <c r="AP939" s="39">
        <f t="shared" si="86"/>
        <v>38.967959143028466</v>
      </c>
      <c r="AQ939" s="38">
        <f t="shared" si="84"/>
        <v>38.967959143028466</v>
      </c>
    </row>
    <row r="940" spans="40:43">
      <c r="AN940" s="6">
        <v>93.3</v>
      </c>
      <c r="AO940" s="5">
        <f t="shared" si="86"/>
        <v>39.237995050257965</v>
      </c>
      <c r="AP940" s="39">
        <f t="shared" si="86"/>
        <v>38.998654215592111</v>
      </c>
      <c r="AQ940" s="38">
        <f t="shared" si="84"/>
        <v>38.998654215592111</v>
      </c>
    </row>
    <row r="941" spans="40:43">
      <c r="AN941" s="6">
        <v>93.4</v>
      </c>
      <c r="AO941" s="5">
        <f t="shared" si="86"/>
        <v>39.275770035324086</v>
      </c>
      <c r="AP941" s="39">
        <f t="shared" si="86"/>
        <v>39.029705712052461</v>
      </c>
      <c r="AQ941" s="38">
        <f t="shared" si="84"/>
        <v>39.029705712052461</v>
      </c>
    </row>
    <row r="942" spans="40:43">
      <c r="AN942" s="6">
        <v>93.5</v>
      </c>
      <c r="AO942" s="5">
        <f t="shared" si="86"/>
        <v>39.313991129911003</v>
      </c>
      <c r="AP942" s="39">
        <f t="shared" si="86"/>
        <v>39.061123915956408</v>
      </c>
      <c r="AQ942" s="38">
        <f t="shared" si="84"/>
        <v>39.061123915956408</v>
      </c>
    </row>
    <row r="943" spans="40:43">
      <c r="AN943" s="6">
        <v>93.6</v>
      </c>
      <c r="AO943" s="5">
        <f t="shared" si="86"/>
        <v>39.352671403178768</v>
      </c>
      <c r="AP943" s="39">
        <f t="shared" si="86"/>
        <v>39.092919570312247</v>
      </c>
      <c r="AQ943" s="38">
        <f t="shared" si="84"/>
        <v>39.092919570312247</v>
      </c>
    </row>
    <row r="944" spans="40:43">
      <c r="AN944" s="6">
        <v>93.7</v>
      </c>
      <c r="AO944" s="5">
        <f t="shared" si="86"/>
        <v>39.391824517467875</v>
      </c>
      <c r="AP944" s="39">
        <f t="shared" si="86"/>
        <v>39.125103905729759</v>
      </c>
      <c r="AQ944" s="38">
        <f t="shared" si="84"/>
        <v>39.125103905729759</v>
      </c>
    </row>
    <row r="945" spans="40:43">
      <c r="AN945" s="6">
        <v>93.8</v>
      </c>
      <c r="AO945" s="5">
        <f t="shared" si="86"/>
        <v>39.431464765212503</v>
      </c>
      <c r="AP945" s="39">
        <f t="shared" si="86"/>
        <v>39.15768867076342</v>
      </c>
      <c r="AQ945" s="38">
        <f t="shared" si="84"/>
        <v>39.15768867076342</v>
      </c>
    </row>
    <row r="946" spans="40:43">
      <c r="AN946" s="6">
        <v>93.9</v>
      </c>
      <c r="AO946" s="5">
        <f t="shared" si="86"/>
        <v>39.471607108790664</v>
      </c>
      <c r="AP946" s="39">
        <f t="shared" si="86"/>
        <v>39.19068616466965</v>
      </c>
      <c r="AQ946" s="38">
        <f t="shared" si="84"/>
        <v>39.19068616466965</v>
      </c>
    </row>
    <row r="947" spans="40:43">
      <c r="AN947" s="6">
        <v>94</v>
      </c>
      <c r="AO947" s="5">
        <f t="shared" si="86"/>
        <v>39.512267223597448</v>
      </c>
      <c r="AP947" s="39">
        <f t="shared" si="86"/>
        <v>39.224109272813578</v>
      </c>
      <c r="AQ947" s="38">
        <f t="shared" si="84"/>
        <v>39.224109272813578</v>
      </c>
    </row>
    <row r="948" spans="40:43">
      <c r="AN948" s="6">
        <v>94.1</v>
      </c>
      <c r="AO948" s="5">
        <f t="shared" ref="AO948:AP967" si="87">-5*LOG((10^(-0.2*AO$4))+(10^(-0.2*AO$5)))-_xlfn.NORM.INV((100-$AN948)/100,0,AO$6)</f>
        <v>39.553461544660777</v>
      </c>
      <c r="AP948" s="39">
        <f t="shared" si="87"/>
        <v>39.257971504987729</v>
      </c>
      <c r="AQ948" s="38">
        <f t="shared" si="84"/>
        <v>39.257971504987729</v>
      </c>
    </row>
    <row r="949" spans="40:43">
      <c r="AN949" s="6">
        <v>94.2</v>
      </c>
      <c r="AO949" s="5">
        <f t="shared" si="87"/>
        <v>39.595207317156643</v>
      </c>
      <c r="AP949" s="39">
        <f t="shared" si="87"/>
        <v>39.292287036936209</v>
      </c>
      <c r="AQ949" s="38">
        <f t="shared" si="84"/>
        <v>39.292287036936209</v>
      </c>
    </row>
    <row r="950" spans="40:43">
      <c r="AN950" s="6">
        <v>94.3</v>
      </c>
      <c r="AO950" s="5">
        <f t="shared" si="87"/>
        <v>39.637522651223897</v>
      </c>
      <c r="AP950" s="39">
        <f t="shared" si="87"/>
        <v>39.327070755413075</v>
      </c>
      <c r="AQ950" s="38">
        <f t="shared" si="84"/>
        <v>39.327070755413075</v>
      </c>
    </row>
    <row r="951" spans="40:43">
      <c r="AN951" s="6">
        <v>94.4</v>
      </c>
      <c r="AO951" s="5">
        <f t="shared" si="87"/>
        <v>39.680426581527151</v>
      </c>
      <c r="AP951" s="39">
        <f t="shared" si="87"/>
        <v>39.362338307143787</v>
      </c>
      <c r="AQ951" s="38">
        <f t="shared" si="84"/>
        <v>39.362338307143787</v>
      </c>
    </row>
    <row r="952" spans="40:43">
      <c r="AN952" s="6">
        <v>94.5</v>
      </c>
      <c r="AO952" s="5">
        <f t="shared" si="87"/>
        <v>39.723939132072346</v>
      </c>
      <c r="AP952" s="39">
        <f t="shared" si="87"/>
        <v>39.398106152104404</v>
      </c>
      <c r="AQ952" s="38">
        <f t="shared" si="84"/>
        <v>39.398106152104404</v>
      </c>
    </row>
    <row r="953" spans="40:43">
      <c r="AN953" s="6">
        <v>94.6</v>
      </c>
      <c r="AO953" s="5">
        <f t="shared" si="87"/>
        <v>39.768081386843427</v>
      </c>
      <c r="AP953" s="39">
        <f t="shared" si="87"/>
        <v>39.434391621585775</v>
      </c>
      <c r="AQ953" s="38">
        <f t="shared" si="84"/>
        <v>39.434391621585775</v>
      </c>
    </row>
    <row r="954" spans="40:43">
      <c r="AN954" s="6">
        <v>94.7</v>
      </c>
      <c r="AO954" s="5">
        <f t="shared" si="87"/>
        <v>39.812875566901695</v>
      </c>
      <c r="AP954" s="39">
        <f t="shared" si="87"/>
        <v>39.471212981570133</v>
      </c>
      <c r="AQ954" s="38">
        <f t="shared" si="84"/>
        <v>39.471212981570133</v>
      </c>
    </row>
    <row r="955" spans="40:43">
      <c r="AN955" s="6">
        <v>94.8</v>
      </c>
      <c r="AO955" s="5">
        <f t="shared" si="87"/>
        <v>39.858345114673895</v>
      </c>
      <c r="AP955" s="39">
        <f t="shared" si="87"/>
        <v>39.508589502016946</v>
      </c>
      <c r="AQ955" s="38">
        <f t="shared" si="84"/>
        <v>39.508589502016946</v>
      </c>
    </row>
    <row r="956" spans="40:43">
      <c r="AN956" s="6">
        <v>94.9</v>
      </c>
      <c r="AO956" s="5">
        <f t="shared" si="87"/>
        <v>39.904514786252335</v>
      </c>
      <c r="AP956" s="39">
        <f t="shared" si="87"/>
        <v>39.546541532734736</v>
      </c>
      <c r="AQ956" s="38">
        <f t="shared" si="84"/>
        <v>39.546541532734736</v>
      </c>
    </row>
    <row r="957" spans="40:43">
      <c r="AN957" s="6">
        <v>95</v>
      </c>
      <c r="AO957" s="5">
        <f t="shared" si="87"/>
        <v>39.951410752642666</v>
      </c>
      <c r="AP957" s="39">
        <f t="shared" si="87"/>
        <v>39.585090586607947</v>
      </c>
      <c r="AQ957" s="38">
        <f t="shared" si="84"/>
        <v>39.585090586607947</v>
      </c>
    </row>
    <row r="958" spans="40:43">
      <c r="AN958" s="6">
        <v>95.1</v>
      </c>
      <c r="AO958" s="5">
        <f t="shared" si="87"/>
        <v>39.99906071102572</v>
      </c>
      <c r="AP958" s="39">
        <f t="shared" si="87"/>
        <v>39.624259431055592</v>
      </c>
      <c r="AQ958" s="38">
        <f t="shared" si="84"/>
        <v>39.624259431055592</v>
      </c>
    </row>
    <row r="959" spans="40:43">
      <c r="AN959" s="6">
        <v>95.2</v>
      </c>
      <c r="AO959" s="5">
        <f t="shared" si="87"/>
        <v>40.047494007251181</v>
      </c>
      <c r="AP959" s="39">
        <f t="shared" si="87"/>
        <v>39.664072188722479</v>
      </c>
      <c r="AQ959" s="38">
        <f t="shared" si="84"/>
        <v>39.664072188722479</v>
      </c>
    </row>
    <row r="960" spans="40:43">
      <c r="AN960" s="6">
        <v>95.3</v>
      </c>
      <c r="AO960" s="5">
        <f t="shared" si="87"/>
        <v>40.096741770957877</v>
      </c>
      <c r="AP960" s="39">
        <f t="shared" si="87"/>
        <v>39.704554448549757</v>
      </c>
      <c r="AQ960" s="38">
        <f t="shared" si="84"/>
        <v>39.704554448549757</v>
      </c>
    </row>
    <row r="961" spans="40:43">
      <c r="AN961" s="6">
        <v>95.4</v>
      </c>
      <c r="AO961" s="5">
        <f t="shared" si="87"/>
        <v>40.146837064922771</v>
      </c>
      <c r="AP961" s="39">
        <f t="shared" si="87"/>
        <v>39.745733388541609</v>
      </c>
      <c r="AQ961" s="38">
        <f t="shared" si="84"/>
        <v>39.745733388541609</v>
      </c>
    </row>
    <row r="962" spans="40:43">
      <c r="AN962" s="6">
        <v>95.5</v>
      </c>
      <c r="AO962" s="5">
        <f t="shared" si="87"/>
        <v>40.197815050483186</v>
      </c>
      <c r="AP962" s="39">
        <f t="shared" si="87"/>
        <v>39.787637911744305</v>
      </c>
      <c r="AQ962" s="38">
        <f t="shared" si="84"/>
        <v>39.787637911744305</v>
      </c>
    </row>
    <row r="963" spans="40:43">
      <c r="AN963" s="6">
        <v>95.6</v>
      </c>
      <c r="AO963" s="5">
        <f t="shared" si="87"/>
        <v>40.249713171163449</v>
      </c>
      <c r="AP963" s="39">
        <f t="shared" si="87"/>
        <v>39.830298797189556</v>
      </c>
      <c r="AQ963" s="38">
        <f t="shared" si="84"/>
        <v>39.830298797189556</v>
      </c>
    </row>
    <row r="964" spans="40:43">
      <c r="AN964" s="6">
        <v>95.7</v>
      </c>
      <c r="AO964" s="5">
        <f t="shared" si="87"/>
        <v>40.302571356974774</v>
      </c>
      <c r="AP964" s="39">
        <f t="shared" si="87"/>
        <v>39.87374886783148</v>
      </c>
      <c r="AQ964" s="38">
        <f t="shared" si="84"/>
        <v>39.87374886783148</v>
      </c>
    </row>
    <row r="965" spans="40:43">
      <c r="AN965" s="6">
        <v>95.8</v>
      </c>
      <c r="AO965" s="5">
        <f t="shared" si="87"/>
        <v>40.3564322522585</v>
      </c>
      <c r="AP965" s="39">
        <f t="shared" si="87"/>
        <v>39.918023177836531</v>
      </c>
      <c r="AQ965" s="38">
        <f t="shared" si="84"/>
        <v>39.918023177836531</v>
      </c>
    </row>
    <row r="966" spans="40:43">
      <c r="AN966" s="6">
        <v>95.9</v>
      </c>
      <c r="AO966" s="5">
        <f t="shared" si="87"/>
        <v>40.411341470420084</v>
      </c>
      <c r="AP966" s="39">
        <f t="shared" si="87"/>
        <v>39.963159221977918</v>
      </c>
      <c r="AQ966" s="38">
        <f t="shared" si="84"/>
        <v>39.963159221977918</v>
      </c>
    </row>
    <row r="967" spans="40:43">
      <c r="AN967" s="6">
        <v>96</v>
      </c>
      <c r="AO967" s="5">
        <f t="shared" si="87"/>
        <v>40.467347879471475</v>
      </c>
      <c r="AP967" s="39">
        <f t="shared" si="87"/>
        <v>40.009197170354923</v>
      </c>
      <c r="AQ967" s="38">
        <f t="shared" si="84"/>
        <v>40.009197170354923</v>
      </c>
    </row>
    <row r="968" spans="40:43">
      <c r="AN968" s="6">
        <v>96.1</v>
      </c>
      <c r="AO968" s="5">
        <f t="shared" ref="AO968:AP987" si="88">-5*LOG((10^(-0.2*AO$4))+(10^(-0.2*AO$5)))-_xlfn.NORM.INV((100-$AN968)/100,0,AO$6)</f>
        <v>40.524503922984749</v>
      </c>
      <c r="AP968" s="39">
        <f t="shared" si="88"/>
        <v>40.056180132220646</v>
      </c>
      <c r="AQ968" s="38">
        <f t="shared" ref="AQ968:AQ1006" si="89">MIN(AO968:AP968)</f>
        <v>40.056180132220646</v>
      </c>
    </row>
    <row r="969" spans="40:43">
      <c r="AN969" s="6">
        <v>96.2</v>
      </c>
      <c r="AO969" s="5">
        <f t="shared" si="88"/>
        <v>40.582865981884339</v>
      </c>
      <c r="AP969" s="39">
        <f t="shared" si="88"/>
        <v>40.104154453379657</v>
      </c>
      <c r="AQ969" s="38">
        <f t="shared" si="89"/>
        <v>40.104154453379657</v>
      </c>
    </row>
    <row r="970" spans="40:43">
      <c r="AN970" s="6">
        <v>96.3</v>
      </c>
      <c r="AO970" s="5">
        <f t="shared" si="88"/>
        <v>40.642494783505214</v>
      </c>
      <c r="AP970" s="39">
        <f t="shared" si="88"/>
        <v>40.153170052438782</v>
      </c>
      <c r="AQ970" s="38">
        <f t="shared" si="89"/>
        <v>40.153170052438782</v>
      </c>
    </row>
    <row r="971" spans="40:43">
      <c r="AN971" s="6">
        <v>96.4</v>
      </c>
      <c r="AO971" s="5">
        <f t="shared" si="88"/>
        <v>40.703455865559476</v>
      </c>
      <c r="AP971" s="39">
        <f t="shared" si="88"/>
        <v>40.203280802193234</v>
      </c>
      <c r="AQ971" s="38">
        <f t="shared" si="89"/>
        <v>40.203280802193234</v>
      </c>
    </row>
    <row r="972" spans="40:43">
      <c r="AN972" s="6">
        <v>96.5</v>
      </c>
      <c r="AO972" s="5">
        <f t="shared" si="88"/>
        <v>40.765820104140204</v>
      </c>
      <c r="AP972" s="39">
        <f t="shared" si="88"/>
        <v>40.254544963652251</v>
      </c>
      <c r="AQ972" s="38">
        <f t="shared" si="89"/>
        <v>40.254544963652251</v>
      </c>
    </row>
    <row r="973" spans="40:43">
      <c r="AN973" s="6">
        <v>96.6</v>
      </c>
      <c r="AO973" s="5">
        <f t="shared" si="88"/>
        <v>40.829664316718699</v>
      </c>
      <c r="AP973" s="39">
        <f t="shared" si="88"/>
        <v>40.307025681710108</v>
      </c>
      <c r="AQ973" s="38">
        <f t="shared" si="89"/>
        <v>40.307025681710108</v>
      </c>
    </row>
    <row r="974" spans="40:43">
      <c r="AN974" s="6">
        <v>96.7</v>
      </c>
      <c r="AO974" s="5">
        <f t="shared" si="88"/>
        <v>40.895071953349053</v>
      </c>
      <c r="AP974" s="39">
        <f t="shared" si="88"/>
        <v>40.360791553324667</v>
      </c>
      <c r="AQ974" s="38">
        <f t="shared" si="89"/>
        <v>40.360791553324667</v>
      </c>
    </row>
    <row r="975" spans="40:43">
      <c r="AN975" s="6">
        <v>96.8</v>
      </c>
      <c r="AO975" s="5">
        <f t="shared" si="88"/>
        <v>40.962133892101512</v>
      </c>
      <c r="AP975" s="39">
        <f t="shared" si="88"/>
        <v>40.415917281373289</v>
      </c>
      <c r="AQ975" s="38">
        <f t="shared" si="89"/>
        <v>40.415917281373289</v>
      </c>
    </row>
    <row r="976" spans="40:43">
      <c r="AN976" s="6">
        <v>96.9</v>
      </c>
      <c r="AO976" s="5">
        <f t="shared" si="88"/>
        <v>41.030949358258837</v>
      </c>
      <c r="AP976" s="39">
        <f t="shared" si="88"/>
        <v>40.472484430243391</v>
      </c>
      <c r="AQ976" s="38">
        <f t="shared" si="89"/>
        <v>40.472484430243391</v>
      </c>
    </row>
    <row r="977" spans="40:43">
      <c r="AN977" s="6">
        <v>97</v>
      </c>
      <c r="AO977" s="5">
        <f t="shared" si="88"/>
        <v>41.101626991231953</v>
      </c>
      <c r="AP977" s="39">
        <f t="shared" si="88"/>
        <v>40.530582302850064</v>
      </c>
      <c r="AQ977" s="38">
        <f t="shared" si="89"/>
        <v>40.530582302850064</v>
      </c>
    </row>
    <row r="978" spans="40:43">
      <c r="AN978" s="6">
        <v>97.1</v>
      </c>
      <c r="AO978" s="5">
        <f t="shared" si="88"/>
        <v>41.174286088760624</v>
      </c>
      <c r="AP978" s="39">
        <f t="shared" si="88"/>
        <v>40.590308963384118</v>
      </c>
      <c r="AQ978" s="38">
        <f t="shared" si="89"/>
        <v>40.590308963384118</v>
      </c>
    </row>
    <row r="979" spans="40:43">
      <c r="AN979" s="6">
        <v>97.2</v>
      </c>
      <c r="AO979" s="5">
        <f t="shared" si="88"/>
        <v>41.2490580651288</v>
      </c>
      <c r="AP979" s="39">
        <f t="shared" si="88"/>
        <v>40.651772435982863</v>
      </c>
      <c r="AQ979" s="38">
        <f t="shared" si="89"/>
        <v>40.651772435982863</v>
      </c>
    </row>
    <row r="980" spans="40:43">
      <c r="AN980" s="6">
        <v>97.3</v>
      </c>
      <c r="AO980" s="5">
        <f t="shared" si="88"/>
        <v>41.326088169350548</v>
      </c>
      <c r="AP980" s="39">
        <f t="shared" si="88"/>
        <v>40.715092117099744</v>
      </c>
      <c r="AQ980" s="38">
        <f t="shared" si="89"/>
        <v>40.715092117099744</v>
      </c>
    </row>
    <row r="981" spans="40:43">
      <c r="AN981" s="6">
        <v>97.4</v>
      </c>
      <c r="AO981" s="5">
        <f t="shared" si="88"/>
        <v>41.40553752126096</v>
      </c>
      <c r="AP981" s="39">
        <f t="shared" si="88"/>
        <v>40.780400449195831</v>
      </c>
      <c r="AQ981" s="38">
        <f t="shared" si="89"/>
        <v>40.780400449195831</v>
      </c>
    </row>
    <row r="982" spans="40:43">
      <c r="AN982" s="6">
        <v>97.5</v>
      </c>
      <c r="AO982" s="5">
        <f t="shared" si="88"/>
        <v>41.487585539141314</v>
      </c>
      <c r="AP982" s="39">
        <f t="shared" si="88"/>
        <v>40.847844916277168</v>
      </c>
      <c r="AQ982" s="38">
        <f t="shared" si="89"/>
        <v>40.847844916277168</v>
      </c>
    </row>
    <row r="983" spans="40:43">
      <c r="AN983" s="6">
        <v>97.6</v>
      </c>
      <c r="AO983" s="5">
        <f t="shared" si="88"/>
        <v>41.572432853270598</v>
      </c>
      <c r="AP983" s="39">
        <f t="shared" si="88"/>
        <v>40.917590438869532</v>
      </c>
      <c r="AQ983" s="38">
        <f t="shared" si="89"/>
        <v>40.917590438869532</v>
      </c>
    </row>
    <row r="984" spans="40:43">
      <c r="AN984" s="6">
        <v>97.7</v>
      </c>
      <c r="AO984" s="5">
        <f t="shared" si="88"/>
        <v>41.660304827547222</v>
      </c>
      <c r="AP984" s="39">
        <f t="shared" si="88"/>
        <v>40.98982226883421</v>
      </c>
      <c r="AQ984" s="38">
        <f t="shared" si="89"/>
        <v>40.98982226883421</v>
      </c>
    </row>
    <row r="985" spans="40:43">
      <c r="AN985" s="6">
        <v>97.8</v>
      </c>
      <c r="AO985" s="5">
        <f t="shared" si="88"/>
        <v>41.751455848836301</v>
      </c>
      <c r="AP985" s="39">
        <f t="shared" si="88"/>
        <v>41.064749515263564</v>
      </c>
      <c r="AQ985" s="38">
        <f t="shared" si="89"/>
        <v>41.064749515263564</v>
      </c>
    </row>
    <row r="986" spans="40:43">
      <c r="AN986" s="6">
        <v>97.9</v>
      </c>
      <c r="AO986" s="5">
        <f t="shared" si="88"/>
        <v>41.846174595014809</v>
      </c>
      <c r="AP986" s="39">
        <f t="shared" si="88"/>
        <v>41.142609474878164</v>
      </c>
      <c r="AQ986" s="38">
        <f t="shared" si="89"/>
        <v>41.142609474878164</v>
      </c>
    </row>
    <row r="987" spans="40:43">
      <c r="AN987" s="6">
        <v>98</v>
      </c>
      <c r="AO987" s="5">
        <f t="shared" si="88"/>
        <v>41.944790563813712</v>
      </c>
      <c r="AP987" s="39">
        <f t="shared" si="88"/>
        <v>41.223672998814244</v>
      </c>
      <c r="AQ987" s="38">
        <f t="shared" si="89"/>
        <v>41.223672998814244</v>
      </c>
    </row>
    <row r="988" spans="40:43">
      <c r="AN988" s="6">
        <v>98.1</v>
      </c>
      <c r="AO988" s="5">
        <f t="shared" ref="AO988:AP1006" si="90">-5*LOG((10^(-0.2*AO$4))+(10^(-0.2*AO$5)))-_xlfn.NORM.INV((100-$AN988)/100,0,AO$6)</f>
        <v>42.047682244553094</v>
      </c>
      <c r="AP988" s="39">
        <f t="shared" si="90"/>
        <v>41.308251209889264</v>
      </c>
      <c r="AQ988" s="38">
        <f t="shared" si="89"/>
        <v>41.308251209889264</v>
      </c>
    </row>
    <row r="989" spans="40:43">
      <c r="AN989" s="6">
        <v>98.2</v>
      </c>
      <c r="AO989" s="5">
        <f t="shared" si="90"/>
        <v>42.155287457649941</v>
      </c>
      <c r="AP989" s="39">
        <f t="shared" si="90"/>
        <v>41.396704001802824</v>
      </c>
      <c r="AQ989" s="38">
        <f t="shared" si="89"/>
        <v>41.396704001802824</v>
      </c>
    </row>
    <row r="990" spans="40:43">
      <c r="AN990" s="6">
        <v>98.3</v>
      </c>
      <c r="AO990" s="5">
        <f t="shared" si="90"/>
        <v>42.268116594159011</v>
      </c>
      <c r="AP990" s="39">
        <f t="shared" si="90"/>
        <v>41.489450922200085</v>
      </c>
      <c r="AQ990" s="38">
        <f t="shared" si="89"/>
        <v>41.489450922200085</v>
      </c>
    </row>
    <row r="991" spans="40:43">
      <c r="AN991" s="6">
        <v>98.4</v>
      </c>
      <c r="AO991" s="5">
        <f t="shared" si="90"/>
        <v>42.386769794515004</v>
      </c>
      <c r="AP991" s="39">
        <f t="shared" si="90"/>
        <v>41.586985293806414</v>
      </c>
      <c r="AQ991" s="38">
        <f t="shared" si="89"/>
        <v>41.586985293806414</v>
      </c>
    </row>
    <row r="992" spans="40:43">
      <c r="AN992" s="6">
        <v>98.5</v>
      </c>
      <c r="AO992" s="5">
        <f t="shared" si="90"/>
        <v>42.511959569379705</v>
      </c>
      <c r="AP992" s="39">
        <f t="shared" si="90"/>
        <v>41.689892809038483</v>
      </c>
      <c r="AQ992" s="38">
        <f t="shared" si="89"/>
        <v>41.689892809038483</v>
      </c>
    </row>
    <row r="993" spans="40:43">
      <c r="AN993" s="6">
        <v>98.6</v>
      </c>
      <c r="AO993" s="5">
        <f t="shared" si="90"/>
        <v>42.644541082611866</v>
      </c>
      <c r="AP993" s="39">
        <f t="shared" si="90"/>
        <v>41.798876422973194</v>
      </c>
      <c r="AQ993" s="38">
        <f t="shared" si="89"/>
        <v>41.798876422973194</v>
      </c>
    </row>
    <row r="994" spans="40:43">
      <c r="AN994" s="6">
        <v>98.7</v>
      </c>
      <c r="AO994" s="5">
        <f t="shared" si="90"/>
        <v>42.785553454463667</v>
      </c>
      <c r="AP994" s="39">
        <f t="shared" si="90"/>
        <v>41.914790305076835</v>
      </c>
      <c r="AQ994" s="38">
        <f t="shared" si="89"/>
        <v>41.914790305076835</v>
      </c>
    </row>
    <row r="995" spans="40:43">
      <c r="AN995" s="6">
        <v>98.8</v>
      </c>
      <c r="AO995" s="5">
        <f t="shared" si="90"/>
        <v>42.936277303023736</v>
      </c>
      <c r="AP995" s="39">
        <f t="shared" si="90"/>
        <v>42.038687138969962</v>
      </c>
      <c r="AQ995" s="38">
        <f t="shared" si="89"/>
        <v>42.038687138969962</v>
      </c>
    </row>
    <row r="996" spans="40:43">
      <c r="AN996" s="6">
        <v>98.9</v>
      </c>
      <c r="AO996" s="5">
        <f t="shared" si="90"/>
        <v>43.098316884679974</v>
      </c>
      <c r="AP996" s="39">
        <f t="shared" si="90"/>
        <v>42.171885642885371</v>
      </c>
      <c r="AQ996" s="38">
        <f t="shared" si="89"/>
        <v>42.171885642885371</v>
      </c>
    </row>
    <row r="997" spans="40:43">
      <c r="AN997" s="6">
        <v>99</v>
      </c>
      <c r="AO997" s="5">
        <f t="shared" si="90"/>
        <v>43.273720712664442</v>
      </c>
      <c r="AP997" s="39">
        <f t="shared" si="90"/>
        <v>42.316069719576795</v>
      </c>
      <c r="AQ997" s="38">
        <f t="shared" si="89"/>
        <v>42.316069719576795</v>
      </c>
    </row>
    <row r="998" spans="40:43">
      <c r="AN998" s="6">
        <v>99.1</v>
      </c>
      <c r="AO998" s="5">
        <f t="shared" si="90"/>
        <v>43.465164664899028</v>
      </c>
      <c r="AP998" s="39">
        <f t="shared" si="90"/>
        <v>42.47343897319162</v>
      </c>
      <c r="AQ998" s="38">
        <f t="shared" si="89"/>
        <v>42.47343897319162</v>
      </c>
    </row>
    <row r="999" spans="40:43">
      <c r="AN999" s="6">
        <v>99.2</v>
      </c>
      <c r="AO999" s="5">
        <f t="shared" si="90"/>
        <v>43.676241202726132</v>
      </c>
      <c r="AP999" s="39">
        <f t="shared" si="90"/>
        <v>42.64694645057984</v>
      </c>
      <c r="AQ999" s="38">
        <f t="shared" si="89"/>
        <v>42.64694645057984</v>
      </c>
    </row>
    <row r="1000" spans="40:43">
      <c r="AN1000" s="6">
        <v>99.3</v>
      </c>
      <c r="AO1000" s="5">
        <f t="shared" si="90"/>
        <v>43.911938753583563</v>
      </c>
      <c r="AP1000" s="39">
        <f t="shared" si="90"/>
        <v>42.840692699674335</v>
      </c>
      <c r="AQ1000" s="38">
        <f t="shared" si="89"/>
        <v>42.840692699674335</v>
      </c>
    </row>
    <row r="1001" spans="40:43">
      <c r="AN1001" s="6">
        <v>99.4</v>
      </c>
      <c r="AO1001" s="5">
        <f t="shared" si="90"/>
        <v>44.179485378955569</v>
      </c>
      <c r="AP1001" s="39">
        <f t="shared" si="90"/>
        <v>43.060619274792089</v>
      </c>
      <c r="AQ1001" s="38">
        <f t="shared" si="89"/>
        <v>43.060619274792089</v>
      </c>
    </row>
    <row r="1002" spans="40:43">
      <c r="AN1002" s="6">
        <v>99.5</v>
      </c>
      <c r="AO1002" s="5">
        <f t="shared" si="90"/>
        <v>44.489952018556011</v>
      </c>
      <c r="AP1002" s="39">
        <f t="shared" si="90"/>
        <v>43.315826622822378</v>
      </c>
      <c r="AQ1002" s="38">
        <f t="shared" si="89"/>
        <v>43.315826622822378</v>
      </c>
    </row>
    <row r="1003" spans="40:43">
      <c r="AN1003" s="6">
        <v>99.6</v>
      </c>
      <c r="AO1003" s="5">
        <f t="shared" si="90"/>
        <v>44.861627330639479</v>
      </c>
      <c r="AP1003" s="39">
        <f t="shared" si="90"/>
        <v>43.621348242946276</v>
      </c>
      <c r="AQ1003" s="38">
        <f t="shared" si="89"/>
        <v>43.621348242946276</v>
      </c>
    </row>
    <row r="1004" spans="40:43">
      <c r="AN1004" s="6">
        <v>99.7</v>
      </c>
      <c r="AO1004" s="5">
        <f t="shared" si="90"/>
        <v>45.328224853242119</v>
      </c>
      <c r="AP1004" s="39">
        <f t="shared" si="90"/>
        <v>44.004897072843669</v>
      </c>
      <c r="AQ1004" s="38">
        <f t="shared" si="89"/>
        <v>44.004897072843669</v>
      </c>
    </row>
    <row r="1005" spans="40:43">
      <c r="AN1005" s="6">
        <v>99.8</v>
      </c>
      <c r="AO1005" s="5">
        <f t="shared" si="90"/>
        <v>45.963833956876066</v>
      </c>
      <c r="AP1005" s="39">
        <f t="shared" si="90"/>
        <v>44.5273754748101</v>
      </c>
      <c r="AQ1005" s="38">
        <f t="shared" si="89"/>
        <v>44.5273754748101</v>
      </c>
    </row>
    <row r="1006" spans="40:43" ht="15" thickBot="1">
      <c r="AN1006" s="6">
        <v>99.9</v>
      </c>
      <c r="AO1006" s="5">
        <f t="shared" si="90"/>
        <v>46.997685908262454</v>
      </c>
      <c r="AP1006" s="37">
        <f t="shared" si="90"/>
        <v>45.37721433385407</v>
      </c>
      <c r="AQ1006" s="36">
        <f t="shared" si="89"/>
        <v>45.37721433385407</v>
      </c>
    </row>
    <row r="1007" spans="40:43">
      <c r="AO1007" s="3"/>
      <c r="AP1007" s="3"/>
    </row>
  </sheetData>
  <mergeCells count="12">
    <mergeCell ref="A20:B20"/>
    <mergeCell ref="A21:B21"/>
    <mergeCell ref="A22:B22"/>
    <mergeCell ref="A10:D10"/>
    <mergeCell ref="J6:K6"/>
    <mergeCell ref="A18:B18"/>
    <mergeCell ref="A19:B19"/>
    <mergeCell ref="AD2:AE2"/>
    <mergeCell ref="AP3:AQ3"/>
    <mergeCell ref="AH2:AK2"/>
    <mergeCell ref="F4:O4"/>
    <mergeCell ref="AD4:AK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5"/>
  <sheetViews>
    <sheetView workbookViewId="0">
      <selection activeCell="F3" sqref="F3"/>
    </sheetView>
  </sheetViews>
  <sheetFormatPr defaultRowHeight="14.5"/>
  <cols>
    <col min="1" max="1" width="8.1796875" customWidth="1"/>
    <col min="2" max="2" width="8.26953125" customWidth="1"/>
    <col min="4" max="4" width="8.1796875" customWidth="1"/>
    <col min="5" max="5" width="4.1796875" customWidth="1"/>
  </cols>
  <sheetData>
    <row r="1" spans="1:19">
      <c r="C1" t="s">
        <v>72</v>
      </c>
    </row>
    <row r="2" spans="1:19">
      <c r="A2" s="2" t="s">
        <v>0</v>
      </c>
      <c r="C2" s="10" t="s">
        <v>1</v>
      </c>
      <c r="D2" s="6">
        <v>30</v>
      </c>
      <c r="F2" s="55" t="s">
        <v>52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>
      <c r="A3" s="14" t="s">
        <v>43</v>
      </c>
      <c r="C3" s="10" t="s">
        <v>51</v>
      </c>
      <c r="D3" s="6">
        <v>2</v>
      </c>
      <c r="F3" t="str">
        <f>CONCATENATE("Frequency: ",D2," GHz")</f>
        <v>Frequency: 30 GHz</v>
      </c>
      <c r="G3" s="4" t="str">
        <f t="shared" ref="G3:S3" si="0">CONCATENATE(G4, " deg")</f>
        <v>0 deg</v>
      </c>
      <c r="H3" s="4" t="str">
        <f t="shared" si="0"/>
        <v>5 deg</v>
      </c>
      <c r="I3" s="4" t="str">
        <f t="shared" si="0"/>
        <v>10 deg</v>
      </c>
      <c r="J3" s="4" t="str">
        <f t="shared" si="0"/>
        <v>15 deg</v>
      </c>
      <c r="K3" s="4" t="str">
        <f t="shared" si="0"/>
        <v>20 deg</v>
      </c>
      <c r="L3" s="4" t="str">
        <f t="shared" si="0"/>
        <v>30 deg</v>
      </c>
      <c r="M3" s="4" t="str">
        <f t="shared" si="0"/>
        <v>40 deg</v>
      </c>
      <c r="N3" s="4" t="str">
        <f t="shared" si="0"/>
        <v>50 deg</v>
      </c>
      <c r="O3" s="4" t="str">
        <f t="shared" si="0"/>
        <v>60 deg</v>
      </c>
      <c r="P3" s="4" t="str">
        <f t="shared" si="0"/>
        <v>70 deg</v>
      </c>
      <c r="Q3" s="4" t="str">
        <f t="shared" si="0"/>
        <v>80 deg</v>
      </c>
      <c r="R3" s="4" t="str">
        <f t="shared" si="0"/>
        <v>90 deg</v>
      </c>
      <c r="S3" s="4" t="str">
        <f t="shared" si="0"/>
        <v>2 deg</v>
      </c>
    </row>
    <row r="4" spans="1:19">
      <c r="A4" s="2" t="s">
        <v>44</v>
      </c>
      <c r="C4" s="10" t="s">
        <v>47</v>
      </c>
      <c r="D4" s="6">
        <v>5</v>
      </c>
      <c r="F4" s="15" t="s">
        <v>44</v>
      </c>
      <c r="G4" s="6">
        <v>0</v>
      </c>
      <c r="H4" s="6">
        <v>5</v>
      </c>
      <c r="I4" s="6">
        <v>10</v>
      </c>
      <c r="J4" s="6">
        <v>15</v>
      </c>
      <c r="K4" s="6">
        <v>20</v>
      </c>
      <c r="L4" s="6">
        <v>30</v>
      </c>
      <c r="M4" s="6">
        <v>40</v>
      </c>
      <c r="N4" s="6">
        <v>50</v>
      </c>
      <c r="O4" s="6">
        <v>60</v>
      </c>
      <c r="P4" s="6">
        <v>70</v>
      </c>
      <c r="Q4" s="6">
        <v>80</v>
      </c>
      <c r="R4" s="6">
        <v>90</v>
      </c>
      <c r="S4" s="7">
        <f>D3</f>
        <v>2</v>
      </c>
    </row>
    <row r="5" spans="1:19">
      <c r="F5" s="6">
        <v>0.1</v>
      </c>
      <c r="G5" s="8">
        <f t="shared" ref="G5:S20" si="1">((-1*$D$7*(LN(1-($F5/100)))/TAN($D$8*(1-(G$4/90))+(PI()*G$4/180)))^(0.5*(90-G$4)/90))-1-_xlfn.NORM.INV((100-$F5)/100,0,0.6)</f>
        <v>-1.0178879870703785</v>
      </c>
      <c r="H5" s="8">
        <f t="shared" si="1"/>
        <v>-1.7442563440575627</v>
      </c>
      <c r="I5" s="8">
        <f t="shared" si="1"/>
        <v>-1.9699048520488291</v>
      </c>
      <c r="J5" s="8">
        <f t="shared" si="1"/>
        <v>-2.081265623106519</v>
      </c>
      <c r="K5" s="8">
        <f t="shared" si="1"/>
        <v>-2.1452153407681438</v>
      </c>
      <c r="L5" s="8">
        <f t="shared" si="1"/>
        <v>-2.2070321655141845</v>
      </c>
      <c r="M5" s="8">
        <f t="shared" si="1"/>
        <v>-2.2235895238834065</v>
      </c>
      <c r="N5" s="8">
        <f t="shared" si="1"/>
        <v>-2.2129867385172495</v>
      </c>
      <c r="O5" s="8">
        <f t="shared" si="1"/>
        <v>-2.1801925923735332</v>
      </c>
      <c r="P5" s="8">
        <f t="shared" si="1"/>
        <v>-2.1235529695011475</v>
      </c>
      <c r="Q5" s="8">
        <f t="shared" si="1"/>
        <v>-2.033033365473865</v>
      </c>
      <c r="R5" s="8">
        <f t="shared" si="1"/>
        <v>-1.8541393837007079</v>
      </c>
      <c r="S5" s="8">
        <f t="shared" si="1"/>
        <v>-1.4477271188694201</v>
      </c>
    </row>
    <row r="6" spans="1:19">
      <c r="A6" s="2" t="s">
        <v>22</v>
      </c>
      <c r="B6" s="10" t="s">
        <v>21</v>
      </c>
      <c r="C6" s="10"/>
      <c r="D6" s="4"/>
      <c r="F6" s="6">
        <v>1</v>
      </c>
      <c r="G6" s="8">
        <f t="shared" si="1"/>
        <v>3.4240682957597732</v>
      </c>
      <c r="H6" s="8">
        <f>((-1*$D$7*(LN(1-($F6/100)))/TAN($D$8*(1-(H$4/90))+(PI()*H$4/180)))^(0.5*(90-H$4)/90))-1-_xlfn.NORM.INV((100-$F6)/100,0,0.6)</f>
        <v>0.90352744850164046</v>
      </c>
      <c r="I6" s="8">
        <f t="shared" si="1"/>
        <v>6.9574916787829677E-2</v>
      </c>
      <c r="J6" s="8">
        <f t="shared" si="1"/>
        <v>-0.37468319944041117</v>
      </c>
      <c r="K6" s="8">
        <f t="shared" si="1"/>
        <v>-0.65699878345731566</v>
      </c>
      <c r="L6" s="8">
        <f t="shared" si="1"/>
        <v>-0.99955603309980945</v>
      </c>
      <c r="M6" s="8">
        <f t="shared" si="1"/>
        <v>-1.1989508466893535</v>
      </c>
      <c r="N6" s="8">
        <f t="shared" si="1"/>
        <v>-1.3252266738224772</v>
      </c>
      <c r="O6" s="8">
        <f t="shared" si="1"/>
        <v>-1.4058445017112835</v>
      </c>
      <c r="P6" s="8">
        <f t="shared" si="1"/>
        <v>-1.4517459969475817</v>
      </c>
      <c r="Q6" s="8">
        <f t="shared" si="1"/>
        <v>-1.4624171739749916</v>
      </c>
      <c r="R6" s="8">
        <f t="shared" si="1"/>
        <v>-1.3958087244245043</v>
      </c>
      <c r="S6" s="8">
        <f t="shared" si="1"/>
        <v>1.9489072192741668</v>
      </c>
    </row>
    <row r="7" spans="1:19">
      <c r="A7" s="2" t="s">
        <v>49</v>
      </c>
      <c r="B7" s="10"/>
      <c r="C7" s="10"/>
      <c r="D7" s="5">
        <f>93*(D2^0.175)</f>
        <v>168.64721281809264</v>
      </c>
      <c r="F7" s="6">
        <v>2</v>
      </c>
      <c r="G7" s="8">
        <f t="shared" si="1"/>
        <v>6.0191632986416055</v>
      </c>
      <c r="H7" s="8">
        <f t="shared" si="1"/>
        <v>2.3556939263230188</v>
      </c>
      <c r="I7" s="8">
        <f t="shared" si="1"/>
        <v>1.130178341181918</v>
      </c>
      <c r="J7" s="8">
        <f t="shared" si="1"/>
        <v>0.47132739987484462</v>
      </c>
      <c r="K7" s="8">
        <f t="shared" si="1"/>
        <v>4.9009165520827347E-2</v>
      </c>
      <c r="L7" s="8">
        <f t="shared" si="1"/>
        <v>-0.47010956542133719</v>
      </c>
      <c r="M7" s="8">
        <f t="shared" si="1"/>
        <v>-0.77922510560180158</v>
      </c>
      <c r="N7" s="8">
        <f t="shared" si="1"/>
        <v>-0.98197828452818614</v>
      </c>
      <c r="O7" s="8">
        <f t="shared" si="1"/>
        <v>-1.1201139442057195</v>
      </c>
      <c r="P7" s="8">
        <f t="shared" si="1"/>
        <v>-1.2120313915775371</v>
      </c>
      <c r="Q7" s="8">
        <f t="shared" si="1"/>
        <v>-1.261940657258092</v>
      </c>
      <c r="R7" s="8">
        <f t="shared" si="1"/>
        <v>-1.2322493463790931</v>
      </c>
      <c r="S7" s="8">
        <f t="shared" si="1"/>
        <v>3.8800789898124046</v>
      </c>
    </row>
    <row r="8" spans="1:19">
      <c r="A8" s="2" t="s">
        <v>50</v>
      </c>
      <c r="B8" s="10"/>
      <c r="C8" s="10"/>
      <c r="D8" s="5">
        <v>0.05</v>
      </c>
      <c r="F8" s="6">
        <v>3</v>
      </c>
      <c r="G8" s="8">
        <f t="shared" si="1"/>
        <v>8.0032354538656918</v>
      </c>
      <c r="H8" s="8">
        <f t="shared" si="1"/>
        <v>3.4410663632781713</v>
      </c>
      <c r="I8" s="8">
        <f t="shared" si="1"/>
        <v>1.9070615428249666</v>
      </c>
      <c r="J8" s="8">
        <f t="shared" si="1"/>
        <v>1.0795221416406846</v>
      </c>
      <c r="K8" s="8">
        <f t="shared" si="1"/>
        <v>0.54771357718084501</v>
      </c>
      <c r="L8" s="8">
        <f t="shared" si="1"/>
        <v>-0.10789314966637309</v>
      </c>
      <c r="M8" s="8">
        <f t="shared" si="1"/>
        <v>-0.4999184846779563</v>
      </c>
      <c r="N8" s="8">
        <f t="shared" si="1"/>
        <v>-0.75876685524338749</v>
      </c>
      <c r="O8" s="8">
        <f t="shared" si="1"/>
        <v>-0.93757467966648811</v>
      </c>
      <c r="P8" s="8">
        <f t="shared" si="1"/>
        <v>-1.0606388903171937</v>
      </c>
      <c r="Q8" s="8">
        <f t="shared" si="1"/>
        <v>-1.1357808377095657</v>
      </c>
      <c r="R8" s="8">
        <f t="shared" si="1"/>
        <v>-1.1284761648907502</v>
      </c>
      <c r="S8" s="8">
        <f t="shared" si="1"/>
        <v>5.3425451828895456</v>
      </c>
    </row>
    <row r="9" spans="1:19">
      <c r="B9" s="10"/>
      <c r="C9" s="10"/>
      <c r="D9" s="4"/>
      <c r="F9" s="6">
        <v>4</v>
      </c>
      <c r="G9" s="8">
        <f t="shared" si="1"/>
        <v>9.6788488154146606</v>
      </c>
      <c r="H9" s="8">
        <f t="shared" si="1"/>
        <v>4.345090941600823</v>
      </c>
      <c r="I9" s="8">
        <f t="shared" si="1"/>
        <v>2.5460528311981392</v>
      </c>
      <c r="J9" s="8">
        <f t="shared" si="1"/>
        <v>1.573886966131848</v>
      </c>
      <c r="K9" s="8">
        <f t="shared" si="1"/>
        <v>0.94857193479773971</v>
      </c>
      <c r="L9" s="8">
        <f t="shared" si="1"/>
        <v>0.17734922840625011</v>
      </c>
      <c r="M9" s="8">
        <f t="shared" si="1"/>
        <v>-0.28384629865741218</v>
      </c>
      <c r="N9" s="8">
        <f t="shared" si="1"/>
        <v>-0.58860592369419162</v>
      </c>
      <c r="O9" s="8">
        <f t="shared" si="1"/>
        <v>-0.7999459713733772</v>
      </c>
      <c r="P9" s="8">
        <f t="shared" si="1"/>
        <v>-0.94725876801603603</v>
      </c>
      <c r="Q9" s="8">
        <f t="shared" si="1"/>
        <v>-1.0414345884097442</v>
      </c>
      <c r="R9" s="8">
        <f t="shared" si="1"/>
        <v>-1.0504116427513017</v>
      </c>
      <c r="S9" s="8">
        <f t="shared" si="1"/>
        <v>6.5705303981153627</v>
      </c>
    </row>
    <row r="10" spans="1:19">
      <c r="A10" s="2" t="s">
        <v>48</v>
      </c>
      <c r="B10" s="10">
        <v>3</v>
      </c>
      <c r="C10" s="10" t="s">
        <v>71</v>
      </c>
      <c r="D10" s="8">
        <f>((-1*D7*(LN(1-(D4/100)))/TAN(D8*(1-(D3/90))+(PI()*D3/180)))^(0.5*(90-D3)/90))-1-_xlfn.NORM.INV((100-D$4)/100,0,0.6)</f>
        <v>7.6521784448289143</v>
      </c>
      <c r="F10" s="6">
        <v>5</v>
      </c>
      <c r="G10" s="8">
        <f t="shared" si="1"/>
        <v>11.160909854136849</v>
      </c>
      <c r="H10" s="8">
        <f t="shared" si="1"/>
        <v>5.136748819087039</v>
      </c>
      <c r="I10" s="8">
        <f t="shared" si="1"/>
        <v>3.1005108510474657</v>
      </c>
      <c r="J10" s="8">
        <f t="shared" si="1"/>
        <v>1.9991428938222424</v>
      </c>
      <c r="K10" s="8">
        <f t="shared" si="1"/>
        <v>1.2905583000585246</v>
      </c>
      <c r="L10" s="8">
        <f t="shared" si="1"/>
        <v>0.41703006804410025</v>
      </c>
      <c r="M10" s="8">
        <f t="shared" si="1"/>
        <v>-0.10466817763485337</v>
      </c>
      <c r="N10" s="8">
        <f t="shared" si="1"/>
        <v>-0.4490173762818096</v>
      </c>
      <c r="O10" s="8">
        <f t="shared" si="1"/>
        <v>-0.68794103518698246</v>
      </c>
      <c r="P10" s="8">
        <f t="shared" si="1"/>
        <v>-0.85541314361566523</v>
      </c>
      <c r="Q10" s="8">
        <f t="shared" si="1"/>
        <v>-0.965054215070002</v>
      </c>
      <c r="R10" s="8">
        <f t="shared" si="1"/>
        <v>-0.98691217617088289</v>
      </c>
      <c r="S10" s="8">
        <f t="shared" si="1"/>
        <v>7.6521784448289143</v>
      </c>
    </row>
    <row r="11" spans="1:19">
      <c r="F11" s="6">
        <v>6</v>
      </c>
      <c r="G11" s="8">
        <f t="shared" si="1"/>
        <v>12.507646222542126</v>
      </c>
      <c r="H11" s="8">
        <f t="shared" si="1"/>
        <v>5.8505342840706067</v>
      </c>
      <c r="I11" s="8">
        <f t="shared" si="1"/>
        <v>3.5968306636646892</v>
      </c>
      <c r="J11" s="8">
        <f t="shared" si="1"/>
        <v>2.3772016357220611</v>
      </c>
      <c r="K11" s="8">
        <f t="shared" si="1"/>
        <v>1.5926031074145577</v>
      </c>
      <c r="L11" s="8">
        <f t="shared" si="1"/>
        <v>0.62617253843694265</v>
      </c>
      <c r="M11" s="8">
        <f t="shared" si="1"/>
        <v>5.0045789531896312E-2</v>
      </c>
      <c r="N11" s="8">
        <f t="shared" si="1"/>
        <v>-0.32951434719313089</v>
      </c>
      <c r="O11" s="8">
        <f t="shared" si="1"/>
        <v>-0.59264523680293946</v>
      </c>
      <c r="P11" s="8">
        <f t="shared" si="1"/>
        <v>-0.77753691178963369</v>
      </c>
      <c r="Q11" s="8">
        <f t="shared" si="1"/>
        <v>-0.90030261190483685</v>
      </c>
      <c r="R11" s="8">
        <f t="shared" si="1"/>
        <v>-0.93286415675811163</v>
      </c>
      <c r="S11" s="8">
        <f t="shared" si="1"/>
        <v>8.6318975718109243</v>
      </c>
    </row>
    <row r="12" spans="1:19">
      <c r="F12" s="6">
        <v>7</v>
      </c>
      <c r="G12" s="8">
        <f t="shared" si="1"/>
        <v>13.753351644076909</v>
      </c>
      <c r="H12" s="8">
        <f t="shared" si="1"/>
        <v>6.5065635821731167</v>
      </c>
      <c r="I12" s="8">
        <f t="shared" si="1"/>
        <v>4.05027987306838</v>
      </c>
      <c r="J12" s="8">
        <f t="shared" si="1"/>
        <v>2.720645327178389</v>
      </c>
      <c r="K12" s="8">
        <f t="shared" si="1"/>
        <v>1.8655041583281169</v>
      </c>
      <c r="L12" s="8">
        <f t="shared" si="1"/>
        <v>0.81324389465220781</v>
      </c>
      <c r="M12" s="8">
        <f t="shared" si="1"/>
        <v>0.18722907044394121</v>
      </c>
      <c r="N12" s="8">
        <f t="shared" si="1"/>
        <v>-0.22429854184449538</v>
      </c>
      <c r="O12" s="8">
        <f t="shared" si="1"/>
        <v>-0.509164564590465</v>
      </c>
      <c r="P12" s="8">
        <f t="shared" si="1"/>
        <v>-0.70949794526730736</v>
      </c>
      <c r="Q12" s="8">
        <f t="shared" si="1"/>
        <v>-0.84372633571921019</v>
      </c>
      <c r="R12" s="8">
        <f t="shared" si="1"/>
        <v>-0.88547461690750273</v>
      </c>
      <c r="S12" s="8">
        <f t="shared" si="1"/>
        <v>9.5357309775820625</v>
      </c>
    </row>
    <row r="13" spans="1:19">
      <c r="A13" s="68" t="s">
        <v>36</v>
      </c>
      <c r="B13" s="68"/>
      <c r="F13" s="6">
        <v>8</v>
      </c>
      <c r="G13" s="8">
        <f t="shared" si="1"/>
        <v>14.920223808518047</v>
      </c>
      <c r="H13" s="8">
        <f t="shared" si="1"/>
        <v>7.1177553846064363</v>
      </c>
      <c r="I13" s="8">
        <f t="shared" si="1"/>
        <v>4.4705987416833661</v>
      </c>
      <c r="J13" s="8">
        <f t="shared" si="1"/>
        <v>3.0374534282246084</v>
      </c>
      <c r="K13" s="8">
        <f t="shared" si="1"/>
        <v>2.1160719776754142</v>
      </c>
      <c r="L13" s="8">
        <f t="shared" si="1"/>
        <v>0.98353255303928566</v>
      </c>
      <c r="M13" s="8">
        <f t="shared" si="1"/>
        <v>0.31117541149622452</v>
      </c>
      <c r="N13" s="8">
        <f t="shared" si="1"/>
        <v>-0.12980505689367006</v>
      </c>
      <c r="O13" s="8">
        <f t="shared" si="1"/>
        <v>-0.43450748486567059</v>
      </c>
      <c r="P13" s="8">
        <f t="shared" si="1"/>
        <v>-0.64878068060734362</v>
      </c>
      <c r="Q13" s="8">
        <f t="shared" si="1"/>
        <v>-0.79322668186869671</v>
      </c>
      <c r="R13" s="8">
        <f t="shared" si="1"/>
        <v>-0.84304293618577975</v>
      </c>
      <c r="S13" s="8">
        <f t="shared" si="1"/>
        <v>10.380478831061737</v>
      </c>
    </row>
    <row r="14" spans="1:19">
      <c r="A14" s="69" t="s">
        <v>24</v>
      </c>
      <c r="B14" s="70"/>
      <c r="F14" s="6">
        <v>9</v>
      </c>
      <c r="G14" s="8">
        <f t="shared" si="1"/>
        <v>16.023601647187231</v>
      </c>
      <c r="H14" s="8">
        <f t="shared" si="1"/>
        <v>7.6929781348900459</v>
      </c>
      <c r="I14" s="8">
        <f t="shared" si="1"/>
        <v>4.8644366368771719</v>
      </c>
      <c r="J14" s="8">
        <f t="shared" si="1"/>
        <v>3.3330459133075161</v>
      </c>
      <c r="K14" s="8">
        <f t="shared" si="1"/>
        <v>2.3489111155265601</v>
      </c>
      <c r="L14" s="8">
        <f t="shared" si="1"/>
        <v>1.1405842111851499</v>
      </c>
      <c r="M14" s="8">
        <f t="shared" si="1"/>
        <v>0.4247428060628774</v>
      </c>
      <c r="N14" s="8">
        <f t="shared" si="1"/>
        <v>-4.3675566372437635E-2</v>
      </c>
      <c r="O14" s="8">
        <f t="shared" si="1"/>
        <v>-0.3667046544003133</v>
      </c>
      <c r="P14" s="8">
        <f t="shared" si="1"/>
        <v>-0.59373471962086455</v>
      </c>
      <c r="Q14" s="8">
        <f t="shared" si="1"/>
        <v>-0.74742866818713882</v>
      </c>
      <c r="R14" s="8">
        <f t="shared" si="1"/>
        <v>-0.80445302021412968</v>
      </c>
      <c r="S14" s="8">
        <f t="shared" si="1"/>
        <v>11.177717568786834</v>
      </c>
    </row>
    <row r="15" spans="1:19">
      <c r="A15" s="61" t="s">
        <v>55</v>
      </c>
      <c r="B15" s="61"/>
      <c r="F15" s="6">
        <v>10</v>
      </c>
      <c r="G15" s="8">
        <f t="shared" si="1"/>
        <v>17.074607762596013</v>
      </c>
      <c r="H15" s="8">
        <f t="shared" si="1"/>
        <v>8.2386261729949268</v>
      </c>
      <c r="I15" s="8">
        <f t="shared" si="1"/>
        <v>5.2365647649634681</v>
      </c>
      <c r="J15" s="8">
        <f t="shared" si="1"/>
        <v>3.6112948322466076</v>
      </c>
      <c r="K15" s="8">
        <f t="shared" si="1"/>
        <v>2.5672977696103283</v>
      </c>
      <c r="L15" s="8">
        <f t="shared" si="1"/>
        <v>1.2869033101355276</v>
      </c>
      <c r="M15" s="8">
        <f t="shared" si="1"/>
        <v>0.52993718459754169</v>
      </c>
      <c r="N15" s="8">
        <f t="shared" si="1"/>
        <v>3.5736315683220998E-2</v>
      </c>
      <c r="O15" s="8">
        <f t="shared" si="1"/>
        <v>-0.30438707087320094</v>
      </c>
      <c r="P15" s="8">
        <f t="shared" si="1"/>
        <v>-0.54321610592905134</v>
      </c>
      <c r="Q15" s="8">
        <f t="shared" si="1"/>
        <v>-0.70538033120890831</v>
      </c>
      <c r="R15" s="8">
        <f t="shared" si="1"/>
        <v>-0.76893093932676038</v>
      </c>
      <c r="S15" s="8">
        <f t="shared" si="1"/>
        <v>11.935821185272975</v>
      </c>
    </row>
    <row r="16" spans="1:19">
      <c r="A16" s="62" t="s">
        <v>25</v>
      </c>
      <c r="B16" s="62"/>
      <c r="F16" s="6">
        <v>11</v>
      </c>
      <c r="G16" s="8">
        <f t="shared" si="1"/>
        <v>18.081612234444371</v>
      </c>
      <c r="H16" s="8">
        <f t="shared" si="1"/>
        <v>8.7594873878143886</v>
      </c>
      <c r="I16" s="8">
        <f t="shared" si="1"/>
        <v>5.590540354293779</v>
      </c>
      <c r="J16" s="8">
        <f t="shared" si="1"/>
        <v>3.8750757941948519</v>
      </c>
      <c r="K16" s="8">
        <f t="shared" si="1"/>
        <v>2.7736562606938682</v>
      </c>
      <c r="L16" s="8">
        <f t="shared" si="1"/>
        <v>1.4243310512763476</v>
      </c>
      <c r="M16" s="8">
        <f t="shared" si="1"/>
        <v>0.62822494828123021</v>
      </c>
      <c r="N16" s="8">
        <f t="shared" si="1"/>
        <v>0.10962843770196307</v>
      </c>
      <c r="O16" s="8">
        <f t="shared" si="1"/>
        <v>-0.24656242955776475</v>
      </c>
      <c r="P16" s="8">
        <f t="shared" si="1"/>
        <v>-0.49639775650916895</v>
      </c>
      <c r="Q16" s="8">
        <f t="shared" si="1"/>
        <v>-0.66639405624589731</v>
      </c>
      <c r="R16" s="8">
        <f t="shared" si="1"/>
        <v>-0.73591687202196632</v>
      </c>
      <c r="S16" s="8">
        <f t="shared" si="1"/>
        <v>12.66107790188566</v>
      </c>
    </row>
    <row r="17" spans="1:19">
      <c r="A17" s="63" t="s">
        <v>26</v>
      </c>
      <c r="B17" s="64"/>
      <c r="F17" s="6">
        <v>12</v>
      </c>
      <c r="G17" s="8">
        <f t="shared" si="1"/>
        <v>19.051102546400429</v>
      </c>
      <c r="H17" s="8">
        <f t="shared" si="1"/>
        <v>9.2592560790042597</v>
      </c>
      <c r="I17" s="8">
        <f t="shared" si="1"/>
        <v>5.9290974994903367</v>
      </c>
      <c r="J17" s="8">
        <f t="shared" si="1"/>
        <v>4.1265912035541303</v>
      </c>
      <c r="K17" s="8">
        <f t="shared" si="1"/>
        <v>2.9698372881303978</v>
      </c>
      <c r="L17" s="8">
        <f t="shared" si="1"/>
        <v>1.5542647178117055</v>
      </c>
      <c r="M17" s="8">
        <f t="shared" si="1"/>
        <v>0.72071327504182892</v>
      </c>
      <c r="N17" s="8">
        <f t="shared" si="1"/>
        <v>0.17890134145141456</v>
      </c>
      <c r="O17" s="8">
        <f t="shared" si="1"/>
        <v>-0.19248721961292581</v>
      </c>
      <c r="P17" s="8">
        <f t="shared" si="1"/>
        <v>-0.4526613468611721</v>
      </c>
      <c r="Q17" s="8">
        <f t="shared" si="1"/>
        <v>-0.62995619908212019</v>
      </c>
      <c r="R17" s="8">
        <f t="shared" si="1"/>
        <v>-0.70499207523965424</v>
      </c>
      <c r="S17" s="8">
        <f t="shared" si="1"/>
        <v>13.358352242907246</v>
      </c>
    </row>
    <row r="18" spans="1:19">
      <c r="F18" s="6">
        <v>13</v>
      </c>
      <c r="G18" s="8">
        <f t="shared" si="1"/>
        <v>19.988229781836861</v>
      </c>
      <c r="H18" s="8">
        <f t="shared" si="1"/>
        <v>9.7408534427239104</v>
      </c>
      <c r="I18" s="8">
        <f t="shared" si="1"/>
        <v>6.2543904367955525</v>
      </c>
      <c r="J18" s="8">
        <f t="shared" si="1"/>
        <v>4.3675707434358237</v>
      </c>
      <c r="K18" s="8">
        <f t="shared" si="1"/>
        <v>3.1572899552938414</v>
      </c>
      <c r="L18" s="8">
        <f t="shared" si="1"/>
        <v>1.6777924779393349</v>
      </c>
      <c r="M18" s="8">
        <f t="shared" si="1"/>
        <v>0.80826038334281269</v>
      </c>
      <c r="N18" s="8">
        <f t="shared" si="1"/>
        <v>0.24425034807681378</v>
      </c>
      <c r="O18" s="8">
        <f t="shared" si="1"/>
        <v>-0.14158911203069191</v>
      </c>
      <c r="P18" s="8">
        <f t="shared" si="1"/>
        <v>-0.41153186782246431</v>
      </c>
      <c r="Q18" s="8">
        <f t="shared" si="1"/>
        <v>-0.59567243851228213</v>
      </c>
      <c r="R18" s="8">
        <f t="shared" si="1"/>
        <v>-0.67583467742328074</v>
      </c>
      <c r="S18" s="8">
        <f t="shared" si="1"/>
        <v>14.03149987957252</v>
      </c>
    </row>
    <row r="19" spans="1:19">
      <c r="F19" s="6">
        <v>14</v>
      </c>
      <c r="G19" s="8">
        <f t="shared" si="1"/>
        <v>20.897167074992094</v>
      </c>
      <c r="H19" s="8">
        <f t="shared" si="1"/>
        <v>10.206637010727672</v>
      </c>
      <c r="I19" s="8">
        <f t="shared" si="1"/>
        <v>6.5681519642377379</v>
      </c>
      <c r="J19" s="8">
        <f t="shared" si="1"/>
        <v>4.5994015151371332</v>
      </c>
      <c r="K19" s="8">
        <f t="shared" si="1"/>
        <v>3.3371731095102235</v>
      </c>
      <c r="L19" s="8">
        <f t="shared" si="1"/>
        <v>1.7957801750954094</v>
      </c>
      <c r="M19" s="8">
        <f t="shared" si="1"/>
        <v>0.89154619901954379</v>
      </c>
      <c r="N19" s="8">
        <f t="shared" si="1"/>
        <v>0.30622434572228607</v>
      </c>
      <c r="O19" s="8">
        <f t="shared" si="1"/>
        <v>-9.3417566974418942E-2</v>
      </c>
      <c r="P19" s="8">
        <f t="shared" si="1"/>
        <v>-0.37263606870009036</v>
      </c>
      <c r="Q19" s="8">
        <f t="shared" si="1"/>
        <v>-0.56323310786465364</v>
      </c>
      <c r="R19" s="8">
        <f t="shared" si="1"/>
        <v>-0.64819160448897384</v>
      </c>
      <c r="S19" s="8">
        <f t="shared" si="1"/>
        <v>14.683639384673439</v>
      </c>
    </row>
    <row r="20" spans="1:19">
      <c r="F20" s="6">
        <v>15</v>
      </c>
      <c r="G20" s="8">
        <f t="shared" si="1"/>
        <v>21.781353582648947</v>
      </c>
      <c r="H20" s="8">
        <f t="shared" si="1"/>
        <v>10.658542658906303</v>
      </c>
      <c r="I20" s="8">
        <f t="shared" si="1"/>
        <v>6.8718005130694308</v>
      </c>
      <c r="J20" s="8">
        <f t="shared" si="1"/>
        <v>4.8232157412619863</v>
      </c>
      <c r="K20" s="8">
        <f t="shared" si="1"/>
        <v>3.5104301757291392</v>
      </c>
      <c r="L20" s="8">
        <f t="shared" si="1"/>
        <v>1.9089293813541424</v>
      </c>
      <c r="M20" s="8">
        <f t="shared" si="1"/>
        <v>0.97111942644432925</v>
      </c>
      <c r="N20" s="8">
        <f t="shared" si="1"/>
        <v>0.36526480896775015</v>
      </c>
      <c r="O20" s="8">
        <f t="shared" si="1"/>
        <v>-4.761114338563166E-2</v>
      </c>
      <c r="P20" s="8">
        <f t="shared" si="1"/>
        <v>-0.33567500761853153</v>
      </c>
      <c r="Q20" s="8">
        <f t="shared" si="1"/>
        <v>-0.53239031461811037</v>
      </c>
      <c r="R20" s="8">
        <f t="shared" si="1"/>
        <v>-0.62186003369627385</v>
      </c>
      <c r="S20" s="8">
        <f t="shared" si="1"/>
        <v>15.317336893827401</v>
      </c>
    </row>
    <row r="21" spans="1:19">
      <c r="F21" s="6">
        <v>16</v>
      </c>
      <c r="G21" s="8">
        <f t="shared" ref="G21:S36" si="2">((-1*$D$7*(LN(1-($F21/100)))/TAN($D$8*(1-(G$4/90))+(PI()*G$4/180)))^(0.5*(90-G$4)/90))-1-_xlfn.NORM.INV((100-$F21)/100,0,0.6)</f>
        <v>22.643665693349337</v>
      </c>
      <c r="H21" s="8">
        <f t="shared" si="2"/>
        <v>11.098183918024068</v>
      </c>
      <c r="I21" s="8">
        <f t="shared" si="2"/>
        <v>7.1665148062882995</v>
      </c>
      <c r="J21" s="8">
        <f t="shared" si="2"/>
        <v>5.0399517568307113</v>
      </c>
      <c r="K21" s="8">
        <f t="shared" si="2"/>
        <v>3.6778410701938977</v>
      </c>
      <c r="L21" s="8">
        <f t="shared" si="2"/>
        <v>2.0178174922037546</v>
      </c>
      <c r="M21" s="8">
        <f t="shared" si="2"/>
        <v>1.0474299332329444</v>
      </c>
      <c r="N21" s="8">
        <f t="shared" si="2"/>
        <v>0.4217325562404256</v>
      </c>
      <c r="O21" s="8">
        <f t="shared" si="2"/>
        <v>-3.8751402545572633E-3</v>
      </c>
      <c r="P21" s="8">
        <f t="shared" si="2"/>
        <v>-0.30040531124503322</v>
      </c>
      <c r="Q21" s="8">
        <f t="shared" si="2"/>
        <v>-0.50294233135266053</v>
      </c>
      <c r="R21" s="8">
        <f t="shared" si="2"/>
        <v>-0.5966747299258498</v>
      </c>
      <c r="S21" s="8">
        <f t="shared" si="2"/>
        <v>15.934735500433154</v>
      </c>
    </row>
    <row r="22" spans="1:19">
      <c r="F22" s="6">
        <v>17</v>
      </c>
      <c r="G22" s="8">
        <f t="shared" si="2"/>
        <v>23.486540345027457</v>
      </c>
      <c r="H22" s="8">
        <f t="shared" si="2"/>
        <v>11.526923276969528</v>
      </c>
      <c r="I22" s="8">
        <f t="shared" si="2"/>
        <v>7.4532873168207416</v>
      </c>
      <c r="J22" s="8">
        <f t="shared" si="2"/>
        <v>5.2503975738139061</v>
      </c>
      <c r="K22" s="8">
        <f t="shared" si="2"/>
        <v>3.840059196848113</v>
      </c>
      <c r="L22" s="8">
        <f t="shared" si="2"/>
        <v>2.1229261829437012</v>
      </c>
      <c r="M22" s="8">
        <f t="shared" si="2"/>
        <v>1.1208516524517096</v>
      </c>
      <c r="N22" s="8">
        <f t="shared" si="2"/>
        <v>0.47592661508891954</v>
      </c>
      <c r="O22" s="8">
        <f t="shared" si="2"/>
        <v>3.8034129289686747E-2</v>
      </c>
      <c r="P22" s="8">
        <f t="shared" si="2"/>
        <v>-0.26662601585350776</v>
      </c>
      <c r="Q22" s="8">
        <f t="shared" si="2"/>
        <v>-0.47472264286434418</v>
      </c>
      <c r="R22" s="8">
        <f t="shared" si="2"/>
        <v>-0.57249915188771727</v>
      </c>
      <c r="S22" s="8">
        <f t="shared" si="2"/>
        <v>16.537648328339209</v>
      </c>
    </row>
    <row r="23" spans="1:19">
      <c r="F23" s="6">
        <v>18</v>
      </c>
      <c r="G23" s="8">
        <f t="shared" si="2"/>
        <v>24.312065866143239</v>
      </c>
      <c r="H23" s="8">
        <f t="shared" si="2"/>
        <v>11.945924552728156</v>
      </c>
      <c r="I23" s="8">
        <f t="shared" si="2"/>
        <v>7.7329634318454126</v>
      </c>
      <c r="J23" s="8">
        <f t="shared" si="2"/>
        <v>5.4552227241025442</v>
      </c>
      <c r="K23" s="8">
        <f t="shared" si="2"/>
        <v>3.9976384320191016</v>
      </c>
      <c r="L23" s="8">
        <f t="shared" si="2"/>
        <v>2.2246620848520564</v>
      </c>
      <c r="M23" s="8">
        <f t="shared" si="2"/>
        <v>1.1916991676193229</v>
      </c>
      <c r="N23" s="8">
        <f t="shared" si="2"/>
        <v>0.52809784514897706</v>
      </c>
      <c r="O23" s="8">
        <f t="shared" si="2"/>
        <v>7.8320668437549035E-2</v>
      </c>
      <c r="P23" s="8">
        <f t="shared" si="2"/>
        <v>-0.23416910095432009</v>
      </c>
      <c r="Q23" s="8">
        <f t="shared" si="2"/>
        <v>-0.44759207159646497</v>
      </c>
      <c r="R23" s="8">
        <f t="shared" si="2"/>
        <v>-0.54921905270568749</v>
      </c>
      <c r="S23" s="8">
        <f t="shared" si="2"/>
        <v>17.127627006554839</v>
      </c>
    </row>
    <row r="24" spans="1:19">
      <c r="F24" s="6">
        <v>19</v>
      </c>
      <c r="G24" s="8">
        <f t="shared" si="2"/>
        <v>25.122050218330756</v>
      </c>
      <c r="H24" s="8">
        <f t="shared" si="2"/>
        <v>12.356192123696038</v>
      </c>
      <c r="I24" s="8">
        <f t="shared" si="2"/>
        <v>8.0062707236319568</v>
      </c>
      <c r="J24" s="8">
        <f t="shared" si="2"/>
        <v>5.6550020072981155</v>
      </c>
      <c r="K24" s="8">
        <f t="shared" si="2"/>
        <v>4.1510532088823773</v>
      </c>
      <c r="L24" s="8">
        <f t="shared" si="2"/>
        <v>2.3233721188565006</v>
      </c>
      <c r="M24" s="8">
        <f t="shared" si="2"/>
        <v>1.2602399737694434</v>
      </c>
      <c r="N24" s="8">
        <f t="shared" si="2"/>
        <v>0.57845898271052287</v>
      </c>
      <c r="O24" s="8">
        <f t="shared" si="2"/>
        <v>0.11715713339257805</v>
      </c>
      <c r="P24" s="8">
        <f t="shared" si="2"/>
        <v>-0.20289253411478092</v>
      </c>
      <c r="Q24" s="8">
        <f t="shared" si="2"/>
        <v>-0.42143299519248179</v>
      </c>
      <c r="R24" s="8">
        <f t="shared" si="2"/>
        <v>-0.5267377770307371</v>
      </c>
      <c r="S24" s="8">
        <f t="shared" si="2"/>
        <v>17.706013048843396</v>
      </c>
    </row>
    <row r="25" spans="1:19">
      <c r="F25" s="6">
        <v>20</v>
      </c>
      <c r="G25" s="8">
        <f t="shared" si="2"/>
        <v>25.918073156023016</v>
      </c>
      <c r="H25" s="8">
        <f t="shared" si="2"/>
        <v>12.758600838695996</v>
      </c>
      <c r="I25" s="8">
        <f t="shared" si="2"/>
        <v>8.2738412139581961</v>
      </c>
      <c r="J25" s="8">
        <f t="shared" si="2"/>
        <v>5.8502335173949369</v>
      </c>
      <c r="K25" s="8">
        <f t="shared" si="2"/>
        <v>4.3007137346223381</v>
      </c>
      <c r="L25" s="8">
        <f t="shared" si="2"/>
        <v>2.4193550736774316</v>
      </c>
      <c r="M25" s="8">
        <f t="shared" si="2"/>
        <v>1.3267037081304447</v>
      </c>
      <c r="N25" s="8">
        <f t="shared" si="2"/>
        <v>0.62719218382549535</v>
      </c>
      <c r="O25" s="8">
        <f t="shared" si="2"/>
        <v>0.15469108157599754</v>
      </c>
      <c r="P25" s="8">
        <f t="shared" si="2"/>
        <v>-0.17267506513127107</v>
      </c>
      <c r="Q25" s="8">
        <f t="shared" si="2"/>
        <v>-0.39614502061388357</v>
      </c>
      <c r="R25" s="8">
        <f t="shared" si="2"/>
        <v>-0.50497274014374882</v>
      </c>
      <c r="S25" s="8">
        <f t="shared" si="2"/>
        <v>18.273977080847715</v>
      </c>
    </row>
    <row r="26" spans="1:19">
      <c r="F26" s="6">
        <v>21</v>
      </c>
      <c r="G26" s="8">
        <f t="shared" si="2"/>
        <v>26.701526710824396</v>
      </c>
      <c r="H26" s="8">
        <f t="shared" si="2"/>
        <v>13.15391917386213</v>
      </c>
      <c r="I26" s="8">
        <f t="shared" si="2"/>
        <v>8.5362285755751728</v>
      </c>
      <c r="J26" s="8">
        <f t="shared" si="2"/>
        <v>6.0413525432385713</v>
      </c>
      <c r="K26" s="8">
        <f t="shared" si="2"/>
        <v>4.4469777034192406</v>
      </c>
      <c r="L26" s="8">
        <f t="shared" si="2"/>
        <v>2.5128704889541065</v>
      </c>
      <c r="M26" s="8">
        <f t="shared" si="2"/>
        <v>1.3912892123134799</v>
      </c>
      <c r="N26" s="8">
        <f t="shared" si="2"/>
        <v>0.67445478172115725</v>
      </c>
      <c r="O26" s="8">
        <f t="shared" si="2"/>
        <v>0.19104973180627666</v>
      </c>
      <c r="P26" s="8">
        <f t="shared" si="2"/>
        <v>-0.1434122649400778</v>
      </c>
      <c r="Q26" s="8">
        <f t="shared" si="2"/>
        <v>-0.37164169410730158</v>
      </c>
      <c r="R26" s="8">
        <f t="shared" si="2"/>
        <v>-0.48385274821094432</v>
      </c>
      <c r="S26" s="8">
        <f t="shared" si="2"/>
        <v>18.832549254625818</v>
      </c>
    </row>
    <row r="27" spans="1:19">
      <c r="F27" s="6">
        <v>22</v>
      </c>
      <c r="G27" s="8">
        <f t="shared" si="2"/>
        <v>27.473647050032294</v>
      </c>
      <c r="H27" s="8">
        <f t="shared" si="2"/>
        <v>13.542827412404154</v>
      </c>
      <c r="I27" s="8">
        <f t="shared" si="2"/>
        <v>8.7939216090300398</v>
      </c>
      <c r="J27" s="8">
        <f t="shared" si="2"/>
        <v>6.2287424389217403</v>
      </c>
      <c r="K27" s="8">
        <f t="shared" si="2"/>
        <v>4.5901594404810293</v>
      </c>
      <c r="L27" s="8">
        <f t="shared" si="2"/>
        <v>2.6041455686303507</v>
      </c>
      <c r="M27" s="8">
        <f t="shared" si="2"/>
        <v>1.4541700138141076</v>
      </c>
      <c r="N27" s="8">
        <f t="shared" si="2"/>
        <v>0.72038374551490969</v>
      </c>
      <c r="O27" s="8">
        <f t="shared" si="2"/>
        <v>0.22634364422869979</v>
      </c>
      <c r="P27" s="8">
        <f t="shared" si="2"/>
        <v>-0.11501346703555015</v>
      </c>
      <c r="Q27" s="8">
        <f t="shared" si="2"/>
        <v>-0.34784796184687716</v>
      </c>
      <c r="R27" s="8">
        <f t="shared" si="2"/>
        <v>-0.46331592851321102</v>
      </c>
      <c r="S27" s="8">
        <f t="shared" si="2"/>
        <v>19.382643158706585</v>
      </c>
    </row>
    <row r="28" spans="1:19">
      <c r="F28" s="6">
        <v>23</v>
      </c>
      <c r="G28" s="8">
        <f t="shared" si="2"/>
        <v>28.235539861447077</v>
      </c>
      <c r="H28" s="8">
        <f t="shared" si="2"/>
        <v>13.925932097018284</v>
      </c>
      <c r="I28" s="8">
        <f t="shared" si="2"/>
        <v>9.0473549352494054</v>
      </c>
      <c r="J28" s="8">
        <f t="shared" si="2"/>
        <v>6.4127432329720806</v>
      </c>
      <c r="K28" s="8">
        <f t="shared" si="2"/>
        <v>4.7305371319896281</v>
      </c>
      <c r="L28" s="8">
        <f t="shared" si="2"/>
        <v>2.6933806309279955</v>
      </c>
      <c r="M28" s="8">
        <f t="shared" si="2"/>
        <v>1.515498636105592</v>
      </c>
      <c r="N28" s="8">
        <f t="shared" si="2"/>
        <v>0.76509917855991172</v>
      </c>
      <c r="O28" s="8">
        <f t="shared" si="2"/>
        <v>0.26066960278161361</v>
      </c>
      <c r="P28" s="8">
        <f t="shared" si="2"/>
        <v>-8.7399374356397608E-2</v>
      </c>
      <c r="Q28" s="8">
        <f t="shared" si="2"/>
        <v>-0.32469818383347587</v>
      </c>
      <c r="R28" s="8">
        <f t="shared" si="2"/>
        <v>-0.44330810951112837</v>
      </c>
      <c r="S28" s="8">
        <f t="shared" si="2"/>
        <v>19.925074850977854</v>
      </c>
    </row>
    <row r="29" spans="1:19">
      <c r="F29" s="6">
        <v>24</v>
      </c>
      <c r="G29" s="8">
        <f t="shared" si="2"/>
        <v>28.988200810770277</v>
      </c>
      <c r="H29" s="8">
        <f t="shared" si="2"/>
        <v>14.303777650889758</v>
      </c>
      <c r="I29" s="8">
        <f t="shared" si="2"/>
        <v>9.2969175767693475</v>
      </c>
      <c r="J29" s="8">
        <f t="shared" si="2"/>
        <v>6.5936585255245443</v>
      </c>
      <c r="K29" s="8">
        <f t="shared" si="2"/>
        <v>4.8683586079913361</v>
      </c>
      <c r="L29" s="8">
        <f t="shared" si="2"/>
        <v>2.780753454967209</v>
      </c>
      <c r="M29" s="8">
        <f t="shared" si="2"/>
        <v>1.5754100276417984</v>
      </c>
      <c r="N29" s="8">
        <f t="shared" si="2"/>
        <v>0.80870709590370149</v>
      </c>
      <c r="O29" s="8">
        <f t="shared" si="2"/>
        <v>0.29411290002785573</v>
      </c>
      <c r="P29" s="8">
        <f t="shared" si="2"/>
        <v>-6.0500164334293727E-2</v>
      </c>
      <c r="Q29" s="8">
        <f t="shared" si="2"/>
        <v>-0.30213456177614417</v>
      </c>
      <c r="R29" s="8">
        <f t="shared" si="2"/>
        <v>-0.42378153770405236</v>
      </c>
      <c r="S29" s="8">
        <f t="shared" si="2"/>
        <v>20.460578182502314</v>
      </c>
    </row>
    <row r="30" spans="1:19">
      <c r="F30" s="6">
        <v>25</v>
      </c>
      <c r="G30" s="8">
        <f t="shared" si="2"/>
        <v>29.732532200682623</v>
      </c>
      <c r="H30" s="8">
        <f t="shared" si="2"/>
        <v>14.676855820109203</v>
      </c>
      <c r="I30" s="8">
        <f t="shared" si="2"/>
        <v>9.5429599170189068</v>
      </c>
      <c r="J30" s="8">
        <f t="shared" si="2"/>
        <v>6.771761072265841</v>
      </c>
      <c r="K30" s="8">
        <f t="shared" si="2"/>
        <v>5.003846016843343</v>
      </c>
      <c r="L30" s="8">
        <f t="shared" si="2"/>
        <v>2.8664227843743753</v>
      </c>
      <c r="M30" s="8">
        <f t="shared" si="2"/>
        <v>1.6340243191839141</v>
      </c>
      <c r="N30" s="8">
        <f t="shared" si="2"/>
        <v>0.85130165325601848</v>
      </c>
      <c r="O30" s="8">
        <f t="shared" si="2"/>
        <v>0.32674916797083475</v>
      </c>
      <c r="P30" s="8">
        <f t="shared" si="2"/>
        <v>-3.4253971992683319E-2</v>
      </c>
      <c r="Q30" s="8">
        <f t="shared" si="2"/>
        <v>-0.28010588101215128</v>
      </c>
      <c r="R30" s="8">
        <f t="shared" si="2"/>
        <v>-0.40469385011764913</v>
      </c>
      <c r="S30" s="8">
        <f t="shared" si="2"/>
        <v>20.98981726441648</v>
      </c>
    </row>
    <row r="31" spans="1:19">
      <c r="F31" s="6">
        <v>26</v>
      </c>
      <c r="G31" s="8">
        <f t="shared" si="2"/>
        <v>30.469356668228325</v>
      </c>
      <c r="H31" s="8">
        <f t="shared" si="2"/>
        <v>15.045613420246907</v>
      </c>
      <c r="I31" s="8">
        <f t="shared" si="2"/>
        <v>9.7857993989351719</v>
      </c>
      <c r="J31" s="8">
        <f t="shared" si="2"/>
        <v>6.9472973490727261</v>
      </c>
      <c r="K31" s="8">
        <f t="shared" si="2"/>
        <v>5.137199640424269</v>
      </c>
      <c r="L31" s="8">
        <f t="shared" si="2"/>
        <v>2.9505311789783697</v>
      </c>
      <c r="M31" s="8">
        <f t="shared" si="2"/>
        <v>1.6914490628194649</v>
      </c>
      <c r="N31" s="8">
        <f t="shared" si="2"/>
        <v>0.89296695347990362</v>
      </c>
      <c r="O31" s="8">
        <f t="shared" si="2"/>
        <v>0.3586458596739755</v>
      </c>
      <c r="P31" s="8">
        <f t="shared" si="2"/>
        <v>-8.6056635254993519E-3</v>
      </c>
      <c r="Q31" s="8">
        <f t="shared" si="2"/>
        <v>-0.2585664936296565</v>
      </c>
      <c r="R31" s="8">
        <f t="shared" si="2"/>
        <v>-0.38600724323575014</v>
      </c>
      <c r="S31" s="8">
        <f t="shared" si="2"/>
        <v>21.513396708789823</v>
      </c>
    </row>
    <row r="32" spans="1:19">
      <c r="F32" s="6">
        <v>27</v>
      </c>
      <c r="G32" s="8">
        <f t="shared" si="2"/>
        <v>31.199428548778876</v>
      </c>
      <c r="H32" s="8">
        <f t="shared" si="2"/>
        <v>15.410458748901599</v>
      </c>
      <c r="I32" s="8">
        <f t="shared" si="2"/>
        <v>10.025725233237551</v>
      </c>
      <c r="J32" s="8">
        <f t="shared" si="2"/>
        <v>7.1204913169405515</v>
      </c>
      <c r="K32" s="8">
        <f t="shared" si="2"/>
        <v>5.2686010360385556</v>
      </c>
      <c r="L32" s="8">
        <f t="shared" si="2"/>
        <v>3.0332073568134619</v>
      </c>
      <c r="M32" s="8">
        <f t="shared" si="2"/>
        <v>1.747781066561535</v>
      </c>
      <c r="N32" s="8">
        <f t="shared" si="2"/>
        <v>0.93377852400824657</v>
      </c>
      <c r="O32" s="8">
        <f t="shared" si="2"/>
        <v>0.38986345926190807</v>
      </c>
      <c r="P32" s="8">
        <f t="shared" si="2"/>
        <v>1.6494164392087896E-2</v>
      </c>
      <c r="Q32" s="8">
        <f t="shared" si="2"/>
        <v>-0.23747548896018805</v>
      </c>
      <c r="R32" s="8">
        <f t="shared" si="2"/>
        <v>-0.36768779460997641</v>
      </c>
      <c r="S32" s="8">
        <f t="shared" si="2"/>
        <v>22.031870116813376</v>
      </c>
    </row>
    <row r="33" spans="6:19">
      <c r="F33" s="6">
        <v>28</v>
      </c>
      <c r="G33" s="8">
        <f t="shared" si="2"/>
        <v>31.923443384221727</v>
      </c>
      <c r="H33" s="8">
        <f t="shared" si="2"/>
        <v>15.771766938776915</v>
      </c>
      <c r="I33" s="8">
        <f t="shared" si="2"/>
        <v>10.263002321161167</v>
      </c>
      <c r="J33" s="8">
        <f t="shared" si="2"/>
        <v>7.2915475533252909</v>
      </c>
      <c r="K33" s="8">
        <f t="shared" si="2"/>
        <v>5.3982156454794472</v>
      </c>
      <c r="L33" s="8">
        <f t="shared" si="2"/>
        <v>3.1145681336095734</v>
      </c>
      <c r="M33" s="8">
        <f t="shared" si="2"/>
        <v>1.8031079101773477</v>
      </c>
      <c r="N33" s="8">
        <f t="shared" si="2"/>
        <v>0.97380453530388267</v>
      </c>
      <c r="O33" s="8">
        <f t="shared" si="2"/>
        <v>0.42045647846066797</v>
      </c>
      <c r="P33" s="8">
        <f t="shared" si="2"/>
        <v>4.1090008053571492E-2</v>
      </c>
      <c r="Q33" s="8">
        <f t="shared" si="2"/>
        <v>-0.21679601113756169</v>
      </c>
      <c r="R33" s="8">
        <f t="shared" si="2"/>
        <v>-0.34970490436272977</v>
      </c>
      <c r="S33" s="8">
        <f t="shared" si="2"/>
        <v>22.545747173907625</v>
      </c>
    </row>
    <row r="34" spans="6:19">
      <c r="F34" s="6">
        <v>29</v>
      </c>
      <c r="G34" s="8">
        <f t="shared" si="2"/>
        <v>32.64204594265226</v>
      </c>
      <c r="H34" s="8">
        <f t="shared" si="2"/>
        <v>16.129884462011379</v>
      </c>
      <c r="I34" s="8">
        <f t="shared" si="2"/>
        <v>10.497874548590604</v>
      </c>
      <c r="J34" s="8">
        <f t="shared" si="2"/>
        <v>7.4606538770206434</v>
      </c>
      <c r="K34" s="8">
        <f t="shared" si="2"/>
        <v>5.5261949785965809</v>
      </c>
      <c r="L34" s="8">
        <f t="shared" si="2"/>
        <v>3.1947200414864012</v>
      </c>
      <c r="M34" s="8">
        <f t="shared" si="2"/>
        <v>1.8575092074133939</v>
      </c>
      <c r="N34" s="8">
        <f t="shared" si="2"/>
        <v>1.0131068136219938</v>
      </c>
      <c r="O34" s="8">
        <f t="shared" si="2"/>
        <v>0.45047428379119209</v>
      </c>
      <c r="P34" s="8">
        <f t="shared" si="2"/>
        <v>6.5222139681658298E-2</v>
      </c>
      <c r="Q34" s="8">
        <f t="shared" si="2"/>
        <v>-0.19649469318972251</v>
      </c>
      <c r="R34" s="8">
        <f t="shared" si="2"/>
        <v>-0.33203083173340359</v>
      </c>
      <c r="S34" s="8">
        <f t="shared" si="2"/>
        <v>23.055499628033647</v>
      </c>
    </row>
    <row r="35" spans="6:19">
      <c r="F35" s="6">
        <v>30</v>
      </c>
      <c r="G35" s="8">
        <f t="shared" si="2"/>
        <v>33.355837034979544</v>
      </c>
      <c r="H35" s="8">
        <f t="shared" si="2"/>
        <v>16.485132949218148</v>
      </c>
      <c r="I35" s="8">
        <f t="shared" si="2"/>
        <v>10.73056757314246</v>
      </c>
      <c r="J35" s="8">
        <f t="shared" si="2"/>
        <v>7.627983564886188</v>
      </c>
      <c r="K35" s="8">
        <f t="shared" si="2"/>
        <v>5.6526784542827633</v>
      </c>
      <c r="L35" s="8">
        <f t="shared" si="2"/>
        <v>3.273760689824107</v>
      </c>
      <c r="M35" s="8">
        <f t="shared" si="2"/>
        <v>1.9110576647369504</v>
      </c>
      <c r="N35" s="8">
        <f t="shared" si="2"/>
        <v>1.0517416889679057</v>
      </c>
      <c r="O35" s="8">
        <f t="shared" si="2"/>
        <v>0.47996178824389762</v>
      </c>
      <c r="P35" s="8">
        <f t="shared" si="2"/>
        <v>8.892717805572975E-2</v>
      </c>
      <c r="Q35" s="8">
        <f t="shared" si="2"/>
        <v>-0.17654118427735227</v>
      </c>
      <c r="R35" s="8">
        <f t="shared" si="2"/>
        <v>-0.31464030762482448</v>
      </c>
      <c r="S35" s="8">
        <f t="shared" si="2"/>
        <v>23.561566365740131</v>
      </c>
    </row>
    <row r="36" spans="6:19">
      <c r="F36" s="6">
        <v>31</v>
      </c>
      <c r="G36" s="8">
        <f t="shared" si="2"/>
        <v>34.065379352439471</v>
      </c>
      <c r="H36" s="8">
        <f t="shared" si="2"/>
        <v>16.83781245128483</v>
      </c>
      <c r="I36" s="8">
        <f t="shared" si="2"/>
        <v>10.961291199269237</v>
      </c>
      <c r="J36" s="8">
        <f t="shared" si="2"/>
        <v>7.7936972372201367</v>
      </c>
      <c r="K36" s="8">
        <f t="shared" si="2"/>
        <v>5.7777949635610799</v>
      </c>
      <c r="L36" s="8">
        <f t="shared" si="2"/>
        <v>3.3517799173237135</v>
      </c>
      <c r="M36" s="8">
        <f t="shared" si="2"/>
        <v>1.9638199755277095</v>
      </c>
      <c r="N36" s="8">
        <f t="shared" si="2"/>
        <v>1.0897607099652424</v>
      </c>
      <c r="O36" s="8">
        <f t="shared" si="2"/>
        <v>0.50896003363678544</v>
      </c>
      <c r="P36" s="8">
        <f t="shared" si="2"/>
        <v>0.11223856859744985</v>
      </c>
      <c r="Q36" s="8">
        <f t="shared" si="2"/>
        <v>-0.15690775198498241</v>
      </c>
      <c r="R36" s="8">
        <f t="shared" si="2"/>
        <v>-0.29751020840847198</v>
      </c>
      <c r="S36" s="8">
        <f t="shared" si="2"/>
        <v>24.064357754183252</v>
      </c>
    </row>
    <row r="37" spans="6:19">
      <c r="F37" s="6">
        <v>32</v>
      </c>
      <c r="G37" s="8">
        <f t="shared" ref="G37:S52" si="3">((-1*$D$7*(LN(1-($F37/100)))/TAN($D$8*(1-(G$4/90))+(PI()*G$4/180)))^(0.5*(90-G$4)/90))-1-_xlfn.NORM.INV((100-$F37)/100,0,0.6)</f>
        <v>34.771202502454543</v>
      </c>
      <c r="H37" s="8">
        <f t="shared" si="3"/>
        <v>17.188204245181939</v>
      </c>
      <c r="I37" s="8">
        <f t="shared" si="3"/>
        <v>11.190241416440699</v>
      </c>
      <c r="J37" s="8">
        <f t="shared" si="3"/>
        <v>7.9579444723176698</v>
      </c>
      <c r="K37" s="8">
        <f t="shared" si="3"/>
        <v>5.901664205699265</v>
      </c>
      <c r="L37" s="8">
        <f t="shared" si="3"/>
        <v>3.4288607737607784</v>
      </c>
      <c r="M37" s="8">
        <f t="shared" si="3"/>
        <v>2.0158575802463634</v>
      </c>
      <c r="N37" s="8">
        <f t="shared" si="3"/>
        <v>1.127211250461978</v>
      </c>
      <c r="O37" s="8">
        <f t="shared" si="3"/>
        <v>0.53750668414420844</v>
      </c>
      <c r="P37" s="8">
        <f t="shared" si="3"/>
        <v>0.13518698993905143</v>
      </c>
      <c r="Q37" s="8">
        <f t="shared" si="3"/>
        <v>-0.13756894553210164</v>
      </c>
      <c r="R37" s="8">
        <f t="shared" si="3"/>
        <v>-0.28061927946870502</v>
      </c>
      <c r="S37" s="8">
        <f t="shared" si="3"/>
        <v>24.564259382285449</v>
      </c>
    </row>
    <row r="38" spans="6:19">
      <c r="F38" s="6">
        <v>33</v>
      </c>
      <c r="G38" s="8">
        <f t="shared" si="3"/>
        <v>35.473807384653689</v>
      </c>
      <c r="H38" s="8">
        <f t="shared" si="3"/>
        <v>17.536573264546561</v>
      </c>
      <c r="I38" s="8">
        <f t="shared" si="3"/>
        <v>11.41760216017863</v>
      </c>
      <c r="J38" s="8">
        <f t="shared" si="3"/>
        <v>8.120865198361523</v>
      </c>
      <c r="K38" s="8">
        <f t="shared" si="3"/>
        <v>6.0243978377997545</v>
      </c>
      <c r="L38" s="8">
        <f t="shared" si="3"/>
        <v>3.5050803619441995</v>
      </c>
      <c r="M38" s="8">
        <f t="shared" si="3"/>
        <v>2.0672273167248987</v>
      </c>
      <c r="N38" s="8">
        <f t="shared" si="3"/>
        <v>1.1641370274807346</v>
      </c>
      <c r="O38" s="8">
        <f t="shared" si="3"/>
        <v>0.56563644715580064</v>
      </c>
      <c r="P38" s="8">
        <f t="shared" si="3"/>
        <v>0.15780070039233807</v>
      </c>
      <c r="Q38" s="8">
        <f t="shared" si="3"/>
        <v>-0.11850130876824005</v>
      </c>
      <c r="R38" s="8">
        <f t="shared" si="3"/>
        <v>-0.26394789940394037</v>
      </c>
      <c r="S38" s="8">
        <f t="shared" si="3"/>
        <v>25.061635307375344</v>
      </c>
    </row>
    <row r="39" spans="6:19">
      <c r="F39" s="6">
        <v>34</v>
      </c>
      <c r="G39" s="8">
        <f t="shared" si="3"/>
        <v>36.173670021365616</v>
      </c>
      <c r="H39" s="8">
        <f t="shared" si="3"/>
        <v>17.883170220014062</v>
      </c>
      <c r="I39" s="8">
        <f t="shared" si="3"/>
        <v>11.643546843951123</v>
      </c>
      <c r="J39" s="8">
        <f t="shared" si="3"/>
        <v>8.2825909012539558</v>
      </c>
      <c r="K39" s="8">
        <f t="shared" si="3"/>
        <v>6.1461004702578572</v>
      </c>
      <c r="L39" s="8">
        <f t="shared" si="3"/>
        <v>3.5805105642584278</v>
      </c>
      <c r="M39" s="8">
        <f t="shared" si="3"/>
        <v>2.1179819798327046</v>
      </c>
      <c r="N39" s="8">
        <f t="shared" si="3"/>
        <v>1.2005785461241663</v>
      </c>
      <c r="O39" s="8">
        <f t="shared" si="3"/>
        <v>0.59338143431696222</v>
      </c>
      <c r="P39" s="8">
        <f t="shared" si="3"/>
        <v>0.180105834981685</v>
      </c>
      <c r="Q39" s="8">
        <f t="shared" si="3"/>
        <v>-9.9683134104107868E-2</v>
      </c>
      <c r="R39" s="8">
        <f t="shared" si="3"/>
        <v>-0.24747787766484283</v>
      </c>
      <c r="S39" s="8">
        <f t="shared" si="3"/>
        <v>25.556830892955364</v>
      </c>
    </row>
    <row r="40" spans="6:19">
      <c r="F40" s="6">
        <v>35</v>
      </c>
      <c r="G40" s="8">
        <f t="shared" si="3"/>
        <v>36.871244935502808</v>
      </c>
      <c r="H40" s="8">
        <f t="shared" si="3"/>
        <v>18.228233461994929</v>
      </c>
      <c r="I40" s="8">
        <f t="shared" si="3"/>
        <v>11.868239700791683</v>
      </c>
      <c r="J40" s="8">
        <f t="shared" si="3"/>
        <v>8.4432456795984123</v>
      </c>
      <c r="K40" s="8">
        <f t="shared" si="3"/>
        <v>6.2668705342345081</v>
      </c>
      <c r="L40" s="8">
        <f t="shared" si="3"/>
        <v>3.6552186734194496</v>
      </c>
      <c r="M40" s="8">
        <f t="shared" si="3"/>
        <v>2.1681708059924341</v>
      </c>
      <c r="N40" s="8">
        <f t="shared" si="3"/>
        <v>1.236573483961888</v>
      </c>
      <c r="O40" s="8">
        <f t="shared" si="3"/>
        <v>0.62077147305126545</v>
      </c>
      <c r="P40" s="8">
        <f t="shared" si="3"/>
        <v>0.20212666158158668</v>
      </c>
      <c r="Q40" s="8">
        <f t="shared" si="3"/>
        <v>-8.1094250293473252E-2</v>
      </c>
      <c r="R40" s="8">
        <f t="shared" si="3"/>
        <v>-0.23119227984454069</v>
      </c>
      <c r="S40" s="8">
        <f t="shared" si="3"/>
        <v>26.050175307148507</v>
      </c>
    </row>
    <row r="41" spans="6:19">
      <c r="F41" s="6">
        <v>36</v>
      </c>
      <c r="G41" s="8">
        <f t="shared" si="3"/>
        <v>37.566968151988171</v>
      </c>
      <c r="H41" s="8">
        <f t="shared" si="3"/>
        <v>18.571990628982334</v>
      </c>
      <c r="I41" s="8">
        <f t="shared" si="3"/>
        <v>12.091836966356867</v>
      </c>
      <c r="J41" s="8">
        <f t="shared" si="3"/>
        <v>8.6029471722527475</v>
      </c>
      <c r="K41" s="8">
        <f t="shared" si="3"/>
        <v>6.3868010424099637</v>
      </c>
      <c r="L41" s="8">
        <f t="shared" si="3"/>
        <v>3.7292679433705187</v>
      </c>
      <c r="M41" s="8">
        <f t="shared" si="3"/>
        <v>2.2178398950740847</v>
      </c>
      <c r="N41" s="8">
        <f t="shared" si="3"/>
        <v>1.2721570250250096</v>
      </c>
      <c r="O41" s="8">
        <f t="shared" si="3"/>
        <v>0.64783437688179257</v>
      </c>
      <c r="P41" s="8">
        <f t="shared" si="3"/>
        <v>0.22388580305008687</v>
      </c>
      <c r="Q41" s="8">
        <f t="shared" si="3"/>
        <v>-6.2715838349454489E-2</v>
      </c>
      <c r="R41" s="8">
        <f t="shared" si="3"/>
        <v>-0.21507527595071629</v>
      </c>
      <c r="S41" s="8">
        <f t="shared" si="3"/>
        <v>26.541983738767257</v>
      </c>
    </row>
    <row r="42" spans="6:19">
      <c r="F42" s="6">
        <v>37</v>
      </c>
      <c r="G42" s="8">
        <f t="shared" si="3"/>
        <v>38.261259885657914</v>
      </c>
      <c r="H42" s="8">
        <f t="shared" si="3"/>
        <v>18.914660116900439</v>
      </c>
      <c r="I42" s="8">
        <f t="shared" si="3"/>
        <v>12.31448792950227</v>
      </c>
      <c r="J42" s="8">
        <f t="shared" si="3"/>
        <v>8.7618073793201727</v>
      </c>
      <c r="K42" s="8">
        <f t="shared" si="3"/>
        <v>6.5059802604450683</v>
      </c>
      <c r="L42" s="8">
        <f t="shared" si="3"/>
        <v>3.8027180733322723</v>
      </c>
      <c r="M42" s="8">
        <f t="shared" si="3"/>
        <v>2.2670325798836957</v>
      </c>
      <c r="N42" s="8">
        <f t="shared" si="3"/>
        <v>1.3073621516521836</v>
      </c>
      <c r="O42" s="8">
        <f t="shared" si="3"/>
        <v>0.67459618131473487</v>
      </c>
      <c r="P42" s="8">
        <f t="shared" si="3"/>
        <v>0.2454044309583866</v>
      </c>
      <c r="Q42" s="8">
        <f t="shared" si="3"/>
        <v>-4.4530270950231876E-2</v>
      </c>
      <c r="R42" s="8">
        <f t="shared" si="3"/>
        <v>-0.19911200786208993</v>
      </c>
      <c r="S42" s="8">
        <f t="shared" si="3"/>
        <v>27.032559378009147</v>
      </c>
    </row>
    <row r="43" spans="6:19">
      <c r="F43" s="6">
        <v>38</v>
      </c>
      <c r="G43" s="8">
        <f t="shared" si="3"/>
        <v>38.954526968097014</v>
      </c>
      <c r="H43" s="8">
        <f t="shared" si="3"/>
        <v>19.256452399000544</v>
      </c>
      <c r="I43" s="8">
        <f t="shared" si="3"/>
        <v>12.536335871992822</v>
      </c>
      <c r="J43" s="8">
        <f t="shared" si="3"/>
        <v>8.9199333938354037</v>
      </c>
      <c r="K43" s="8">
        <f t="shared" si="3"/>
        <v>6.6244923035359156</v>
      </c>
      <c r="L43" s="8">
        <f t="shared" si="3"/>
        <v>3.8756256357187024</v>
      </c>
      <c r="M43" s="8">
        <f t="shared" si="3"/>
        <v>2.3157897516358097</v>
      </c>
      <c r="N43" s="8">
        <f t="shared" si="3"/>
        <v>1.3422199009451059</v>
      </c>
      <c r="O43" s="8">
        <f t="shared" si="3"/>
        <v>0.70108135082300171</v>
      </c>
      <c r="P43" s="8">
        <f t="shared" si="3"/>
        <v>0.2667024354991937</v>
      </c>
      <c r="Q43" s="8">
        <f t="shared" si="3"/>
        <v>-2.6520971533447041E-2</v>
      </c>
      <c r="R43" s="8">
        <f t="shared" si="3"/>
        <v>-0.18328847285963837</v>
      </c>
      <c r="S43" s="8">
        <f t="shared" si="3"/>
        <v>27.522195200905799</v>
      </c>
    </row>
    <row r="44" spans="6:19">
      <c r="F44" s="6">
        <v>39</v>
      </c>
      <c r="G44" s="8">
        <f t="shared" si="3"/>
        <v>39.647165057524532</v>
      </c>
      <c r="H44" s="8">
        <f t="shared" si="3"/>
        <v>19.597571221031327</v>
      </c>
      <c r="I44" s="8">
        <f t="shared" si="3"/>
        <v>12.757518915408021</v>
      </c>
      <c r="J44" s="8">
        <f t="shared" si="3"/>
        <v>9.0774280585292733</v>
      </c>
      <c r="K44" s="8">
        <f t="shared" si="3"/>
        <v>6.7424176700266676</v>
      </c>
      <c r="L44" s="8">
        <f t="shared" si="3"/>
        <v>3.9480444567974722</v>
      </c>
      <c r="M44" s="8">
        <f t="shared" si="3"/>
        <v>2.3641501483457472</v>
      </c>
      <c r="N44" s="8">
        <f t="shared" si="3"/>
        <v>1.3767595914107049</v>
      </c>
      <c r="O44" s="8">
        <f t="shared" si="3"/>
        <v>0.72731296149457503</v>
      </c>
      <c r="P44" s="8">
        <f t="shared" si="3"/>
        <v>0.28779857534890635</v>
      </c>
      <c r="Q44" s="8">
        <f t="shared" si="3"/>
        <v>-8.6722899481558868E-3</v>
      </c>
      <c r="R44" s="8">
        <f t="shared" si="3"/>
        <v>-0.16759142066847249</v>
      </c>
      <c r="S44" s="8">
        <f t="shared" si="3"/>
        <v>28.011175590380759</v>
      </c>
    </row>
    <row r="45" spans="6:19">
      <c r="F45" s="6">
        <v>40</v>
      </c>
      <c r="G45" s="8">
        <f t="shared" si="3"/>
        <v>40.339560669190583</v>
      </c>
      <c r="H45" s="8">
        <f t="shared" si="3"/>
        <v>19.938214692589547</v>
      </c>
      <c r="I45" s="8">
        <f t="shared" si="3"/>
        <v>12.978170790459894</v>
      </c>
      <c r="J45" s="8">
        <f t="shared" si="3"/>
        <v>9.2343905597560099</v>
      </c>
      <c r="K45" s="8">
        <f t="shared" si="3"/>
        <v>6.8598337221079886</v>
      </c>
      <c r="L45" s="8">
        <f t="shared" si="3"/>
        <v>4.0200259575066513</v>
      </c>
      <c r="M45" s="8">
        <f t="shared" si="3"/>
        <v>2.4121506119159264</v>
      </c>
      <c r="N45" s="8">
        <f t="shared" si="3"/>
        <v>1.4110090244238296</v>
      </c>
      <c r="O45" s="8">
        <f t="shared" si="3"/>
        <v>0.7533128631334266</v>
      </c>
      <c r="P45" s="8">
        <f t="shared" si="3"/>
        <v>0.30871061061435856</v>
      </c>
      <c r="Q45" s="8">
        <f t="shared" si="3"/>
        <v>9.0306079326881727E-3</v>
      </c>
      <c r="R45" s="8">
        <f t="shared" si="3"/>
        <v>-0.15200826188147987</v>
      </c>
      <c r="S45" s="8">
        <f t="shared" si="3"/>
        <v>28.499777821764138</v>
      </c>
    </row>
    <row r="46" spans="6:19">
      <c r="F46" s="6">
        <v>41</v>
      </c>
      <c r="G46" s="8">
        <f t="shared" si="3"/>
        <v>41.032093058428238</v>
      </c>
      <c r="H46" s="8">
        <f t="shared" si="3"/>
        <v>20.278576292499427</v>
      </c>
      <c r="I46" s="8">
        <f t="shared" si="3"/>
        <v>13.198421541661768</v>
      </c>
      <c r="J46" s="8">
        <f t="shared" si="3"/>
        <v>9.3909169688219123</v>
      </c>
      <c r="K46" s="8">
        <f t="shared" si="3"/>
        <v>6.9768151220726349</v>
      </c>
      <c r="L46" s="8">
        <f t="shared" si="3"/>
        <v>4.0916194606616143</v>
      </c>
      <c r="M46" s="8">
        <f t="shared" si="3"/>
        <v>2.4598263187568206</v>
      </c>
      <c r="N46" s="8">
        <f t="shared" si="3"/>
        <v>1.4449946643865592</v>
      </c>
      <c r="O46" s="8">
        <f t="shared" si="3"/>
        <v>0.7791018239772145</v>
      </c>
      <c r="P46" s="8">
        <f t="shared" si="3"/>
        <v>0.32945542147799478</v>
      </c>
      <c r="Q46" s="8">
        <f t="shared" si="3"/>
        <v>2.6601838807997158E-2</v>
      </c>
      <c r="R46" s="8">
        <f t="shared" si="3"/>
        <v>-0.1365269859846896</v>
      </c>
      <c r="S46" s="8">
        <f t="shared" si="3"/>
        <v>28.988273436606161</v>
      </c>
    </row>
    <row r="47" spans="6:19">
      <c r="F47" s="6">
        <v>42</v>
      </c>
      <c r="G47" s="8">
        <f t="shared" si="3"/>
        <v>41.725135984260184</v>
      </c>
      <c r="H47" s="8">
        <f t="shared" si="3"/>
        <v>20.618845803619184</v>
      </c>
      <c r="I47" s="8">
        <f t="shared" si="3"/>
        <v>13.418398178456153</v>
      </c>
      <c r="J47" s="8">
        <f t="shared" si="3"/>
        <v>9.5471007394702028</v>
      </c>
      <c r="K47" s="8">
        <f t="shared" si="3"/>
        <v>7.093434231347107</v>
      </c>
      <c r="L47" s="8">
        <f t="shared" si="3"/>
        <v>4.1628724698357304</v>
      </c>
      <c r="M47" s="8">
        <f t="shared" si="3"/>
        <v>2.5072109880301863</v>
      </c>
      <c r="N47" s="8">
        <f t="shared" si="3"/>
        <v>1.4787418008491644</v>
      </c>
      <c r="O47" s="8">
        <f t="shared" si="3"/>
        <v>0.80469966069327503</v>
      </c>
      <c r="P47" s="8">
        <f t="shared" si="3"/>
        <v>0.35004911473890171</v>
      </c>
      <c r="Q47" s="8">
        <f t="shared" si="3"/>
        <v>4.4054890576510075E-2</v>
      </c>
      <c r="R47" s="8">
        <f t="shared" si="3"/>
        <v>-0.12113608748511046</v>
      </c>
      <c r="S47" s="8">
        <f t="shared" si="3"/>
        <v>29.476929525431114</v>
      </c>
    </row>
    <row r="48" spans="6:19">
      <c r="F48" s="6">
        <v>43</v>
      </c>
      <c r="G48" s="8">
        <f t="shared" si="3"/>
        <v>42.419059378087994</v>
      </c>
      <c r="H48" s="8">
        <f t="shared" si="3"/>
        <v>20.959210190516846</v>
      </c>
      <c r="I48" s="8">
        <f t="shared" si="3"/>
        <v>13.638225282442066</v>
      </c>
      <c r="J48" s="8">
        <f t="shared" si="3"/>
        <v>9.7030331690829499</v>
      </c>
      <c r="K48" s="8">
        <f t="shared" si="3"/>
        <v>7.2097614785080868</v>
      </c>
      <c r="L48" s="8">
        <f t="shared" si="3"/>
        <v>4.2338309244305847</v>
      </c>
      <c r="M48" s="8">
        <f t="shared" si="3"/>
        <v>2.5543370709928461</v>
      </c>
      <c r="N48" s="8">
        <f t="shared" si="3"/>
        <v>1.5122746953631843</v>
      </c>
      <c r="O48" s="8">
        <f t="shared" si="3"/>
        <v>0.83012535590768455</v>
      </c>
      <c r="P48" s="8">
        <f t="shared" si="3"/>
        <v>0.37050712011039277</v>
      </c>
      <c r="Q48" s="8">
        <f t="shared" si="3"/>
        <v>6.1402702542264237E-2</v>
      </c>
      <c r="R48" s="8">
        <f t="shared" si="3"/>
        <v>-0.10582449886851672</v>
      </c>
      <c r="S48" s="8">
        <f t="shared" si="3"/>
        <v>29.966009937523395</v>
      </c>
    </row>
    <row r="49" spans="6:19">
      <c r="F49" s="6">
        <v>44</v>
      </c>
      <c r="G49" s="8">
        <f t="shared" si="3"/>
        <v>43.114230939338327</v>
      </c>
      <c r="H49" s="8">
        <f t="shared" si="3"/>
        <v>21.299854431903601</v>
      </c>
      <c r="I49" s="8">
        <f t="shared" si="3"/>
        <v>13.858025579169546</v>
      </c>
      <c r="J49" s="8">
        <f t="shared" si="3"/>
        <v>9.8588038302029393</v>
      </c>
      <c r="K49" s="8">
        <f t="shared" si="3"/>
        <v>7.3258657016796205</v>
      </c>
      <c r="L49" s="8">
        <f t="shared" si="3"/>
        <v>4.3045394348305042</v>
      </c>
      <c r="M49" s="8">
        <f t="shared" si="3"/>
        <v>2.6012359244255414</v>
      </c>
      <c r="N49" s="8">
        <f t="shared" si="3"/>
        <v>1.5456167154359393</v>
      </c>
      <c r="O49" s="8">
        <f t="shared" si="3"/>
        <v>0.85539716519229325</v>
      </c>
      <c r="P49" s="8">
        <f t="shared" si="3"/>
        <v>0.39084427786189174</v>
      </c>
      <c r="Q49" s="8">
        <f t="shared" si="3"/>
        <v>7.8657738517230305E-2</v>
      </c>
      <c r="R49" s="8">
        <f t="shared" si="3"/>
        <v>-9.058152929806644E-2</v>
      </c>
      <c r="S49" s="8">
        <f t="shared" si="3"/>
        <v>30.455776433823054</v>
      </c>
    </row>
    <row r="50" spans="6:19">
      <c r="F50" s="6">
        <v>45</v>
      </c>
      <c r="G50" s="8">
        <f t="shared" si="3"/>
        <v>43.811017677885786</v>
      </c>
      <c r="H50" s="8">
        <f t="shared" si="3"/>
        <v>21.640962318494033</v>
      </c>
      <c r="I50" s="8">
        <f t="shared" si="3"/>
        <v>14.077920482040104</v>
      </c>
      <c r="J50" s="8">
        <f t="shared" si="3"/>
        <v>10.014500978213926</v>
      </c>
      <c r="K50" s="8">
        <f t="shared" si="3"/>
        <v>7.4418144700542843</v>
      </c>
      <c r="L50" s="8">
        <f t="shared" si="3"/>
        <v>4.3750415010346808</v>
      </c>
      <c r="M50" s="8">
        <f t="shared" si="3"/>
        <v>2.6479379707311321</v>
      </c>
      <c r="N50" s="8">
        <f t="shared" si="3"/>
        <v>1.5787904576301628</v>
      </c>
      <c r="O50" s="8">
        <f t="shared" si="3"/>
        <v>0.88053271516672482</v>
      </c>
      <c r="P50" s="8">
        <f t="shared" si="3"/>
        <v>0.41107491917132033</v>
      </c>
      <c r="Q50" s="8">
        <f t="shared" si="3"/>
        <v>9.5832053957839017E-2</v>
      </c>
      <c r="R50" s="8">
        <f t="shared" si="3"/>
        <v>-7.5396808113044486E-2</v>
      </c>
      <c r="S50" s="8">
        <f t="shared" si="3"/>
        <v>30.946489797439153</v>
      </c>
    </row>
    <row r="51" spans="6:19">
      <c r="F51" s="6">
        <v>46</v>
      </c>
      <c r="G51" s="8">
        <f t="shared" si="3"/>
        <v>44.509787421527818</v>
      </c>
      <c r="H51" s="8">
        <f t="shared" si="3"/>
        <v>21.982717226025098</v>
      </c>
      <c r="I51" s="8">
        <f t="shared" si="3"/>
        <v>14.298030615126338</v>
      </c>
      <c r="J51" s="8">
        <f t="shared" si="3"/>
        <v>10.170211940414289</v>
      </c>
      <c r="K51" s="8">
        <f t="shared" si="3"/>
        <v>7.5576743887628082</v>
      </c>
      <c r="L51" s="8">
        <f t="shared" si="3"/>
        <v>4.4453797177568317</v>
      </c>
      <c r="M51" s="8">
        <f t="shared" si="3"/>
        <v>2.6944728469627339</v>
      </c>
      <c r="N51" s="8">
        <f t="shared" si="3"/>
        <v>1.6118178615883265</v>
      </c>
      <c r="O51" s="8">
        <f t="shared" si="3"/>
        <v>0.90554909415494578</v>
      </c>
      <c r="P51" s="8">
        <f t="shared" si="3"/>
        <v>0.43121294037451618</v>
      </c>
      <c r="Q51" s="8">
        <f t="shared" si="3"/>
        <v>0.11293735812399475</v>
      </c>
      <c r="R51" s="8">
        <f t="shared" si="3"/>
        <v>-6.0260232306881927E-2</v>
      </c>
      <c r="S51" s="8">
        <f t="shared" si="3"/>
        <v>31.43841091509767</v>
      </c>
    </row>
    <row r="52" spans="6:19">
      <c r="F52" s="6">
        <v>47</v>
      </c>
      <c r="G52" s="8">
        <f t="shared" si="3"/>
        <v>45.210910305685445</v>
      </c>
      <c r="H52" s="8">
        <f t="shared" si="3"/>
        <v>22.325302872470857</v>
      </c>
      <c r="I52" s="8">
        <f t="shared" si="3"/>
        <v>14.518476321172509</v>
      </c>
      <c r="J52" s="8">
        <f t="shared" si="3"/>
        <v>10.326023491251865</v>
      </c>
      <c r="K52" s="8">
        <f t="shared" si="3"/>
        <v>7.673511390909419</v>
      </c>
      <c r="L52" s="8">
        <f t="shared" si="3"/>
        <v>4.515595968660886</v>
      </c>
      <c r="M52" s="8">
        <f t="shared" si="3"/>
        <v>2.7408695447820497</v>
      </c>
      <c r="N52" s="8">
        <f t="shared" si="3"/>
        <v>1.644720316547915</v>
      </c>
      <c r="O52" s="8">
        <f t="shared" si="3"/>
        <v>0.93046293666009816</v>
      </c>
      <c r="P52" s="8">
        <f t="shared" si="3"/>
        <v>0.45127187215293596</v>
      </c>
      <c r="Q52" s="8">
        <f t="shared" si="3"/>
        <v>0.12998507212968613</v>
      </c>
      <c r="R52" s="8">
        <f t="shared" si="3"/>
        <v>-4.5161917259897939E-2</v>
      </c>
      <c r="S52" s="8">
        <f t="shared" si="3"/>
        <v>31.931801841975755</v>
      </c>
    </row>
    <row r="53" spans="6:19">
      <c r="F53" s="6">
        <v>48</v>
      </c>
      <c r="G53" s="8">
        <f t="shared" ref="G53:S68" si="4">((-1*$D$7*(LN(1-($F53/100)))/TAN($D$8*(1-(G$4/90))+(PI()*G$4/180)))^(0.5*(90-G$4)/90))-1-_xlfn.NORM.INV((100-$F53)/100,0,0.6)</f>
        <v>45.914760261796474</v>
      </c>
      <c r="H53" s="8">
        <f t="shared" si="4"/>
        <v>22.668904068007716</v>
      </c>
      <c r="I53" s="8">
        <f t="shared" si="4"/>
        <v>14.739378160636852</v>
      </c>
      <c r="J53" s="8">
        <f t="shared" si="4"/>
        <v>10.48202221813783</v>
      </c>
      <c r="K53" s="8">
        <f t="shared" si="4"/>
        <v>7.7893910202787495</v>
      </c>
      <c r="L53" s="8">
        <f t="shared" si="4"/>
        <v>4.5857316121486473</v>
      </c>
      <c r="M53" s="8">
        <f t="shared" si="4"/>
        <v>2.7871565431408176</v>
      </c>
      <c r="N53" s="8">
        <f t="shared" si="4"/>
        <v>1.6775187617428369</v>
      </c>
      <c r="O53" s="8">
        <f t="shared" si="4"/>
        <v>0.95529050277993377</v>
      </c>
      <c r="P53" s="8">
        <f t="shared" si="4"/>
        <v>0.47126494458419949</v>
      </c>
      <c r="Q53" s="8">
        <f t="shared" si="4"/>
        <v>0.14698638365862476</v>
      </c>
      <c r="R53" s="8">
        <f t="shared" si="4"/>
        <v>-3.0092150078840193E-2</v>
      </c>
      <c r="S53" s="8">
        <f t="shared" si="4"/>
        <v>32.426926861797945</v>
      </c>
    </row>
    <row r="54" spans="6:19">
      <c r="F54" s="6">
        <v>49</v>
      </c>
      <c r="G54" s="8">
        <f t="shared" si="4"/>
        <v>46.621716520522881</v>
      </c>
      <c r="H54" s="8">
        <f t="shared" si="4"/>
        <v>23.013707465995232</v>
      </c>
      <c r="I54" s="8">
        <f t="shared" si="4"/>
        <v>14.960857407370252</v>
      </c>
      <c r="J54" s="8">
        <f t="shared" si="4"/>
        <v>10.638294882011149</v>
      </c>
      <c r="K54" s="8">
        <f t="shared" si="4"/>
        <v>7.9053787079924041</v>
      </c>
      <c r="L54" s="8">
        <f t="shared" si="4"/>
        <v>4.6558276609223652</v>
      </c>
      <c r="M54" s="8">
        <f t="shared" si="4"/>
        <v>2.8333619353162072</v>
      </c>
      <c r="N54" s="8">
        <f t="shared" si="4"/>
        <v>1.7102337819509028</v>
      </c>
      <c r="O54" s="8">
        <f t="shared" si="4"/>
        <v>0.98004775357293283</v>
      </c>
      <c r="P54" s="8">
        <f t="shared" si="4"/>
        <v>0.49120514888746875</v>
      </c>
      <c r="Q54" s="8">
        <f t="shared" si="4"/>
        <v>0.16395229904282554</v>
      </c>
      <c r="R54" s="8">
        <f t="shared" si="4"/>
        <v>-1.5041344955226636E-2</v>
      </c>
      <c r="S54" s="8">
        <f t="shared" si="4"/>
        <v>32.924053553757282</v>
      </c>
    </row>
    <row r="55" spans="6:19">
      <c r="F55" s="6">
        <v>50</v>
      </c>
      <c r="G55" s="8">
        <f t="shared" si="4"/>
        <v>47.332165145890968</v>
      </c>
      <c r="H55" s="8">
        <f t="shared" si="4"/>
        <v>23.359902323126768</v>
      </c>
      <c r="I55" s="8">
        <f t="shared" si="4"/>
        <v>15.18303654638304</v>
      </c>
      <c r="J55" s="8">
        <f t="shared" si="4"/>
        <v>10.794928776671785</v>
      </c>
      <c r="K55" s="8">
        <f t="shared" si="4"/>
        <v>8.0215400462398847</v>
      </c>
      <c r="L55" s="8">
        <f t="shared" si="4"/>
        <v>4.7259249574041009</v>
      </c>
      <c r="M55" s="8">
        <f t="shared" si="4"/>
        <v>2.8795135518079897</v>
      </c>
      <c r="N55" s="8">
        <f t="shared" si="4"/>
        <v>1.7428856993428319</v>
      </c>
      <c r="O55" s="8">
        <f t="shared" si="4"/>
        <v>1.0047504232978981</v>
      </c>
      <c r="P55" s="8">
        <f t="shared" si="4"/>
        <v>0.51110529662371951</v>
      </c>
      <c r="Q55" s="8">
        <f t="shared" si="4"/>
        <v>0.18089369334378502</v>
      </c>
      <c r="R55" s="8">
        <f t="shared" si="4"/>
        <v>0</v>
      </c>
      <c r="S55" s="8">
        <f t="shared" si="4"/>
        <v>33.423453877759371</v>
      </c>
    </row>
    <row r="56" spans="6:19">
      <c r="F56" s="6">
        <v>51</v>
      </c>
      <c r="G56" s="8">
        <f t="shared" si="4"/>
        <v>48.046500616815429</v>
      </c>
      <c r="H56" s="8">
        <f t="shared" si="4"/>
        <v>23.707681276964919</v>
      </c>
      <c r="I56" s="8">
        <f t="shared" si="4"/>
        <v>15.40603977912494</v>
      </c>
      <c r="J56" s="8">
        <f t="shared" si="4"/>
        <v>10.952012090835293</v>
      </c>
      <c r="K56" s="8">
        <f t="shared" si="4"/>
        <v>8.1379410621242183</v>
      </c>
      <c r="L56" s="8">
        <f t="shared" si="4"/>
        <v>4.796064346999767</v>
      </c>
      <c r="M56" s="8">
        <f t="shared" si="4"/>
        <v>2.9256390805170032</v>
      </c>
      <c r="N56" s="8">
        <f t="shared" si="4"/>
        <v>1.7754946627107571</v>
      </c>
      <c r="O56" s="8">
        <f t="shared" si="4"/>
        <v>1.0294140893843262</v>
      </c>
      <c r="P56" s="8">
        <f t="shared" si="4"/>
        <v>0.53097807705709688</v>
      </c>
      <c r="Q56" s="8">
        <f t="shared" si="4"/>
        <v>0.19782135903284009</v>
      </c>
      <c r="R56" s="8">
        <f t="shared" si="4"/>
        <v>1.5041344955226636E-2</v>
      </c>
      <c r="S56" s="8">
        <f t="shared" si="4"/>
        <v>33.925405289662386</v>
      </c>
    </row>
    <row r="57" spans="6:19">
      <c r="F57" s="6">
        <v>52</v>
      </c>
      <c r="G57" s="8">
        <f t="shared" si="4"/>
        <v>48.765127473130271</v>
      </c>
      <c r="H57" s="8">
        <f t="shared" si="4"/>
        <v>24.057241149309309</v>
      </c>
      <c r="I57" s="8">
        <f t="shared" si="4"/>
        <v>15.629993541791265</v>
      </c>
      <c r="J57" s="8">
        <f t="shared" si="4"/>
        <v>11.10963427687917</v>
      </c>
      <c r="K57" s="8">
        <f t="shared" si="4"/>
        <v>8.2546484946430816</v>
      </c>
      <c r="L57" s="8">
        <f t="shared" si="4"/>
        <v>4.8662868511450208</v>
      </c>
      <c r="M57" s="8">
        <f t="shared" si="4"/>
        <v>2.9717661855677493</v>
      </c>
      <c r="N57" s="8">
        <f t="shared" si="4"/>
        <v>1.8080807351010915</v>
      </c>
      <c r="O57" s="8">
        <f t="shared" si="4"/>
        <v>1.0540542409449123</v>
      </c>
      <c r="P57" s="8">
        <f t="shared" si="4"/>
        <v>0.55083611334581251</v>
      </c>
      <c r="Q57" s="8">
        <f t="shared" si="4"/>
        <v>0.21474605383783468</v>
      </c>
      <c r="R57" s="8">
        <f t="shared" si="4"/>
        <v>3.0092150078840193E-2</v>
      </c>
      <c r="S57" s="8">
        <f t="shared" si="4"/>
        <v>34.430191898603333</v>
      </c>
    </row>
    <row r="58" spans="6:19">
      <c r="F58" s="6">
        <v>53</v>
      </c>
      <c r="G58" s="8">
        <f t="shared" si="4"/>
        <v>49.488462044277313</v>
      </c>
      <c r="H58" s="8">
        <f t="shared" si="4"/>
        <v>24.408783784252311</v>
      </c>
      <c r="I58" s="8">
        <f t="shared" si="4"/>
        <v>15.855027042371121</v>
      </c>
      <c r="J58" s="8">
        <f t="shared" si="4"/>
        <v>11.267886430353057</v>
      </c>
      <c r="K58" s="8">
        <f t="shared" si="4"/>
        <v>8.3717300778710104</v>
      </c>
      <c r="L58" s="8">
        <f t="shared" si="4"/>
        <v>4.9366338420612257</v>
      </c>
      <c r="M58" s="8">
        <f t="shared" si="4"/>
        <v>3.0179226261108472</v>
      </c>
      <c r="N58" s="8">
        <f t="shared" si="4"/>
        <v>1.8406639808459708</v>
      </c>
      <c r="O58" s="8">
        <f t="shared" si="4"/>
        <v>1.0786863466135346</v>
      </c>
      <c r="P58" s="8">
        <f t="shared" si="4"/>
        <v>0.57069201820818616</v>
      </c>
      <c r="Q58" s="8">
        <f t="shared" si="4"/>
        <v>0.23167854830636248</v>
      </c>
      <c r="R58" s="8">
        <f t="shared" si="4"/>
        <v>4.5161917259897939E-2</v>
      </c>
      <c r="S58" s="8">
        <f t="shared" si="4"/>
        <v>34.938105679169816</v>
      </c>
    </row>
    <row r="59" spans="6:19">
      <c r="F59" s="6">
        <v>54</v>
      </c>
      <c r="G59" s="8">
        <f t="shared" si="4"/>
        <v>50.216934280213586</v>
      </c>
      <c r="H59" s="8">
        <f t="shared" si="4"/>
        <v>24.762516930373668</v>
      </c>
      <c r="I59" s="8">
        <f t="shared" si="4"/>
        <v>16.081272822477747</v>
      </c>
      <c r="J59" s="8">
        <f t="shared" si="4"/>
        <v>11.426861684512604</v>
      </c>
      <c r="K59" s="8">
        <f t="shared" si="4"/>
        <v>8.4892548335176574</v>
      </c>
      <c r="L59" s="8">
        <f t="shared" si="4"/>
        <v>5.0071472211816381</v>
      </c>
      <c r="M59" s="8">
        <f t="shared" si="4"/>
        <v>3.0641363764426206</v>
      </c>
      <c r="N59" s="8">
        <f t="shared" si="4"/>
        <v>1.8732645529783467</v>
      </c>
      <c r="O59" s="8">
        <f t="shared" si="4"/>
        <v>1.1033259224811192</v>
      </c>
      <c r="P59" s="8">
        <f t="shared" si="4"/>
        <v>0.59055844970065607</v>
      </c>
      <c r="Q59" s="8">
        <f t="shared" si="4"/>
        <v>0.2486296736310353</v>
      </c>
      <c r="R59" s="8">
        <f t="shared" si="4"/>
        <v>6.026023230688185E-2</v>
      </c>
      <c r="S59" s="8">
        <f t="shared" si="4"/>
        <v>35.449447752113883</v>
      </c>
    </row>
    <row r="60" spans="6:19">
      <c r="F60" s="6">
        <v>55</v>
      </c>
      <c r="G60" s="8">
        <f t="shared" si="4"/>
        <v>50.950989705934845</v>
      </c>
      <c r="H60" s="8">
        <f t="shared" si="4"/>
        <v>25.118655177325081</v>
      </c>
      <c r="I60" s="8">
        <f t="shared" si="4"/>
        <v>16.308867350455159</v>
      </c>
      <c r="J60" s="8">
        <f t="shared" si="4"/>
        <v>11.586655624416489</v>
      </c>
      <c r="K60" s="8">
        <f t="shared" si="4"/>
        <v>8.6072933762152104</v>
      </c>
      <c r="L60" s="8">
        <f t="shared" si="4"/>
        <v>5.0778696032822301</v>
      </c>
      <c r="M60" s="8">
        <f t="shared" si="4"/>
        <v>3.1104357488094774</v>
      </c>
      <c r="N60" s="8">
        <f t="shared" si="4"/>
        <v>1.9059027820279844</v>
      </c>
      <c r="O60" s="8">
        <f t="shared" si="4"/>
        <v>1.1279886009075986</v>
      </c>
      <c r="P60" s="8">
        <f t="shared" si="4"/>
        <v>0.6104481677496939</v>
      </c>
      <c r="Q60" s="8">
        <f t="shared" si="4"/>
        <v>0.26561037028929435</v>
      </c>
      <c r="R60" s="8">
        <f t="shared" si="4"/>
        <v>7.5396808113044403E-2</v>
      </c>
      <c r="S60" s="8">
        <f t="shared" si="4"/>
        <v>35.96452974854023</v>
      </c>
    </row>
    <row r="61" spans="6:19">
      <c r="F61" s="6">
        <v>56</v>
      </c>
      <c r="G61" s="8">
        <f t="shared" si="4"/>
        <v>51.691091523329057</v>
      </c>
      <c r="H61" s="8">
        <f t="shared" si="4"/>
        <v>25.477420958084661</v>
      </c>
      <c r="I61" s="8">
        <f t="shared" si="4"/>
        <v>16.537951652854154</v>
      </c>
      <c r="J61" s="8">
        <f t="shared" si="4"/>
        <v>11.747366725505918</v>
      </c>
      <c r="K61" s="8">
        <f t="shared" si="4"/>
        <v>8.7259182351397904</v>
      </c>
      <c r="L61" s="8">
        <f t="shared" si="4"/>
        <v>5.1488445084702112</v>
      </c>
      <c r="M61" s="8">
        <f t="shared" si="4"/>
        <v>3.1568495203249394</v>
      </c>
      <c r="N61" s="8">
        <f t="shared" si="4"/>
        <v>1.9385992672294832</v>
      </c>
      <c r="O61" s="8">
        <f t="shared" si="4"/>
        <v>1.1526902010109616</v>
      </c>
      <c r="P61" s="8">
        <f t="shared" si="4"/>
        <v>0.63037409209872619</v>
      </c>
      <c r="Q61" s="8">
        <f t="shared" si="4"/>
        <v>0.28263173806951741</v>
      </c>
      <c r="R61" s="8">
        <f t="shared" si="4"/>
        <v>9.0581529298066343E-2</v>
      </c>
      <c r="S61" s="8">
        <f t="shared" si="4"/>
        <v>36.483675274071182</v>
      </c>
    </row>
    <row r="62" spans="6:19">
      <c r="F62" s="6">
        <v>57</v>
      </c>
      <c r="G62" s="8">
        <f t="shared" si="4"/>
        <v>52.437722886945139</v>
      </c>
      <c r="H62" s="8">
        <f t="shared" si="4"/>
        <v>25.839045629453029</v>
      </c>
      <c r="I62" s="8">
        <f t="shared" si="4"/>
        <v>16.768671992133644</v>
      </c>
      <c r="J62" s="8">
        <f t="shared" si="4"/>
        <v>11.909096822079338</v>
      </c>
      <c r="K62" s="8">
        <f t="shared" si="4"/>
        <v>8.8452041959058629</v>
      </c>
      <c r="L62" s="8">
        <f t="shared" si="4"/>
        <v>5.2201165643508221</v>
      </c>
      <c r="M62" s="8">
        <f t="shared" si="4"/>
        <v>3.2034070655194449</v>
      </c>
      <c r="N62" s="8">
        <f t="shared" si="4"/>
        <v>1.9713749712304454</v>
      </c>
      <c r="O62" s="8">
        <f t="shared" si="4"/>
        <v>1.1774468016751696</v>
      </c>
      <c r="P62" s="8">
        <f t="shared" si="4"/>
        <v>0.65034936236519836</v>
      </c>
      <c r="Q62" s="8">
        <f t="shared" si="4"/>
        <v>0.29970508808731638</v>
      </c>
      <c r="R62" s="8">
        <f t="shared" si="4"/>
        <v>0.10582449886851682</v>
      </c>
      <c r="S62" s="8">
        <f t="shared" si="4"/>
        <v>37.007221491445556</v>
      </c>
    </row>
    <row r="63" spans="6:19">
      <c r="F63" s="6">
        <v>58</v>
      </c>
      <c r="G63" s="8">
        <f t="shared" si="4"/>
        <v>53.191389383784241</v>
      </c>
      <c r="H63" s="8">
        <f t="shared" si="4"/>
        <v>26.20377064495964</v>
      </c>
      <c r="I63" s="8">
        <f t="shared" si="4"/>
        <v>17.001180599395536</v>
      </c>
      <c r="J63" s="8">
        <f t="shared" si="4"/>
        <v>12.071951611697758</v>
      </c>
      <c r="K63" s="8">
        <f t="shared" si="4"/>
        <v>8.9652286671007086</v>
      </c>
      <c r="L63" s="8">
        <f t="shared" si="4"/>
        <v>5.2917317209148642</v>
      </c>
      <c r="M63" s="8">
        <f t="shared" si="4"/>
        <v>3.2501384961706901</v>
      </c>
      <c r="N63" s="8">
        <f t="shared" si="4"/>
        <v>2.0042513194700446</v>
      </c>
      <c r="O63" s="8">
        <f t="shared" si="4"/>
        <v>1.2022748179788914</v>
      </c>
      <c r="P63" s="8">
        <f t="shared" si="4"/>
        <v>0.67038740095305227</v>
      </c>
      <c r="Q63" s="8">
        <f t="shared" si="4"/>
        <v>0.3168419974421276</v>
      </c>
      <c r="R63" s="8">
        <f t="shared" si="4"/>
        <v>0.12113608748511052</v>
      </c>
      <c r="S63" s="8">
        <f t="shared" si="4"/>
        <v>37.53552084241467</v>
      </c>
    </row>
    <row r="64" spans="6:19">
      <c r="F64" s="6">
        <v>59</v>
      </c>
      <c r="G64" s="8">
        <f t="shared" si="4"/>
        <v>53.952621751514641</v>
      </c>
      <c r="H64" s="8">
        <f t="shared" si="4"/>
        <v>26.571848836305623</v>
      </c>
      <c r="I64" s="8">
        <f t="shared" si="4"/>
        <v>17.235636472136648</v>
      </c>
      <c r="J64" s="8">
        <f t="shared" si="4"/>
        <v>12.236041202330528</v>
      </c>
      <c r="K64" s="8">
        <f t="shared" si="4"/>
        <v>9.0860720763628642</v>
      </c>
      <c r="L64" s="8">
        <f t="shared" si="4"/>
        <v>5.3637374809739722</v>
      </c>
      <c r="M64" s="8">
        <f t="shared" si="4"/>
        <v>3.2970748102300038</v>
      </c>
      <c r="N64" s="8">
        <f t="shared" si="4"/>
        <v>2.0372503055087097</v>
      </c>
      <c r="O64" s="8">
        <f t="shared" si="4"/>
        <v>1.2271910820289933</v>
      </c>
      <c r="P64" s="8">
        <f t="shared" si="4"/>
        <v>0.690501979634078</v>
      </c>
      <c r="Q64" s="8">
        <f t="shared" si="4"/>
        <v>0.33405436722624693</v>
      </c>
      <c r="R64" s="8">
        <f t="shared" si="4"/>
        <v>0.13652698598468971</v>
      </c>
      <c r="S64" s="8">
        <f t="shared" si="4"/>
        <v>38.068942932737606</v>
      </c>
    </row>
    <row r="65" spans="6:19">
      <c r="F65" s="6">
        <v>60</v>
      </c>
      <c r="G65" s="8">
        <f t="shared" si="4"/>
        <v>54.72197887473088</v>
      </c>
      <c r="H65" s="8">
        <f t="shared" si="4"/>
        <v>26.943545821859011</v>
      </c>
      <c r="I65" s="8">
        <f t="shared" si="4"/>
        <v>17.472206248441683</v>
      </c>
      <c r="J65" s="8">
        <f t="shared" si="4"/>
        <v>12.401480710005863</v>
      </c>
      <c r="K65" s="8">
        <f t="shared" si="4"/>
        <v>9.2078183015739654</v>
      </c>
      <c r="L65" s="8">
        <f t="shared" si="4"/>
        <v>5.4361831493283672</v>
      </c>
      <c r="M65" s="8">
        <f t="shared" si="4"/>
        <v>3.3442480518744415</v>
      </c>
      <c r="N65" s="8">
        <f t="shared" si="4"/>
        <v>2.0703946037325802</v>
      </c>
      <c r="O65" s="8">
        <f t="shared" si="4"/>
        <v>1.2522129292896191</v>
      </c>
      <c r="P65" s="8">
        <f t="shared" si="4"/>
        <v>0.71070729070044403</v>
      </c>
      <c r="Q65" s="8">
        <f t="shared" si="4"/>
        <v>0.35135448467871033</v>
      </c>
      <c r="R65" s="8">
        <f t="shared" si="4"/>
        <v>0.15200826188147987</v>
      </c>
      <c r="S65" s="8">
        <f t="shared" si="4"/>
        <v>38.607876607655754</v>
      </c>
    </row>
    <row r="66" spans="6:19">
      <c r="F66" s="6">
        <v>61</v>
      </c>
      <c r="G66" s="8">
        <f t="shared" si="4"/>
        <v>55.500051105217942</v>
      </c>
      <c r="H66" s="8">
        <f t="shared" si="4"/>
        <v>27.31914156362776</v>
      </c>
      <c r="I66" s="8">
        <f t="shared" si="4"/>
        <v>17.711065170801142</v>
      </c>
      <c r="J66" s="8">
        <f t="shared" si="4"/>
        <v>12.568390915900029</v>
      </c>
      <c r="K66" s="8">
        <f t="shared" si="4"/>
        <v>9.3305551435526262</v>
      </c>
      <c r="L66" s="8">
        <f t="shared" si="4"/>
        <v>5.509120104296235</v>
      </c>
      <c r="M66" s="8">
        <f t="shared" si="4"/>
        <v>3.391691484983208</v>
      </c>
      <c r="N66" s="8">
        <f t="shared" si="4"/>
        <v>2.1037076910375005</v>
      </c>
      <c r="O66" s="8">
        <f t="shared" si="4"/>
        <v>1.2773582916337578</v>
      </c>
      <c r="P66" s="8">
        <f t="shared" si="4"/>
        <v>0.73101802370374802</v>
      </c>
      <c r="Q66" s="8">
        <f t="shared" si="4"/>
        <v>0.3687550903780234</v>
      </c>
      <c r="R66" s="8">
        <f t="shared" si="4"/>
        <v>0.16759142066847249</v>
      </c>
      <c r="S66" s="8">
        <f t="shared" si="4"/>
        <v>39.152732249577824</v>
      </c>
    </row>
    <row r="67" spans="6:19">
      <c r="F67" s="6">
        <v>62</v>
      </c>
      <c r="G67" s="8">
        <f t="shared" si="4"/>
        <v>56.287463959890282</v>
      </c>
      <c r="H67" s="8">
        <f t="shared" si="4"/>
        <v>27.698932097680864</v>
      </c>
      <c r="I67" s="8">
        <f t="shared" si="4"/>
        <v>17.952398154886719</v>
      </c>
      <c r="J67" s="8">
        <f t="shared" si="4"/>
        <v>12.736898993231364</v>
      </c>
      <c r="K67" s="8">
        <f t="shared" si="4"/>
        <v>9.4543748476444858</v>
      </c>
      <c r="L67" s="8">
        <f t="shared" si="4"/>
        <v>5.5826020957830034</v>
      </c>
      <c r="M67" s="8">
        <f t="shared" si="4"/>
        <v>3.4394397826715122</v>
      </c>
      <c r="N67" s="8">
        <f t="shared" si="4"/>
        <v>2.1372139793238616</v>
      </c>
      <c r="O67" s="8">
        <f t="shared" si="4"/>
        <v>1.3026457985149353</v>
      </c>
      <c r="P67" s="8">
        <f t="shared" si="4"/>
        <v>0.75144944893772425</v>
      </c>
      <c r="Q67" s="8">
        <f t="shared" si="4"/>
        <v>0.38626945149481828</v>
      </c>
      <c r="R67" s="8">
        <f t="shared" si="4"/>
        <v>0.18328847285963837</v>
      </c>
      <c r="S67" s="8">
        <f t="shared" si="4"/>
        <v>39.703944334999818</v>
      </c>
    </row>
    <row r="68" spans="6:19">
      <c r="F68" s="6">
        <v>63</v>
      </c>
      <c r="G68" s="8">
        <f t="shared" si="4"/>
        <v>57.084882259466113</v>
      </c>
      <c r="H68" s="8">
        <f t="shared" si="4"/>
        <v>28.083231467311649</v>
      </c>
      <c r="I68" s="8">
        <f t="shared" si="4"/>
        <v>18.19640098124081</v>
      </c>
      <c r="J68" s="8">
        <f t="shared" si="4"/>
        <v>12.907139316076881</v>
      </c>
      <c r="K68" s="8">
        <f t="shared" si="4"/>
        <v>9.5793746828351409</v>
      </c>
      <c r="L68" s="8">
        <f t="shared" si="4"/>
        <v>5.6566855747449951</v>
      </c>
      <c r="M68" s="8">
        <f t="shared" si="4"/>
        <v>3.4875292359288625</v>
      </c>
      <c r="N68" s="8">
        <f t="shared" si="4"/>
        <v>2.1709389609151142</v>
      </c>
      <c r="O68" s="8">
        <f t="shared" si="4"/>
        <v>1.3280948878692973</v>
      </c>
      <c r="P68" s="8">
        <f t="shared" si="4"/>
        <v>0.77201750899829757</v>
      </c>
      <c r="Q68" s="8">
        <f t="shared" si="4"/>
        <v>0.4039114422833977</v>
      </c>
      <c r="R68" s="8">
        <f t="shared" si="4"/>
        <v>0.19911200786208993</v>
      </c>
      <c r="S68" s="8">
        <f t="shared" si="4"/>
        <v>40.26197429413692</v>
      </c>
    </row>
    <row r="69" spans="6:19">
      <c r="F69" s="6">
        <v>64</v>
      </c>
      <c r="G69" s="8">
        <f t="shared" ref="G69:S84" si="5">((-1*$D$7*(LN(1-($F69/100)))/TAN($D$8*(1-(G$4/90))+(PI()*G$4/180)))^(0.5*(90-G$4)/90))-1-_xlfn.NORM.INV((100-$F69)/100,0,0.6)</f>
        <v>57.893014782410965</v>
      </c>
      <c r="H69" s="8">
        <f t="shared" si="5"/>
        <v>28.472373893524519</v>
      </c>
      <c r="I69" s="8">
        <f t="shared" si="5"/>
        <v>18.443281631050318</v>
      </c>
      <c r="J69" s="8">
        <f t="shared" si="5"/>
        <v>13.079254364377119</v>
      </c>
      <c r="K69" s="8">
        <f t="shared" si="5"/>
        <v>9.7056575885257796</v>
      </c>
      <c r="L69" s="8">
        <f t="shared" si="5"/>
        <v>5.7314300597344214</v>
      </c>
      <c r="M69" s="8">
        <f t="shared" si="5"/>
        <v>3.5359979849201189</v>
      </c>
      <c r="N69" s="8">
        <f t="shared" si="5"/>
        <v>2.2049093693614337</v>
      </c>
      <c r="O69" s="8">
        <f t="shared" si="5"/>
        <v>1.3537259286220666</v>
      </c>
      <c r="P69" s="8">
        <f t="shared" si="5"/>
        <v>0.79273891997363533</v>
      </c>
      <c r="Q69" s="8">
        <f t="shared" si="5"/>
        <v>0.42169563318667469</v>
      </c>
      <c r="R69" s="8">
        <f t="shared" si="5"/>
        <v>0.21507527595071629</v>
      </c>
      <c r="S69" s="8">
        <f t="shared" si="5"/>
        <v>40.827313724629263</v>
      </c>
    </row>
    <row r="70" spans="6:19">
      <c r="F70" s="6">
        <v>65</v>
      </c>
      <c r="G70" s="8">
        <f t="shared" si="5"/>
        <v>58.712619522755588</v>
      </c>
      <c r="H70" s="8">
        <f t="shared" si="5"/>
        <v>28.866716223914935</v>
      </c>
      <c r="I70" s="8">
        <f t="shared" si="5"/>
        <v>18.693261791119379</v>
      </c>
      <c r="J70" s="8">
        <f t="shared" si="5"/>
        <v>13.253395742033621</v>
      </c>
      <c r="K70" s="8">
        <f t="shared" si="5"/>
        <v>9.8333329009722394</v>
      </c>
      <c r="L70" s="8">
        <f t="shared" si="5"/>
        <v>5.8068985472389691</v>
      </c>
      <c r="M70" s="8">
        <f t="shared" si="5"/>
        <v>3.5848862771393497</v>
      </c>
      <c r="N70" s="8">
        <f t="shared" si="5"/>
        <v>2.2391533585216798</v>
      </c>
      <c r="O70" s="8">
        <f t="shared" si="5"/>
        <v>1.3795603569992247</v>
      </c>
      <c r="P70" s="8">
        <f t="shared" si="5"/>
        <v>0.81363128408822893</v>
      </c>
      <c r="Q70" s="8">
        <f t="shared" si="5"/>
        <v>0.43963739017113235</v>
      </c>
      <c r="R70" s="8">
        <f t="shared" si="5"/>
        <v>0.23119227984454069</v>
      </c>
      <c r="S70" s="8">
        <f t="shared" si="5"/>
        <v>41.400488020357564</v>
      </c>
    </row>
    <row r="71" spans="6:19">
      <c r="F71" s="6">
        <v>66</v>
      </c>
      <c r="G71" s="8">
        <f t="shared" si="5"/>
        <v>59.544509657722088</v>
      </c>
      <c r="H71" s="8">
        <f t="shared" si="5"/>
        <v>29.266640709006129</v>
      </c>
      <c r="I71" s="8">
        <f t="shared" si="5"/>
        <v>18.946578558019436</v>
      </c>
      <c r="J71" s="8">
        <f t="shared" si="5"/>
        <v>13.429725328258385</v>
      </c>
      <c r="K71" s="8">
        <f t="shared" si="5"/>
        <v>9.9625171736850078</v>
      </c>
      <c r="L71" s="8">
        <f t="shared" si="5"/>
        <v>5.8831579737977018</v>
      </c>
      <c r="M71" s="8">
        <f t="shared" si="5"/>
        <v>3.6342367573885905</v>
      </c>
      <c r="N71" s="8">
        <f t="shared" si="5"/>
        <v>2.2737007033518744</v>
      </c>
      <c r="O71" s="8">
        <f t="shared" si="5"/>
        <v>1.4056208292507519</v>
      </c>
      <c r="P71" s="8">
        <f t="shared" si="5"/>
        <v>0.8347132159616929</v>
      </c>
      <c r="Q71" s="8">
        <f t="shared" si="5"/>
        <v>0.4577529862086035</v>
      </c>
      <c r="R71" s="8">
        <f t="shared" si="5"/>
        <v>0.24747787766484289</v>
      </c>
      <c r="S71" s="8">
        <f t="shared" si="5"/>
        <v>41.98206048831829</v>
      </c>
    </row>
    <row r="72" spans="6:19">
      <c r="F72" s="6">
        <v>67</v>
      </c>
      <c r="G72" s="8">
        <f t="shared" si="5"/>
        <v>60.389560352538425</v>
      </c>
      <c r="H72" s="8">
        <f t="shared" si="5"/>
        <v>29.672558165001213</v>
      </c>
      <c r="I72" s="8">
        <f t="shared" si="5"/>
        <v>19.203486377416137</v>
      </c>
      <c r="J72" s="8">
        <f t="shared" si="5"/>
        <v>13.608416586366301</v>
      </c>
      <c r="K72" s="8">
        <f t="shared" si="5"/>
        <v>10.093335108933555</v>
      </c>
      <c r="L72" s="8">
        <f t="shared" si="5"/>
        <v>5.9602797394482856</v>
      </c>
      <c r="M72" s="8">
        <f t="shared" si="5"/>
        <v>3.6840947955247363</v>
      </c>
      <c r="N72" s="8">
        <f t="shared" si="5"/>
        <v>2.3085830264935452</v>
      </c>
      <c r="O72" s="8">
        <f t="shared" si="5"/>
        <v>1.4319313938960794</v>
      </c>
      <c r="P72" s="8">
        <f t="shared" si="5"/>
        <v>0.85600448506170002</v>
      </c>
      <c r="Q72" s="8">
        <f t="shared" si="5"/>
        <v>0.47605972719487377</v>
      </c>
      <c r="R72" s="8">
        <f t="shared" si="5"/>
        <v>0.26394789940394026</v>
      </c>
      <c r="S72" s="8">
        <f t="shared" si="5"/>
        <v>42.572637041255398</v>
      </c>
    </row>
    <row r="73" spans="6:19">
      <c r="F73" s="6">
        <v>68</v>
      </c>
      <c r="G73" s="8">
        <f t="shared" si="5"/>
        <v>61.24871655650486</v>
      </c>
      <c r="H73" s="8">
        <f t="shared" si="5"/>
        <v>30.084911594222795</v>
      </c>
      <c r="I73" s="8">
        <f t="shared" si="5"/>
        <v>19.464259262066882</v>
      </c>
      <c r="J73" s="8">
        <f t="shared" si="5"/>
        <v>13.789656059220066</v>
      </c>
      <c r="K73" s="8">
        <f t="shared" si="5"/>
        <v>10.22592062104246</v>
      </c>
      <c r="L73" s="8">
        <f t="shared" si="5"/>
        <v>6.0383403040210082</v>
      </c>
      <c r="M73" s="8">
        <f t="shared" si="5"/>
        <v>3.7345088591287139</v>
      </c>
      <c r="N73" s="8">
        <f t="shared" si="5"/>
        <v>2.343834055585198</v>
      </c>
      <c r="O73" s="8">
        <f t="shared" si="5"/>
        <v>1.4585176872319285</v>
      </c>
      <c r="P73" s="8">
        <f t="shared" si="5"/>
        <v>0.87752617745321215</v>
      </c>
      <c r="Q73" s="8">
        <f t="shared" si="5"/>
        <v>0.49457609506089345</v>
      </c>
      <c r="R73" s="8">
        <f t="shared" si="5"/>
        <v>0.28061927946870496</v>
      </c>
      <c r="S73" s="8">
        <f t="shared" si="5"/>
        <v>43.172871572094074</v>
      </c>
    </row>
    <row r="74" spans="6:19">
      <c r="F74" s="6">
        <v>69</v>
      </c>
      <c r="G74" s="8">
        <f t="shared" si="5"/>
        <v>62.123001977768901</v>
      </c>
      <c r="H74" s="8">
        <f t="shared" si="5"/>
        <v>30.504180349922631</v>
      </c>
      <c r="I74" s="8">
        <f t="shared" si="5"/>
        <v>19.729193341362784</v>
      </c>
      <c r="J74" s="8">
        <f t="shared" si="5"/>
        <v>13.973645086819403</v>
      </c>
      <c r="K74" s="8">
        <f t="shared" si="5"/>
        <v>10.360418056602896</v>
      </c>
      <c r="L74" s="8">
        <f t="shared" si="5"/>
        <v>6.117421870250257</v>
      </c>
      <c r="M74" s="8">
        <f t="shared" si="5"/>
        <v>3.7855309397685093</v>
      </c>
      <c r="N74" s="8">
        <f t="shared" si="5"/>
        <v>2.3794899172605981</v>
      </c>
      <c r="O74" s="8">
        <f t="shared" si="5"/>
        <v>1.4854071566322089</v>
      </c>
      <c r="P74" s="8">
        <f t="shared" si="5"/>
        <v>0.89930088060179469</v>
      </c>
      <c r="Q74" s="8">
        <f t="shared" si="5"/>
        <v>0.51332191141651073</v>
      </c>
      <c r="R74" s="8">
        <f t="shared" si="5"/>
        <v>0.29751020840847209</v>
      </c>
      <c r="S74" s="8">
        <f t="shared" si="5"/>
        <v>43.783472139185037</v>
      </c>
    </row>
    <row r="75" spans="6:19">
      <c r="F75" s="6">
        <v>70</v>
      </c>
      <c r="G75" s="8">
        <f t="shared" si="5"/>
        <v>63.013529466318808</v>
      </c>
      <c r="H75" s="8">
        <f t="shared" si="5"/>
        <v>30.930884951550023</v>
      </c>
      <c r="I75" s="8">
        <f t="shared" si="5"/>
        <v>19.998609807100966</v>
      </c>
      <c r="J75" s="8">
        <f t="shared" si="5"/>
        <v>14.160601789437795</v>
      </c>
      <c r="K75" s="8">
        <f t="shared" si="5"/>
        <v>10.496983602311083</v>
      </c>
      <c r="L75" s="8">
        <f t="shared" si="5"/>
        <v>6.1976131707671076</v>
      </c>
      <c r="M75" s="8">
        <f t="shared" si="5"/>
        <v>3.8372170434396531</v>
      </c>
      <c r="N75" s="8">
        <f t="shared" si="5"/>
        <v>2.4155894751091243</v>
      </c>
      <c r="O75" s="8">
        <f t="shared" si="5"/>
        <v>1.5126293171651399</v>
      </c>
      <c r="P75" s="8">
        <f t="shared" si="5"/>
        <v>0.92135289581556834</v>
      </c>
      <c r="Q75" s="8">
        <f t="shared" si="5"/>
        <v>0.53231852580318328</v>
      </c>
      <c r="R75" s="8">
        <f t="shared" si="5"/>
        <v>0.31464030762482453</v>
      </c>
      <c r="S75" s="8">
        <f t="shared" si="5"/>
        <v>44.405208120286041</v>
      </c>
    </row>
    <row r="76" spans="6:19">
      <c r="F76" s="6">
        <v>71</v>
      </c>
      <c r="G76" s="8">
        <f t="shared" si="5"/>
        <v>63.92151308802417</v>
      </c>
      <c r="H76" s="8">
        <f t="shared" si="5"/>
        <v>31.365592681171279</v>
      </c>
      <c r="I76" s="8">
        <f t="shared" si="5"/>
        <v>20.272858335147948</v>
      </c>
      <c r="J76" s="8">
        <f t="shared" si="5"/>
        <v>14.350763369739402</v>
      </c>
      <c r="K76" s="8">
        <f t="shared" si="5"/>
        <v>10.635786918228387</v>
      </c>
      <c r="L76" s="8">
        <f t="shared" si="5"/>
        <v>6.2790103799580557</v>
      </c>
      <c r="M76" s="8">
        <f t="shared" si="5"/>
        <v>3.88962775819151</v>
      </c>
      <c r="N76" s="8">
        <f t="shared" si="5"/>
        <v>2.4521747205369699</v>
      </c>
      <c r="O76" s="8">
        <f t="shared" si="5"/>
        <v>1.5402160483156269</v>
      </c>
      <c r="P76" s="8">
        <f t="shared" si="5"/>
        <v>0.94370848395936235</v>
      </c>
      <c r="Q76" s="8">
        <f t="shared" si="5"/>
        <v>0.5515890335666962</v>
      </c>
      <c r="R76" s="8">
        <f t="shared" si="5"/>
        <v>0.33203083173340381</v>
      </c>
      <c r="S76" s="8">
        <f t="shared" si="5"/>
        <v>45.038918529870401</v>
      </c>
    </row>
    <row r="77" spans="6:19">
      <c r="F77" s="6">
        <v>72</v>
      </c>
      <c r="G77" s="8">
        <f t="shared" si="5"/>
        <v>64.848282240645304</v>
      </c>
      <c r="H77" s="8">
        <f t="shared" si="5"/>
        <v>31.80892412315049</v>
      </c>
      <c r="I77" s="8">
        <f t="shared" si="5"/>
        <v>20.552321081775904</v>
      </c>
      <c r="J77" s="8">
        <f t="shared" si="5"/>
        <v>14.544388800114517</v>
      </c>
      <c r="K77" s="8">
        <f t="shared" si="5"/>
        <v>10.777013043301981</v>
      </c>
      <c r="L77" s="8">
        <f t="shared" si="5"/>
        <v>6.3617181766813671</v>
      </c>
      <c r="M77" s="8">
        <f t="shared" si="5"/>
        <v>3.9428289150436076</v>
      </c>
      <c r="N77" s="8">
        <f t="shared" si="5"/>
        <v>2.4892912275924153</v>
      </c>
      <c r="O77" s="8">
        <f t="shared" si="5"/>
        <v>1.5682019392140589</v>
      </c>
      <c r="P77" s="8">
        <f t="shared" si="5"/>
        <v>0.96639615141470725</v>
      </c>
      <c r="Q77" s="8">
        <f t="shared" si="5"/>
        <v>0.57115852955483759</v>
      </c>
      <c r="R77" s="8">
        <f t="shared" si="5"/>
        <v>0.34970490436272977</v>
      </c>
      <c r="S77" s="8">
        <f t="shared" si="5"/>
        <v>45.685521741173702</v>
      </c>
    </row>
    <row r="78" spans="6:19">
      <c r="F78" s="6">
        <v>73</v>
      </c>
      <c r="G78" s="8">
        <f t="shared" si="5"/>
        <v>65.795298250371843</v>
      </c>
      <c r="H78" s="8">
        <f t="shared" si="5"/>
        <v>32.261560849633106</v>
      </c>
      <c r="I78" s="8">
        <f t="shared" si="5"/>
        <v>20.837417378057363</v>
      </c>
      <c r="J78" s="8">
        <f t="shared" si="5"/>
        <v>14.741761977947734</v>
      </c>
      <c r="K78" s="8">
        <f t="shared" si="5"/>
        <v>10.920864631619541</v>
      </c>
      <c r="L78" s="8">
        <f t="shared" si="5"/>
        <v>6.4458509902730707</v>
      </c>
      <c r="M78" s="8">
        <f t="shared" si="5"/>
        <v>3.9968923622791235</v>
      </c>
      <c r="N78" s="8">
        <f t="shared" si="5"/>
        <v>2.526988685551705</v>
      </c>
      <c r="O78" s="8">
        <f t="shared" si="5"/>
        <v>1.5966246928484218</v>
      </c>
      <c r="P78" s="8">
        <f t="shared" si="5"/>
        <v>0.9894469849839671</v>
      </c>
      <c r="Q78" s="8">
        <f t="shared" si="5"/>
        <v>0.59105440538171572</v>
      </c>
      <c r="R78" s="8">
        <f t="shared" si="5"/>
        <v>0.36768779460997641</v>
      </c>
      <c r="S78" s="8">
        <f t="shared" si="5"/>
        <v>46.346026914647098</v>
      </c>
    </row>
    <row r="79" spans="6:19">
      <c r="F79" s="6">
        <v>74</v>
      </c>
      <c r="G79" s="8">
        <f t="shared" si="5"/>
        <v>66.764174001188096</v>
      </c>
      <c r="H79" s="8">
        <f t="shared" si="5"/>
        <v>32.724254506837838</v>
      </c>
      <c r="I79" s="8">
        <f t="shared" si="5"/>
        <v>21.128609277625316</v>
      </c>
      <c r="J79" s="8">
        <f t="shared" si="5"/>
        <v>14.943195452906957</v>
      </c>
      <c r="K79" s="8">
        <f t="shared" si="5"/>
        <v>11.067564592964272</v>
      </c>
      <c r="L79" s="8">
        <f t="shared" si="5"/>
        <v>6.5315344706278138</v>
      </c>
      <c r="M79" s="8">
        <f t="shared" si="5"/>
        <v>4.0518968783680354</v>
      </c>
      <c r="N79" s="8">
        <f t="shared" si="5"/>
        <v>2.5653215266073146</v>
      </c>
      <c r="O79" s="8">
        <f t="shared" si="5"/>
        <v>1.625525602429376</v>
      </c>
      <c r="P79" s="8">
        <f t="shared" si="5"/>
        <v>1.0128950466745552</v>
      </c>
      <c r="Q79" s="8">
        <f t="shared" si="5"/>
        <v>0.61130669999442988</v>
      </c>
      <c r="R79" s="8">
        <f t="shared" si="5"/>
        <v>0.38600724323575014</v>
      </c>
      <c r="S79" s="8">
        <f t="shared" si="5"/>
        <v>47.021547512683</v>
      </c>
    </row>
    <row r="80" spans="6:19">
      <c r="F80" s="6">
        <v>75</v>
      </c>
      <c r="G80" s="8">
        <f t="shared" si="5"/>
        <v>67.756697298292863</v>
      </c>
      <c r="H80" s="8">
        <f t="shared" si="5"/>
        <v>33.197837625848067</v>
      </c>
      <c r="I80" s="8">
        <f t="shared" si="5"/>
        <v>21.426408154892162</v>
      </c>
      <c r="J80" s="8">
        <f t="shared" si="5"/>
        <v>15.149034858316154</v>
      </c>
      <c r="K80" s="8">
        <f t="shared" si="5"/>
        <v>11.217359230987467</v>
      </c>
      <c r="L80" s="8">
        <f t="shared" si="5"/>
        <v>6.6189072340694803</v>
      </c>
      <c r="M80" s="8">
        <f t="shared" si="5"/>
        <v>4.1079292555308742</v>
      </c>
      <c r="N80" s="8">
        <f t="shared" si="5"/>
        <v>2.6043496706391078</v>
      </c>
      <c r="O80" s="8">
        <f t="shared" si="5"/>
        <v>1.65495011660169</v>
      </c>
      <c r="P80" s="8">
        <f t="shared" si="5"/>
        <v>1.0367778422278446</v>
      </c>
      <c r="Q80" s="8">
        <f t="shared" si="5"/>
        <v>0.63194851588799605</v>
      </c>
      <c r="R80" s="8">
        <f t="shared" si="5"/>
        <v>0.40469385011764913</v>
      </c>
      <c r="S80" s="8">
        <f t="shared" si="5"/>
        <v>47.713317382865625</v>
      </c>
    </row>
    <row r="81" spans="6:19">
      <c r="F81" s="6">
        <v>76</v>
      </c>
      <c r="G81" s="8">
        <f t="shared" si="5"/>
        <v>68.774858863689786</v>
      </c>
      <c r="H81" s="8">
        <f t="shared" si="5"/>
        <v>33.683236572383422</v>
      </c>
      <c r="I81" s="8">
        <f t="shared" si="5"/>
        <v>21.731382606043567</v>
      </c>
      <c r="J81" s="8">
        <f t="shared" si="5"/>
        <v>15.359664215640178</v>
      </c>
      <c r="K81" s="8">
        <f t="shared" si="5"/>
        <v>11.370521998410794</v>
      </c>
      <c r="L81" s="8">
        <f t="shared" si="5"/>
        <v>6.7081229511638778</v>
      </c>
      <c r="M81" s="8">
        <f t="shared" si="5"/>
        <v>4.1650855948804075</v>
      </c>
      <c r="N81" s="8">
        <f t="shared" si="5"/>
        <v>2.644139415175895</v>
      </c>
      <c r="O81" s="8">
        <f t="shared" si="5"/>
        <v>1.684948514850364</v>
      </c>
      <c r="P81" s="8">
        <f t="shared" si="5"/>
        <v>1.0611368811268709</v>
      </c>
      <c r="Q81" s="8">
        <f t="shared" si="5"/>
        <v>0.65301651676365169</v>
      </c>
      <c r="R81" s="8">
        <f t="shared" si="5"/>
        <v>0.42378153770405236</v>
      </c>
      <c r="S81" s="8">
        <f t="shared" si="5"/>
        <v>48.422710027345815</v>
      </c>
    </row>
    <row r="82" spans="6:19">
      <c r="F82" s="6">
        <v>77</v>
      </c>
      <c r="G82" s="8">
        <f t="shared" si="5"/>
        <v>69.820886125051331</v>
      </c>
      <c r="H82" s="8">
        <f t="shared" si="5"/>
        <v>34.181487171276821</v>
      </c>
      <c r="I82" s="8">
        <f t="shared" si="5"/>
        <v>22.044167978859019</v>
      </c>
      <c r="J82" s="8">
        <f t="shared" si="5"/>
        <v>15.575512330458537</v>
      </c>
      <c r="K82" s="8">
        <f t="shared" si="5"/>
        <v>11.527358023502565</v>
      </c>
      <c r="L82" s="8">
        <f t="shared" si="5"/>
        <v>6.7993528618923955</v>
      </c>
      <c r="M82" s="8">
        <f t="shared" si="5"/>
        <v>4.223472865989625</v>
      </c>
      <c r="N82" s="8">
        <f t="shared" si="5"/>
        <v>2.6847645068307298</v>
      </c>
      <c r="O82" s="8">
        <f t="shared" si="5"/>
        <v>1.715576720662024</v>
      </c>
      <c r="P82" s="8">
        <f t="shared" si="5"/>
        <v>1.0860183509818468</v>
      </c>
      <c r="Q82" s="8">
        <f t="shared" si="5"/>
        <v>0.67455152703038768</v>
      </c>
      <c r="R82" s="8">
        <f t="shared" si="5"/>
        <v>0.44330810951112837</v>
      </c>
      <c r="S82" s="8">
        <f t="shared" si="5"/>
        <v>49.15126185671226</v>
      </c>
    </row>
    <row r="83" spans="6:19">
      <c r="F83" s="6">
        <v>78</v>
      </c>
      <c r="G83" s="8">
        <f t="shared" si="5"/>
        <v>70.897284314161737</v>
      </c>
      <c r="H83" s="8">
        <f t="shared" si="5"/>
        <v>34.693753705108826</v>
      </c>
      <c r="I83" s="8">
        <f t="shared" si="5"/>
        <v>22.365477956962945</v>
      </c>
      <c r="J83" s="8">
        <f t="shared" si="5"/>
        <v>15.797060564920688</v>
      </c>
      <c r="K83" s="8">
        <f t="shared" si="5"/>
        <v>11.688209609083783</v>
      </c>
      <c r="L83" s="8">
        <f t="shared" si="5"/>
        <v>6.8927888296027833</v>
      </c>
      <c r="M83" s="8">
        <f t="shared" si="5"/>
        <v>4.2832107998042117</v>
      </c>
      <c r="N83" s="8">
        <f t="shared" si="5"/>
        <v>2.7263074415238004</v>
      </c>
      <c r="O83" s="8">
        <f t="shared" si="5"/>
        <v>1.7468972883846416</v>
      </c>
      <c r="P83" s="8">
        <f t="shared" si="5"/>
        <v>1.1114739361630521</v>
      </c>
      <c r="Q83" s="8">
        <f t="shared" si="5"/>
        <v>0.696599259765177</v>
      </c>
      <c r="R83" s="8">
        <f t="shared" si="5"/>
        <v>0.46331592851321102</v>
      </c>
      <c r="S83" s="8">
        <f t="shared" si="5"/>
        <v>49.900700470868799</v>
      </c>
    </row>
    <row r="84" spans="6:19">
      <c r="F84" s="6">
        <v>79</v>
      </c>
      <c r="G84" s="8">
        <f t="shared" si="5"/>
        <v>72.006886876794027</v>
      </c>
      <c r="H84" s="8">
        <f t="shared" si="5"/>
        <v>35.221352210214263</v>
      </c>
      <c r="I84" s="8">
        <f t="shared" si="5"/>
        <v>22.69611876013915</v>
      </c>
      <c r="J84" s="8">
        <f t="shared" si="5"/>
        <v>16.024852362682395</v>
      </c>
      <c r="K84" s="8">
        <f t="shared" si="5"/>
        <v>11.853462969534217</v>
      </c>
      <c r="L84" s="8">
        <f t="shared" si="5"/>
        <v>6.9886470806537027</v>
      </c>
      <c r="M84" s="8">
        <f t="shared" si="5"/>
        <v>4.3444342057589109</v>
      </c>
      <c r="N84" s="8">
        <f t="shared" si="5"/>
        <v>2.7688610558675655</v>
      </c>
      <c r="O84" s="8">
        <f t="shared" si="5"/>
        <v>1.778980611175297</v>
      </c>
      <c r="P84" s="8">
        <f t="shared" si="5"/>
        <v>1.1375618200711071</v>
      </c>
      <c r="Q84" s="8">
        <f t="shared" si="5"/>
        <v>0.71921120823833506</v>
      </c>
      <c r="R84" s="8">
        <f t="shared" si="5"/>
        <v>0.48385274821094432</v>
      </c>
      <c r="S84" s="8">
        <f t="shared" si="5"/>
        <v>50.672979343131701</v>
      </c>
    </row>
    <row r="85" spans="6:19">
      <c r="F85" s="6">
        <v>80</v>
      </c>
      <c r="G85" s="8">
        <f t="shared" ref="G85:S100" si="6">((-1*$D$7*(LN(1-($F85/100)))/TAN($D$8*(1-(G$4/90))+(PI()*G$4/180)))^(0.5*(90-G$4)/90))-1-_xlfn.NORM.INV((100-$F85)/100,0,0.6)</f>
        <v>73.152917868318397</v>
      </c>
      <c r="H85" s="8">
        <f t="shared" si="6"/>
        <v>35.765779303098185</v>
      </c>
      <c r="I85" s="8">
        <f t="shared" si="6"/>
        <v>23.037006710648932</v>
      </c>
      <c r="J85" s="8">
        <f t="shared" si="6"/>
        <v>16.259505028281019</v>
      </c>
      <c r="K85" s="8">
        <f t="shared" si="6"/>
        <v>12.023556560128858</v>
      </c>
      <c r="L85" s="8">
        <f t="shared" si="6"/>
        <v>7.0871728257815834</v>
      </c>
      <c r="M85" s="8">
        <f t="shared" si="6"/>
        <v>4.4072958343059323</v>
      </c>
      <c r="N85" s="8">
        <f t="shared" si="6"/>
        <v>2.8125304929207058</v>
      </c>
      <c r="O85" s="8">
        <f t="shared" si="6"/>
        <v>1.8119064132606975</v>
      </c>
      <c r="P85" s="8">
        <f t="shared" si="6"/>
        <v>1.1643479236075567</v>
      </c>
      <c r="Q85" s="8">
        <f t="shared" si="6"/>
        <v>0.74244574786126449</v>
      </c>
      <c r="R85" s="8">
        <f t="shared" si="6"/>
        <v>0.50497274014374871</v>
      </c>
      <c r="S85" s="8">
        <f t="shared" si="6"/>
        <v>51.470320745863397</v>
      </c>
    </row>
    <row r="86" spans="6:19">
      <c r="F86" s="6">
        <v>81</v>
      </c>
      <c r="G86" s="8">
        <f t="shared" si="6"/>
        <v>74.339069953906957</v>
      </c>
      <c r="H86" s="8">
        <f t="shared" si="6"/>
        <v>36.328748205402391</v>
      </c>
      <c r="I86" s="8">
        <f t="shared" si="6"/>
        <v>23.389190179887706</v>
      </c>
      <c r="J86" s="8">
        <f t="shared" si="6"/>
        <v>16.501724439723858</v>
      </c>
      <c r="K86" s="8">
        <f t="shared" si="6"/>
        <v>12.19899147775058</v>
      </c>
      <c r="L86" s="8">
        <f t="shared" si="6"/>
        <v>7.1886460281260103</v>
      </c>
      <c r="M86" s="8">
        <f t="shared" si="6"/>
        <v>4.471969948638459</v>
      </c>
      <c r="N86" s="8">
        <f t="shared" si="6"/>
        <v>2.8574356547414936</v>
      </c>
      <c r="O86" s="8">
        <f t="shared" si="6"/>
        <v>1.845765611952302</v>
      </c>
      <c r="P86" s="8">
        <f t="shared" si="6"/>
        <v>1.1919074508947121</v>
      </c>
      <c r="Q86" s="8">
        <f t="shared" si="6"/>
        <v>0.76636951190763147</v>
      </c>
      <c r="R86" s="8">
        <f t="shared" si="6"/>
        <v>0.5267377770307371</v>
      </c>
      <c r="S86" s="8">
        <f t="shared" si="6"/>
        <v>52.295269405014771</v>
      </c>
    </row>
    <row r="87" spans="6:19">
      <c r="F87" s="6">
        <v>82</v>
      </c>
      <c r="G87" s="8">
        <f t="shared" si="6"/>
        <v>75.569602979738619</v>
      </c>
      <c r="H87" s="8">
        <f t="shared" si="6"/>
        <v>36.912234256142725</v>
      </c>
      <c r="I87" s="8">
        <f t="shared" si="6"/>
        <v>23.753877306728988</v>
      </c>
      <c r="J87" s="8">
        <f t="shared" si="6"/>
        <v>16.752323625141408</v>
      </c>
      <c r="K87" s="8">
        <f t="shared" si="6"/>
        <v>12.380344589790294</v>
      </c>
      <c r="L87" s="8">
        <f t="shared" si="6"/>
        <v>7.2933886810377269</v>
      </c>
      <c r="M87" s="8">
        <f t="shared" si="6"/>
        <v>4.5386568300471861</v>
      </c>
      <c r="N87" s="8">
        <f t="shared" si="6"/>
        <v>2.9037142958053828</v>
      </c>
      <c r="O87" s="8">
        <f t="shared" si="6"/>
        <v>1.880662666514227</v>
      </c>
      <c r="P87" s="8">
        <f t="shared" si="6"/>
        <v>1.2203268396393656</v>
      </c>
      <c r="Q87" s="8">
        <f t="shared" si="6"/>
        <v>0.79105912787059263</v>
      </c>
      <c r="R87" s="8">
        <f t="shared" si="6"/>
        <v>0.54921905270568894</v>
      </c>
      <c r="S87" s="8">
        <f t="shared" si="6"/>
        <v>53.150760296804805</v>
      </c>
    </row>
    <row r="88" spans="6:19">
      <c r="F88" s="6">
        <v>83</v>
      </c>
      <c r="G88" s="8">
        <f t="shared" si="6"/>
        <v>76.849470036976811</v>
      </c>
      <c r="H88" s="8">
        <f t="shared" si="6"/>
        <v>37.518533100214185</v>
      </c>
      <c r="I88" s="8">
        <f t="shared" si="6"/>
        <v>24.132471425710424</v>
      </c>
      <c r="J88" s="8">
        <f t="shared" si="6"/>
        <v>17.012246499878088</v>
      </c>
      <c r="K88" s="8">
        <f t="shared" si="6"/>
        <v>12.568285305758153</v>
      </c>
      <c r="L88" s="8">
        <f t="shared" si="6"/>
        <v>7.4017741010919096</v>
      </c>
      <c r="M88" s="8">
        <f t="shared" si="6"/>
        <v>4.6075885292357937</v>
      </c>
      <c r="N88" s="8">
        <f t="shared" si="6"/>
        <v>2.9515259716785907</v>
      </c>
      <c r="O88" s="8">
        <f t="shared" si="6"/>
        <v>1.9167185768580337</v>
      </c>
      <c r="P88" s="8">
        <f t="shared" si="6"/>
        <v>1.2497062517235515</v>
      </c>
      <c r="Q88" s="8">
        <f t="shared" si="6"/>
        <v>0.816603435406977</v>
      </c>
      <c r="R88" s="8">
        <f t="shared" si="6"/>
        <v>0.57249915188771727</v>
      </c>
      <c r="S88" s="8">
        <f t="shared" si="6"/>
        <v>54.040205343118764</v>
      </c>
    </row>
    <row r="89" spans="6:19">
      <c r="F89" s="6">
        <v>84</v>
      </c>
      <c r="G89" s="8">
        <f t="shared" si="6"/>
        <v>78.184480831291808</v>
      </c>
      <c r="H89" s="8">
        <f t="shared" si="6"/>
        <v>38.150336072866097</v>
      </c>
      <c r="I89" s="8">
        <f t="shared" si="6"/>
        <v>24.526616951251729</v>
      </c>
      <c r="J89" s="8">
        <f t="shared" si="6"/>
        <v>17.282598600410097</v>
      </c>
      <c r="K89" s="8">
        <f t="shared" si="6"/>
        <v>12.763597286788826</v>
      </c>
      <c r="L89" s="8">
        <f t="shared" si="6"/>
        <v>7.5142389518409303</v>
      </c>
      <c r="M89" s="8">
        <f t="shared" si="6"/>
        <v>4.6790363056672568</v>
      </c>
      <c r="N89" s="8">
        <f t="shared" si="6"/>
        <v>3.00105714639747</v>
      </c>
      <c r="O89" s="8">
        <f t="shared" si="6"/>
        <v>1.9540747627736952</v>
      </c>
      <c r="P89" s="8">
        <f t="shared" si="6"/>
        <v>1.2801627960037512</v>
      </c>
      <c r="Q89" s="8">
        <f t="shared" si="6"/>
        <v>0.84310635717431415</v>
      </c>
      <c r="R89" s="8">
        <f t="shared" si="6"/>
        <v>0.5966747299258498</v>
      </c>
      <c r="S89" s="8">
        <f t="shared" si="6"/>
        <v>54.967605748127973</v>
      </c>
    </row>
    <row r="90" spans="6:19">
      <c r="F90" s="6">
        <v>85</v>
      </c>
      <c r="G90" s="8">
        <f t="shared" si="6"/>
        <v>79.58151653459214</v>
      </c>
      <c r="H90" s="8">
        <f t="shared" si="6"/>
        <v>38.810829307967389</v>
      </c>
      <c r="I90" s="8">
        <f t="shared" si="6"/>
        <v>24.938259683149564</v>
      </c>
      <c r="J90" s="8">
        <f t="shared" si="6"/>
        <v>17.564687465982274</v>
      </c>
      <c r="K90" s="8">
        <f t="shared" si="6"/>
        <v>12.967206962238413</v>
      </c>
      <c r="L90" s="8">
        <f t="shared" si="6"/>
        <v>7.6312990305619692</v>
      </c>
      <c r="M90" s="8">
        <f t="shared" si="6"/>
        <v>4.7533203925516343</v>
      </c>
      <c r="N90" s="8">
        <f t="shared" si="6"/>
        <v>3.0525278962207558</v>
      </c>
      <c r="O90" s="8">
        <f t="shared" si="6"/>
        <v>1.9928981565046329</v>
      </c>
      <c r="P90" s="8">
        <f t="shared" si="6"/>
        <v>1.3118347603314986</v>
      </c>
      <c r="Q90" s="8">
        <f t="shared" si="6"/>
        <v>0.87069066980592114</v>
      </c>
      <c r="R90" s="8">
        <f t="shared" si="6"/>
        <v>0.62186003369627385</v>
      </c>
      <c r="S90" s="8">
        <f t="shared" si="6"/>
        <v>55.937699716002371</v>
      </c>
    </row>
    <row r="91" spans="6:19">
      <c r="F91" s="6">
        <v>86</v>
      </c>
      <c r="G91" s="8">
        <f t="shared" si="6"/>
        <v>81.048817036770913</v>
      </c>
      <c r="H91" s="8">
        <f t="shared" si="6"/>
        <v>39.503826199032048</v>
      </c>
      <c r="I91" s="8">
        <f t="shared" si="6"/>
        <v>25.369727380672117</v>
      </c>
      <c r="J91" s="8">
        <f t="shared" si="6"/>
        <v>17.86007657602617</v>
      </c>
      <c r="K91" s="8">
        <f t="shared" si="6"/>
        <v>13.180221608339519</v>
      </c>
      <c r="L91" s="8">
        <f t="shared" si="6"/>
        <v>7.7535703388015511</v>
      </c>
      <c r="M91" s="8">
        <f t="shared" si="6"/>
        <v>4.8308230266422258</v>
      </c>
      <c r="N91" s="8">
        <f t="shared" si="6"/>
        <v>3.1062008544076365</v>
      </c>
      <c r="O91" s="8">
        <f t="shared" si="6"/>
        <v>2.033387998955114</v>
      </c>
      <c r="P91" s="8">
        <f t="shared" si="6"/>
        <v>1.3448872609983824</v>
      </c>
      <c r="Q91" s="8">
        <f t="shared" si="6"/>
        <v>0.89950303946277332</v>
      </c>
      <c r="R91" s="8">
        <f t="shared" si="6"/>
        <v>0.64819160448897384</v>
      </c>
      <c r="S91" s="8">
        <f t="shared" si="6"/>
        <v>56.956159919245543</v>
      </c>
    </row>
    <row r="92" spans="6:19">
      <c r="F92" s="6">
        <v>87</v>
      </c>
      <c r="G92" s="8">
        <f t="shared" si="6"/>
        <v>82.596372201923884</v>
      </c>
      <c r="H92" s="8">
        <f t="shared" si="6"/>
        <v>40.233947756701255</v>
      </c>
      <c r="I92" s="8">
        <f t="shared" si="6"/>
        <v>25.823839434436589</v>
      </c>
      <c r="J92" s="8">
        <f t="shared" si="6"/>
        <v>18.170658742663921</v>
      </c>
      <c r="K92" s="8">
        <f t="shared" si="6"/>
        <v>13.403981146504687</v>
      </c>
      <c r="L92" s="8">
        <f t="shared" si="6"/>
        <v>7.8817977308220408</v>
      </c>
      <c r="M92" s="8">
        <f t="shared" si="6"/>
        <v>4.9120061592213906</v>
      </c>
      <c r="N92" s="8">
        <f t="shared" si="6"/>
        <v>3.1623933692284032</v>
      </c>
      <c r="O92" s="8">
        <f t="shared" si="6"/>
        <v>2.0757850790751058</v>
      </c>
      <c r="P92" s="8">
        <f t="shared" si="6"/>
        <v>1.379519925511425</v>
      </c>
      <c r="Q92" s="8">
        <f t="shared" si="6"/>
        <v>0.92972087199637998</v>
      </c>
      <c r="R92" s="8">
        <f t="shared" si="6"/>
        <v>0.67583467742328074</v>
      </c>
      <c r="S92" s="8">
        <f t="shared" si="6"/>
        <v>58.029862425618667</v>
      </c>
    </row>
    <row r="93" spans="6:19">
      <c r="F93" s="6">
        <v>88</v>
      </c>
      <c r="G93" s="8">
        <f t="shared" si="6"/>
        <v>84.236466177875116</v>
      </c>
      <c r="H93" s="8">
        <f t="shared" si="6"/>
        <v>41.006873426357906</v>
      </c>
      <c r="I93" s="8">
        <f t="shared" si="6"/>
        <v>26.304059329633841</v>
      </c>
      <c r="J93" s="8">
        <f t="shared" si="6"/>
        <v>18.498758105021594</v>
      </c>
      <c r="K93" s="8">
        <f t="shared" si="6"/>
        <v>13.640130105725119</v>
      </c>
      <c r="L93" s="8">
        <f t="shared" si="6"/>
        <v>8.0168946943132724</v>
      </c>
      <c r="M93" s="8">
        <f t="shared" si="6"/>
        <v>4.9974360421909445</v>
      </c>
      <c r="N93" s="8">
        <f t="shared" si="6"/>
        <v>3.2214943810991556</v>
      </c>
      <c r="O93" s="8">
        <f t="shared" si="6"/>
        <v>2.1203845621609223</v>
      </c>
      <c r="P93" s="8">
        <f t="shared" si="6"/>
        <v>1.4159775631809839</v>
      </c>
      <c r="Q93" s="8">
        <f t="shared" si="6"/>
        <v>0.961561830385946</v>
      </c>
      <c r="R93" s="8">
        <f t="shared" si="6"/>
        <v>0.70499207523965424</v>
      </c>
      <c r="S93" s="8">
        <f t="shared" si="6"/>
        <v>59.167260768971758</v>
      </c>
    </row>
    <row r="94" spans="6:19">
      <c r="F94" s="6">
        <v>89</v>
      </c>
      <c r="G94" s="8">
        <f t="shared" si="6"/>
        <v>85.984453248075965</v>
      </c>
      <c r="H94" s="8">
        <f t="shared" si="6"/>
        <v>41.829698459945746</v>
      </c>
      <c r="I94" s="8">
        <f t="shared" si="6"/>
        <v>26.814711798106316</v>
      </c>
      <c r="J94" s="8">
        <f t="shared" si="6"/>
        <v>18.847275347262674</v>
      </c>
      <c r="K94" s="8">
        <f t="shared" si="6"/>
        <v>13.890720048084924</v>
      </c>
      <c r="L94" s="8">
        <f t="shared" si="6"/>
        <v>8.1599999409635906</v>
      </c>
      <c r="M94" s="8">
        <f t="shared" si="6"/>
        <v>5.0878181928052975</v>
      </c>
      <c r="N94" s="8">
        <f t="shared" si="6"/>
        <v>3.2839884236267949</v>
      </c>
      <c r="O94" s="8">
        <f t="shared" si="6"/>
        <v>2.1675542371091185</v>
      </c>
      <c r="P94" s="8">
        <f t="shared" si="6"/>
        <v>1.4545653485700587</v>
      </c>
      <c r="Q94" s="8">
        <f t="shared" si="6"/>
        <v>0.99529738226356124</v>
      </c>
      <c r="R94" s="8">
        <f t="shared" si="6"/>
        <v>0.73591687202196632</v>
      </c>
      <c r="S94" s="8">
        <f t="shared" si="6"/>
        <v>60.378919060238253</v>
      </c>
    </row>
    <row r="95" spans="6:19">
      <c r="F95" s="6">
        <v>90</v>
      </c>
      <c r="G95" s="8">
        <f t="shared" si="6"/>
        <v>87.859895341428199</v>
      </c>
      <c r="H95" s="8">
        <f t="shared" si="6"/>
        <v>42.71145765435422</v>
      </c>
      <c r="I95" s="8">
        <f t="shared" si="6"/>
        <v>27.361300932967016</v>
      </c>
      <c r="J95" s="8">
        <f t="shared" si="6"/>
        <v>19.219900353533713</v>
      </c>
      <c r="K95" s="8">
        <f t="shared" si="6"/>
        <v>14.158359506695737</v>
      </c>
      <c r="L95" s="8">
        <f t="shared" si="6"/>
        <v>8.3125602009469528</v>
      </c>
      <c r="M95" s="8">
        <f t="shared" si="6"/>
        <v>5.1840485323024907</v>
      </c>
      <c r="N95" s="8">
        <f t="shared" si="6"/>
        <v>3.350490726320464</v>
      </c>
      <c r="O95" s="8">
        <f t="shared" si="6"/>
        <v>2.2177612103754405</v>
      </c>
      <c r="P95" s="8">
        <f t="shared" si="6"/>
        <v>1.4956710418408758</v>
      </c>
      <c r="Q95" s="8">
        <f t="shared" si="6"/>
        <v>1.0312726338498077</v>
      </c>
      <c r="R95" s="8">
        <f t="shared" si="6"/>
        <v>0.76893093932676038</v>
      </c>
      <c r="S95" s="8">
        <f t="shared" si="6"/>
        <v>61.67829347157415</v>
      </c>
    </row>
    <row r="96" spans="6:19">
      <c r="F96" s="6">
        <v>91</v>
      </c>
      <c r="G96" s="8">
        <f t="shared" si="6"/>
        <v>89.888285976539677</v>
      </c>
      <c r="H96" s="8">
        <f t="shared" si="6"/>
        <v>43.663918740916252</v>
      </c>
      <c r="I96" s="8">
        <f t="shared" si="6"/>
        <v>27.950991879013074</v>
      </c>
      <c r="J96" s="8">
        <f t="shared" si="6"/>
        <v>19.621434079611308</v>
      </c>
      <c r="K96" s="8">
        <f t="shared" si="6"/>
        <v>14.446440844587606</v>
      </c>
      <c r="L96" s="8">
        <f t="shared" si="6"/>
        <v>8.4764554163422741</v>
      </c>
      <c r="M96" s="8">
        <f t="shared" si="6"/>
        <v>5.2872906862069602</v>
      </c>
      <c r="N96" s="8">
        <f t="shared" si="6"/>
        <v>3.4218002743339477</v>
      </c>
      <c r="O96" s="8">
        <f t="shared" si="6"/>
        <v>2.2716122660242415</v>
      </c>
      <c r="P96" s="8">
        <f t="shared" si="6"/>
        <v>1.5397985986904059</v>
      </c>
      <c r="Q96" s="8">
        <f t="shared" si="6"/>
        <v>1.069936342794005</v>
      </c>
      <c r="R96" s="8">
        <f t="shared" si="6"/>
        <v>0.80445302021412968</v>
      </c>
      <c r="S96" s="8">
        <f t="shared" si="6"/>
        <v>63.082916392160833</v>
      </c>
    </row>
    <row r="97" spans="6:19">
      <c r="F97" s="6">
        <v>92</v>
      </c>
      <c r="G97" s="8">
        <f t="shared" si="6"/>
        <v>92.103768358846381</v>
      </c>
      <c r="H97" s="8">
        <f t="shared" si="6"/>
        <v>44.702832689392068</v>
      </c>
      <c r="I97" s="8">
        <f t="shared" si="6"/>
        <v>28.593369573843709</v>
      </c>
      <c r="J97" s="8">
        <f t="shared" si="6"/>
        <v>20.058295329101064</v>
      </c>
      <c r="K97" s="8">
        <f t="shared" si="6"/>
        <v>14.759497291180756</v>
      </c>
      <c r="L97" s="8">
        <f t="shared" si="6"/>
        <v>8.6541956439935266</v>
      </c>
      <c r="M97" s="8">
        <f t="shared" si="6"/>
        <v>5.3990975167143649</v>
      </c>
      <c r="N97" s="8">
        <f t="shared" si="6"/>
        <v>3.4989832282325644</v>
      </c>
      <c r="O97" s="8">
        <f t="shared" si="6"/>
        <v>2.329917337513697</v>
      </c>
      <c r="P97" s="8">
        <f t="shared" si="6"/>
        <v>1.5876210502604562</v>
      </c>
      <c r="Q97" s="8">
        <f t="shared" si="6"/>
        <v>1.1118881600262238</v>
      </c>
      <c r="R97" s="8">
        <f t="shared" si="6"/>
        <v>0.84304293618578119</v>
      </c>
      <c r="S97" s="8">
        <f t="shared" si="6"/>
        <v>64.616263085160696</v>
      </c>
    </row>
    <row r="98" spans="6:19">
      <c r="F98" s="6">
        <v>93</v>
      </c>
      <c r="G98" s="8">
        <f t="shared" si="6"/>
        <v>94.553631926830604</v>
      </c>
      <c r="H98" s="8">
        <f t="shared" si="6"/>
        <v>45.85000097658061</v>
      </c>
      <c r="I98" s="8">
        <f t="shared" si="6"/>
        <v>29.301692616289628</v>
      </c>
      <c r="J98" s="8">
        <f t="shared" si="6"/>
        <v>20.539357827914206</v>
      </c>
      <c r="K98" s="8">
        <f t="shared" si="6"/>
        <v>15.103792419359939</v>
      </c>
      <c r="L98" s="8">
        <f t="shared" si="6"/>
        <v>8.8492459131118828</v>
      </c>
      <c r="M98" s="8">
        <f t="shared" si="6"/>
        <v>5.521611550902092</v>
      </c>
      <c r="N98" s="8">
        <f t="shared" si="6"/>
        <v>3.5835104957945765</v>
      </c>
      <c r="O98" s="8">
        <f t="shared" si="6"/>
        <v>2.3937942156422132</v>
      </c>
      <c r="P98" s="8">
        <f t="shared" si="6"/>
        <v>1.6400677807739805</v>
      </c>
      <c r="Q98" s="8">
        <f t="shared" si="6"/>
        <v>1.1579566405817803</v>
      </c>
      <c r="R98" s="8">
        <f t="shared" si="6"/>
        <v>0.88547461690750207</v>
      </c>
      <c r="S98" s="8">
        <f t="shared" si="6"/>
        <v>66.310839026868763</v>
      </c>
    </row>
    <row r="99" spans="6:19">
      <c r="F99" s="6">
        <v>94</v>
      </c>
      <c r="G99" s="8">
        <f t="shared" si="6"/>
        <v>97.306209080583159</v>
      </c>
      <c r="H99" s="8">
        <f t="shared" si="6"/>
        <v>47.136903918507102</v>
      </c>
      <c r="I99" s="8">
        <f t="shared" si="6"/>
        <v>30.095092720635407</v>
      </c>
      <c r="J99" s="8">
        <f t="shared" si="6"/>
        <v>21.077417776949606</v>
      </c>
      <c r="K99" s="8">
        <f t="shared" si="6"/>
        <v>15.488353101671535</v>
      </c>
      <c r="L99" s="8">
        <f t="shared" si="6"/>
        <v>9.0665950268611795</v>
      </c>
      <c r="M99" s="8">
        <f t="shared" si="6"/>
        <v>5.6579157602692032</v>
      </c>
      <c r="N99" s="8">
        <f t="shared" si="6"/>
        <v>3.6774985002292708</v>
      </c>
      <c r="O99" s="8">
        <f t="shared" si="6"/>
        <v>2.4648518662589147</v>
      </c>
      <c r="P99" s="8">
        <f t="shared" si="6"/>
        <v>1.6984774126657933</v>
      </c>
      <c r="Q99" s="8">
        <f t="shared" si="6"/>
        <v>1.2093359712823437</v>
      </c>
      <c r="R99" s="8">
        <f t="shared" si="6"/>
        <v>0.93286415675811174</v>
      </c>
      <c r="S99" s="8">
        <f t="shared" si="6"/>
        <v>68.213600514979419</v>
      </c>
    </row>
    <row r="100" spans="6:19">
      <c r="F100" s="6">
        <v>95</v>
      </c>
      <c r="G100" s="8">
        <f t="shared" si="6"/>
        <v>100.46584627174127</v>
      </c>
      <c r="H100" s="8">
        <f t="shared" si="6"/>
        <v>48.611574879567314</v>
      </c>
      <c r="I100" s="8">
        <f t="shared" si="6"/>
        <v>31.002739114725493</v>
      </c>
      <c r="J100" s="8">
        <f t="shared" si="6"/>
        <v>21.691970802547711</v>
      </c>
      <c r="K100" s="8">
        <f t="shared" si="6"/>
        <v>15.926923015487308</v>
      </c>
      <c r="L100" s="8">
        <f t="shared" si="6"/>
        <v>9.3138303001418876</v>
      </c>
      <c r="M100" s="8">
        <f t="shared" si="6"/>
        <v>5.8126960215342045</v>
      </c>
      <c r="N100" s="8">
        <f t="shared" si="6"/>
        <v>3.7841638753798859</v>
      </c>
      <c r="O100" s="8">
        <f t="shared" si="6"/>
        <v>2.5455367698322529</v>
      </c>
      <c r="P100" s="8">
        <f t="shared" si="6"/>
        <v>1.7648868290460227</v>
      </c>
      <c r="Q100" s="8">
        <f t="shared" si="6"/>
        <v>1.2678446088728106</v>
      </c>
      <c r="R100" s="8">
        <f t="shared" si="6"/>
        <v>0.98691217617088356</v>
      </c>
      <c r="S100" s="8">
        <f t="shared" si="6"/>
        <v>70.396228599121159</v>
      </c>
    </row>
    <row r="101" spans="6:19">
      <c r="F101" s="6">
        <v>96</v>
      </c>
      <c r="G101" s="8">
        <f t="shared" ref="G101:S105" si="7">((-1*$D$7*(LN(1-($F101/100)))/TAN($D$8*(1-(G$4/90))+(PI()*G$4/180)))^(0.5*(90-G$4)/90))-1-_xlfn.NORM.INV((100-$F101)/100,0,0.6)</f>
        <v>104.20433448392539</v>
      </c>
      <c r="H101" s="8">
        <f t="shared" si="7"/>
        <v>50.353020961612621</v>
      </c>
      <c r="I101" s="8">
        <f t="shared" si="7"/>
        <v>32.072568153578487</v>
      </c>
      <c r="J101" s="8">
        <f t="shared" si="7"/>
        <v>22.415029078935586</v>
      </c>
      <c r="K101" s="8">
        <f t="shared" si="7"/>
        <v>16.442052199674791</v>
      </c>
      <c r="L101" s="8">
        <f t="shared" si="7"/>
        <v>9.6033851351611172</v>
      </c>
      <c r="M101" s="8">
        <f t="shared" si="7"/>
        <v>5.9936257177461467</v>
      </c>
      <c r="N101" s="8">
        <f t="shared" si="7"/>
        <v>3.9087738114407431</v>
      </c>
      <c r="O101" s="8">
        <f t="shared" si="7"/>
        <v>2.6398571387920171</v>
      </c>
      <c r="P101" s="8">
        <f t="shared" si="7"/>
        <v>1.8426359701275945</v>
      </c>
      <c r="Q101" s="8">
        <f t="shared" si="7"/>
        <v>1.3364668829871045</v>
      </c>
      <c r="R101" s="8">
        <f t="shared" si="7"/>
        <v>1.0504116427513017</v>
      </c>
      <c r="S101" s="8">
        <f t="shared" si="7"/>
        <v>72.976691570125837</v>
      </c>
    </row>
    <row r="102" spans="6:19">
      <c r="F102" s="6">
        <v>97</v>
      </c>
      <c r="G102" s="8">
        <f t="shared" si="7"/>
        <v>108.83710732794</v>
      </c>
      <c r="H102" s="8">
        <f t="shared" si="7"/>
        <v>52.506151620933871</v>
      </c>
      <c r="I102" s="8">
        <f t="shared" si="7"/>
        <v>33.392408916584934</v>
      </c>
      <c r="J102" s="8">
        <f t="shared" si="7"/>
        <v>23.305187044787026</v>
      </c>
      <c r="K102" s="8">
        <f t="shared" si="7"/>
        <v>17.074977999978998</v>
      </c>
      <c r="L102" s="8">
        <f t="shared" si="7"/>
        <v>9.957962794740558</v>
      </c>
      <c r="M102" s="8">
        <f t="shared" si="7"/>
        <v>6.2147047604698304</v>
      </c>
      <c r="N102" s="8">
        <f t="shared" si="7"/>
        <v>4.0609378487501617</v>
      </c>
      <c r="O102" s="8">
        <f t="shared" si="7"/>
        <v>2.7551303920315791</v>
      </c>
      <c r="P102" s="8">
        <f t="shared" si="7"/>
        <v>1.9378284057173953</v>
      </c>
      <c r="Q102" s="8">
        <f t="shared" si="7"/>
        <v>1.4206620731961381</v>
      </c>
      <c r="R102" s="8">
        <f t="shared" si="7"/>
        <v>1.1284761648907504</v>
      </c>
      <c r="S102" s="8">
        <f t="shared" si="7"/>
        <v>76.171500341953077</v>
      </c>
    </row>
    <row r="103" spans="6:19">
      <c r="F103" s="6">
        <v>98</v>
      </c>
      <c r="G103" s="8">
        <f t="shared" si="7"/>
        <v>115.05401483922859</v>
      </c>
      <c r="H103" s="8">
        <f t="shared" si="7"/>
        <v>55.387441589123654</v>
      </c>
      <c r="I103" s="8">
        <f t="shared" si="7"/>
        <v>35.153819760483167</v>
      </c>
      <c r="J103" s="8">
        <f t="shared" si="7"/>
        <v>24.490080231512977</v>
      </c>
      <c r="K103" s="8">
        <f t="shared" si="7"/>
        <v>17.91542305225116</v>
      </c>
      <c r="L103" s="8">
        <f t="shared" si="7"/>
        <v>10.426867531739832</v>
      </c>
      <c r="M103" s="8">
        <f t="shared" si="7"/>
        <v>6.506305009922321</v>
      </c>
      <c r="N103" s="8">
        <f t="shared" si="7"/>
        <v>4.2615027880050613</v>
      </c>
      <c r="O103" s="8">
        <f t="shared" si="7"/>
        <v>2.9072443202803973</v>
      </c>
      <c r="P103" s="8">
        <f t="shared" si="7"/>
        <v>2.0637335004158963</v>
      </c>
      <c r="Q103" s="8">
        <f t="shared" si="7"/>
        <v>1.532314213385241</v>
      </c>
      <c r="R103" s="8">
        <f t="shared" si="7"/>
        <v>1.2322493463790936</v>
      </c>
      <c r="S103" s="8">
        <f t="shared" si="7"/>
        <v>80.453895385693656</v>
      </c>
    </row>
    <row r="104" spans="6:19">
      <c r="F104" s="6">
        <v>99</v>
      </c>
      <c r="G104" s="8">
        <f t="shared" si="7"/>
        <v>124.97524530440187</v>
      </c>
      <c r="H104" s="8">
        <f t="shared" si="7"/>
        <v>59.967598468275966</v>
      </c>
      <c r="I104" s="8">
        <f t="shared" si="7"/>
        <v>37.943229892881682</v>
      </c>
      <c r="J104" s="8">
        <f t="shared" si="7"/>
        <v>26.359737900750311</v>
      </c>
      <c r="K104" s="8">
        <f t="shared" si="7"/>
        <v>19.237104536119556</v>
      </c>
      <c r="L104" s="8">
        <f t="shared" si="7"/>
        <v>11.160107073637581</v>
      </c>
      <c r="M104" s="8">
        <f t="shared" si="7"/>
        <v>6.9606969372495975</v>
      </c>
      <c r="N104" s="8">
        <f t="shared" si="7"/>
        <v>4.57380222293071</v>
      </c>
      <c r="O104" s="8">
        <f t="shared" si="7"/>
        <v>3.1445277664278031</v>
      </c>
      <c r="P104" s="8">
        <f t="shared" si="7"/>
        <v>2.2607911886807743</v>
      </c>
      <c r="Q104" s="8">
        <f t="shared" si="7"/>
        <v>1.7077089768622522</v>
      </c>
      <c r="R104" s="8">
        <f t="shared" si="7"/>
        <v>1.3958087244245043</v>
      </c>
      <c r="S104" s="8">
        <f t="shared" si="7"/>
        <v>87.277157073232885</v>
      </c>
    </row>
    <row r="105" spans="6:19">
      <c r="F105" s="6">
        <v>99.9</v>
      </c>
      <c r="G105" s="8">
        <f t="shared" si="7"/>
        <v>153.43216541588293</v>
      </c>
      <c r="H105" s="8">
        <f t="shared" si="7"/>
        <v>72.997248286516296</v>
      </c>
      <c r="I105" s="8">
        <f t="shared" si="7"/>
        <v>45.815857235142452</v>
      </c>
      <c r="J105" s="8">
        <f t="shared" si="7"/>
        <v>31.596822867285304</v>
      </c>
      <c r="K105" s="8">
        <f t="shared" si="7"/>
        <v>22.913387330243122</v>
      </c>
      <c r="L105" s="8">
        <f t="shared" si="7"/>
        <v>13.176185015138289</v>
      </c>
      <c r="M105" s="8">
        <f t="shared" si="7"/>
        <v>8.2016728681431026</v>
      </c>
      <c r="N105" s="8">
        <f t="shared" si="7"/>
        <v>5.4260649449783607</v>
      </c>
      <c r="O105" s="8">
        <f t="shared" si="7"/>
        <v>3.7950301531567328</v>
      </c>
      <c r="P105" s="8">
        <f t="shared" si="7"/>
        <v>2.8050638181458503</v>
      </c>
      <c r="Q105" s="8">
        <f t="shared" si="7"/>
        <v>2.1959266416513641</v>
      </c>
      <c r="R105" s="8">
        <f t="shared" si="7"/>
        <v>1.8541393837006979</v>
      </c>
      <c r="S105" s="8">
        <f t="shared" si="7"/>
        <v>106.78331983947062</v>
      </c>
    </row>
  </sheetData>
  <mergeCells count="6">
    <mergeCell ref="F2:S2"/>
    <mergeCell ref="A13:B13"/>
    <mergeCell ref="A14:B14"/>
    <mergeCell ref="A16:B16"/>
    <mergeCell ref="A17:B17"/>
    <mergeCell ref="A15:B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6"/>
  <sheetViews>
    <sheetView tabSelected="1" workbookViewId="0">
      <selection activeCell="A2" sqref="A2"/>
    </sheetView>
  </sheetViews>
  <sheetFormatPr defaultColWidth="8.7265625" defaultRowHeight="14.5"/>
  <cols>
    <col min="2" max="2" width="16.7265625" customWidth="1"/>
  </cols>
  <sheetData>
    <row r="1" spans="1:17" ht="19" customHeight="1">
      <c r="A1" s="2" t="s">
        <v>139</v>
      </c>
      <c r="B1" s="25"/>
    </row>
    <row r="2" spans="1:17" ht="17.149999999999999" customHeight="1">
      <c r="A2" s="25"/>
      <c r="B2" s="25"/>
      <c r="M2" t="s">
        <v>36</v>
      </c>
    </row>
    <row r="3" spans="1:17">
      <c r="B3" s="30" t="s">
        <v>114</v>
      </c>
      <c r="C3" s="31" t="s">
        <v>113</v>
      </c>
      <c r="D3" s="31"/>
      <c r="E3" s="31"/>
      <c r="F3" s="31" t="s">
        <v>112</v>
      </c>
      <c r="G3" s="31"/>
      <c r="H3" s="31" t="s">
        <v>111</v>
      </c>
      <c r="I3" s="31"/>
      <c r="J3" s="31" t="s">
        <v>110</v>
      </c>
      <c r="K3" s="31"/>
      <c r="M3" s="71" t="s">
        <v>24</v>
      </c>
      <c r="N3" s="72"/>
    </row>
    <row r="4" spans="1:17">
      <c r="B4" s="1" t="s">
        <v>109</v>
      </c>
      <c r="C4" s="32" t="s">
        <v>108</v>
      </c>
      <c r="D4" s="32" t="s">
        <v>107</v>
      </c>
      <c r="E4" s="32" t="s">
        <v>106</v>
      </c>
      <c r="F4" s="32" t="s">
        <v>105</v>
      </c>
      <c r="G4" s="32" t="s">
        <v>16</v>
      </c>
      <c r="H4" s="32" t="s">
        <v>104</v>
      </c>
      <c r="I4" s="32" t="s">
        <v>103</v>
      </c>
      <c r="J4" s="32" t="s">
        <v>102</v>
      </c>
      <c r="K4" s="32" t="s">
        <v>101</v>
      </c>
      <c r="M4" s="73" t="s">
        <v>23</v>
      </c>
      <c r="N4" s="73"/>
    </row>
    <row r="5" spans="1:17">
      <c r="B5" s="1" t="s">
        <v>88</v>
      </c>
      <c r="C5" s="1">
        <v>12.64</v>
      </c>
      <c r="D5" s="1">
        <v>3.72</v>
      </c>
      <c r="E5" s="1">
        <v>0.96</v>
      </c>
      <c r="F5" s="1">
        <v>9.6</v>
      </c>
      <c r="G5" s="1">
        <v>2</v>
      </c>
      <c r="H5" s="1">
        <v>9.1</v>
      </c>
      <c r="I5" s="1">
        <v>-3</v>
      </c>
      <c r="J5" s="1">
        <v>4.5</v>
      </c>
      <c r="K5" s="1">
        <v>-2</v>
      </c>
      <c r="M5" s="62" t="s">
        <v>25</v>
      </c>
      <c r="N5" s="62"/>
    </row>
    <row r="6" spans="1:17">
      <c r="B6" s="1" t="s">
        <v>87</v>
      </c>
      <c r="C6" s="1">
        <v>28.19</v>
      </c>
      <c r="D6" s="1">
        <v>-3</v>
      </c>
      <c r="E6" s="1">
        <v>8.48</v>
      </c>
      <c r="F6" s="1">
        <v>13.5</v>
      </c>
      <c r="G6" s="1">
        <v>3.8</v>
      </c>
      <c r="H6" s="1">
        <v>27.8</v>
      </c>
      <c r="I6" s="1">
        <v>-2.9</v>
      </c>
      <c r="J6" s="1">
        <v>9.4</v>
      </c>
      <c r="K6" s="1">
        <v>-2.1</v>
      </c>
      <c r="M6" s="74" t="s">
        <v>26</v>
      </c>
      <c r="N6" s="75"/>
    </row>
    <row r="8" spans="1:17" ht="18.5">
      <c r="A8" s="24" t="s">
        <v>100</v>
      </c>
    </row>
    <row r="10" spans="1:17" ht="16.5">
      <c r="B10" s="23" t="s">
        <v>99</v>
      </c>
      <c r="C10" s="22" t="s">
        <v>98</v>
      </c>
      <c r="E10" s="21" t="s">
        <v>97</v>
      </c>
      <c r="F10" s="15" t="s">
        <v>96</v>
      </c>
      <c r="G10" s="15" t="s">
        <v>95</v>
      </c>
      <c r="H10" s="15" t="s">
        <v>94</v>
      </c>
      <c r="I10" s="15" t="s">
        <v>93</v>
      </c>
      <c r="J10" s="15" t="s">
        <v>92</v>
      </c>
      <c r="K10" s="15" t="s">
        <v>91</v>
      </c>
      <c r="L10" s="15" t="s">
        <v>90</v>
      </c>
      <c r="M10" s="15" t="s">
        <v>89</v>
      </c>
    </row>
    <row r="11" spans="1:17">
      <c r="B11" s="6">
        <v>28</v>
      </c>
      <c r="C11" s="6">
        <v>0</v>
      </c>
      <c r="E11" s="5">
        <f>$C$5+$D$5*LOG10(B11)+$E$5*POWER(LOG10(B11),2)+$M$11</f>
        <v>20.033923589564214</v>
      </c>
      <c r="F11" s="5">
        <f>$C$6+$D$6*LOG10(B11)+$E$6*POWER(LOG10(B11),2)+$M$11</f>
        <v>41.607904703885225</v>
      </c>
      <c r="G11" s="5">
        <f>$H$5+$I$5*LOG10(B11)</f>
        <v>4.7585259059733422</v>
      </c>
      <c r="H11" s="5">
        <f>$H$6+$I$6*LOG10(B11)</f>
        <v>23.603241709107564</v>
      </c>
      <c r="I11" s="5">
        <f>$F$5+$G$5*LOG10($B$11)</f>
        <v>12.494316062684439</v>
      </c>
      <c r="J11" s="5">
        <f>$F$6+$G$6*LOG10($B$11)</f>
        <v>18.999200519100434</v>
      </c>
      <c r="K11" s="5">
        <f>$J$5+$K$5*LOG10($B$11)</f>
        <v>1.6056839373155616</v>
      </c>
      <c r="L11" s="5">
        <f>$J$6+$K$6*LOG10($B$11)</f>
        <v>6.3609681341813396</v>
      </c>
      <c r="M11" s="26">
        <f>C11*0.212</f>
        <v>0</v>
      </c>
    </row>
    <row r="13" spans="1:17">
      <c r="E13" s="20" t="s">
        <v>115</v>
      </c>
      <c r="F13" s="20"/>
      <c r="G13" s="20"/>
      <c r="H13" s="20"/>
      <c r="I13" s="20"/>
      <c r="J13" s="20"/>
      <c r="L13" s="19" t="s">
        <v>116</v>
      </c>
      <c r="M13" s="19"/>
      <c r="N13" s="19"/>
      <c r="O13" s="19"/>
      <c r="P13" s="19"/>
      <c r="Q13" s="19"/>
    </row>
    <row r="14" spans="1:17" ht="16.5">
      <c r="A14" s="18" t="s">
        <v>86</v>
      </c>
      <c r="B14" t="s">
        <v>47</v>
      </c>
      <c r="C14" s="17" t="s">
        <v>85</v>
      </c>
      <c r="E14" t="s">
        <v>84</v>
      </c>
      <c r="F14" t="s">
        <v>83</v>
      </c>
      <c r="G14" t="s">
        <v>82</v>
      </c>
      <c r="H14" t="s">
        <v>81</v>
      </c>
      <c r="I14" t="s">
        <v>80</v>
      </c>
      <c r="J14" t="s">
        <v>79</v>
      </c>
      <c r="L14" t="s">
        <v>78</v>
      </c>
      <c r="M14" t="s">
        <v>77</v>
      </c>
      <c r="N14" t="s">
        <v>76</v>
      </c>
      <c r="O14" t="s">
        <v>75</v>
      </c>
      <c r="P14" t="s">
        <v>74</v>
      </c>
      <c r="Q14" t="s">
        <v>73</v>
      </c>
    </row>
    <row r="15" spans="1:17">
      <c r="A15" s="27">
        <v>-5</v>
      </c>
      <c r="B15" s="28">
        <f t="shared" ref="B15:B46" si="0">10^A15</f>
        <v>1.0000000000000001E-5</v>
      </c>
      <c r="C15" s="29">
        <f t="shared" ref="C15:C46" si="1">B15/100</f>
        <v>1.0000000000000001E-7</v>
      </c>
      <c r="E15" s="33">
        <f t="shared" ref="E15:E46" si="2">NORMINV($C15,$E$11, $I$11)</f>
        <v>-44.928243478946385</v>
      </c>
      <c r="F15" s="33">
        <f t="shared" ref="F15:F46" si="3">NORMINV($C15,$G$11,$K$11)</f>
        <v>-3.5899669344347922</v>
      </c>
      <c r="G15" s="33">
        <f t="shared" ref="G15:G46" si="4">10^(E15/10)</f>
        <v>3.2149605791261711E-5</v>
      </c>
      <c r="H15" s="33">
        <f t="shared" ref="H15:H46" si="5">10^(F15/10)</f>
        <v>0.4375254363013758</v>
      </c>
      <c r="I15" s="33">
        <f t="shared" ref="I15:I46" si="6">10^(-3/10)</f>
        <v>0.50118723362727224</v>
      </c>
      <c r="J15" s="34">
        <f t="shared" ref="J15:J46" si="7">10*LOG10(G15+H15+$I$15)</f>
        <v>-0.27452446636312688</v>
      </c>
      <c r="L15" s="33">
        <f t="shared" ref="L15:L46" si="8">NORMINV($C15,$F$11, $J$11)</f>
        <v>-57.175352586690948</v>
      </c>
      <c r="M15" s="33">
        <f t="shared" ref="M15:M46" si="9">NORMINV($C15,$H$11,$L$11)</f>
        <v>-9.4695789700723978</v>
      </c>
      <c r="N15" s="33">
        <f t="shared" ref="N15:N46" si="10">10^(L15/10)</f>
        <v>1.9163054790787032E-6</v>
      </c>
      <c r="O15" s="33">
        <f t="shared" ref="O15:O46" si="11">10^(M15/10)</f>
        <v>0.11299054488645033</v>
      </c>
      <c r="P15" s="33">
        <f t="shared" ref="P15:P46" si="12">10^(-3/10)</f>
        <v>0.50118723362727224</v>
      </c>
      <c r="Q15" s="34">
        <f t="shared" ref="Q15:Q46" si="13">10*LOG10(N15+O15+$I$15)</f>
        <v>-2.1170454571409065</v>
      </c>
    </row>
    <row r="16" spans="1:17">
      <c r="A16" s="27">
        <f t="shared" ref="A16:A47" si="14">A15+0.1</f>
        <v>-4.9000000000000004</v>
      </c>
      <c r="B16" s="28">
        <f t="shared" si="0"/>
        <v>1.2589254117941658E-5</v>
      </c>
      <c r="C16" s="29">
        <f t="shared" si="1"/>
        <v>1.2589254117941659E-7</v>
      </c>
      <c r="E16" s="33">
        <f t="shared" si="2"/>
        <v>-44.391374901684003</v>
      </c>
      <c r="F16" s="33">
        <f t="shared" si="3"/>
        <v>-3.5209722614463113</v>
      </c>
      <c r="G16" s="33">
        <f t="shared" si="4"/>
        <v>3.6379984511637936E-5</v>
      </c>
      <c r="H16" s="33">
        <f t="shared" si="5"/>
        <v>0.44453173835436505</v>
      </c>
      <c r="I16" s="33">
        <f t="shared" si="6"/>
        <v>0.50118723362727224</v>
      </c>
      <c r="J16" s="34">
        <f t="shared" si="7"/>
        <v>-0.24221192384899351</v>
      </c>
      <c r="L16" s="33">
        <f t="shared" si="8"/>
        <v>-56.358975467636341</v>
      </c>
      <c r="M16" s="33">
        <f t="shared" si="9"/>
        <v>-9.1962543723052192</v>
      </c>
      <c r="N16" s="33">
        <f t="shared" si="10"/>
        <v>2.3126102874664736E-6</v>
      </c>
      <c r="O16" s="33">
        <f t="shared" si="11"/>
        <v>0.12033017900628214</v>
      </c>
      <c r="P16" s="33">
        <f t="shared" si="12"/>
        <v>0.50118723362727224</v>
      </c>
      <c r="Q16" s="34">
        <f t="shared" si="13"/>
        <v>-2.0654508354910357</v>
      </c>
    </row>
    <row r="17" spans="1:17">
      <c r="A17" s="27">
        <f t="shared" si="14"/>
        <v>-4.8000000000000007</v>
      </c>
      <c r="B17" s="28">
        <f t="shared" si="0"/>
        <v>1.5848931924611101E-5</v>
      </c>
      <c r="C17" s="29">
        <f t="shared" si="1"/>
        <v>1.5848931924611101E-7</v>
      </c>
      <c r="E17" s="33">
        <f t="shared" si="2"/>
        <v>-43.850285842418486</v>
      </c>
      <c r="F17" s="33">
        <f t="shared" si="3"/>
        <v>-3.4514352010133154</v>
      </c>
      <c r="G17" s="33">
        <f t="shared" si="4"/>
        <v>4.120703966999676E-5</v>
      </c>
      <c r="H17" s="33">
        <f t="shared" si="5"/>
        <v>0.4517066454560143</v>
      </c>
      <c r="I17" s="33">
        <f t="shared" si="6"/>
        <v>0.50118723362727224</v>
      </c>
      <c r="J17" s="34">
        <f t="shared" si="7"/>
        <v>-0.20936682466381712</v>
      </c>
      <c r="L17" s="33">
        <f t="shared" si="8"/>
        <v>-55.536180567611353</v>
      </c>
      <c r="M17" s="33">
        <f t="shared" si="9"/>
        <v>-8.9207810893760637</v>
      </c>
      <c r="N17" s="33">
        <f t="shared" si="10"/>
        <v>2.7950008431858345E-6</v>
      </c>
      <c r="O17" s="33">
        <f t="shared" si="11"/>
        <v>0.12820999730649724</v>
      </c>
      <c r="P17" s="33">
        <f t="shared" si="12"/>
        <v>0.50118723362727224</v>
      </c>
      <c r="Q17" s="34">
        <f t="shared" si="13"/>
        <v>-2.0107324352756666</v>
      </c>
    </row>
    <row r="18" spans="1:17">
      <c r="A18" s="27">
        <f t="shared" si="14"/>
        <v>-4.7000000000000011</v>
      </c>
      <c r="B18" s="28">
        <f t="shared" si="0"/>
        <v>1.9952623149688735E-5</v>
      </c>
      <c r="C18" s="29">
        <f t="shared" si="1"/>
        <v>1.9952623149688734E-7</v>
      </c>
      <c r="E18" s="33">
        <f t="shared" si="2"/>
        <v>-43.304877160456059</v>
      </c>
      <c r="F18" s="33">
        <f t="shared" si="3"/>
        <v>-3.3813430122527768</v>
      </c>
      <c r="G18" s="33">
        <f t="shared" si="4"/>
        <v>4.6721016595457886E-5</v>
      </c>
      <c r="H18" s="33">
        <f t="shared" si="5"/>
        <v>0.45905603239784942</v>
      </c>
      <c r="I18" s="33">
        <f t="shared" si="6"/>
        <v>0.50118723362727224</v>
      </c>
      <c r="J18" s="34">
        <f t="shared" si="7"/>
        <v>-0.17597599507756817</v>
      </c>
      <c r="L18" s="33">
        <f t="shared" si="8"/>
        <v>-54.706817130551329</v>
      </c>
      <c r="M18" s="33">
        <f t="shared" si="9"/>
        <v>-8.6431086478704202</v>
      </c>
      <c r="N18" s="33">
        <f t="shared" si="10"/>
        <v>3.3831268891351228E-6</v>
      </c>
      <c r="O18" s="33">
        <f t="shared" si="11"/>
        <v>0.13667501656906186</v>
      </c>
      <c r="P18" s="33">
        <f t="shared" si="12"/>
        <v>0.50118723362727224</v>
      </c>
      <c r="Q18" s="34">
        <f t="shared" si="13"/>
        <v>-1.9527079596859727</v>
      </c>
    </row>
    <row r="19" spans="1:17">
      <c r="A19" s="27">
        <f t="shared" si="14"/>
        <v>-4.6000000000000014</v>
      </c>
      <c r="B19" s="28">
        <f t="shared" si="0"/>
        <v>2.51188643150957E-5</v>
      </c>
      <c r="C19" s="29">
        <f t="shared" si="1"/>
        <v>2.5118864315095701E-7</v>
      </c>
      <c r="E19" s="33">
        <f t="shared" si="2"/>
        <v>-42.755045815167975</v>
      </c>
      <c r="F19" s="33">
        <f t="shared" si="3"/>
        <v>-3.3106824530887229</v>
      </c>
      <c r="G19" s="33">
        <f t="shared" si="4"/>
        <v>5.3026799862639247E-5</v>
      </c>
      <c r="H19" s="33">
        <f t="shared" si="5"/>
        <v>0.46658605492621152</v>
      </c>
      <c r="I19" s="33">
        <f t="shared" si="6"/>
        <v>0.50118723362727224</v>
      </c>
      <c r="J19" s="34">
        <f t="shared" si="7"/>
        <v>-0.14202573529964224</v>
      </c>
      <c r="L19" s="33">
        <f t="shared" si="8"/>
        <v>-53.870728470043176</v>
      </c>
      <c r="M19" s="33">
        <f t="shared" si="9"/>
        <v>-8.3631845888819356</v>
      </c>
      <c r="N19" s="33">
        <f t="shared" si="10"/>
        <v>4.1013530258668243E-6</v>
      </c>
      <c r="O19" s="33">
        <f t="shared" si="11"/>
        <v>0.14577449349721797</v>
      </c>
      <c r="P19" s="33">
        <f t="shared" si="12"/>
        <v>0.50118723362727224</v>
      </c>
      <c r="Q19" s="34">
        <f t="shared" si="13"/>
        <v>-1.8911865734609081</v>
      </c>
    </row>
    <row r="20" spans="1:17">
      <c r="A20" s="27">
        <f t="shared" si="14"/>
        <v>-4.5000000000000018</v>
      </c>
      <c r="B20" s="28">
        <f t="shared" si="0"/>
        <v>3.1622776601683633E-5</v>
      </c>
      <c r="C20" s="29">
        <f t="shared" si="1"/>
        <v>3.1622776601683633E-7</v>
      </c>
      <c r="E20" s="33">
        <f t="shared" si="2"/>
        <v>-42.200684649384741</v>
      </c>
      <c r="F20" s="33">
        <f t="shared" si="3"/>
        <v>-3.2394397524155663</v>
      </c>
      <c r="G20" s="33">
        <f t="shared" si="4"/>
        <v>6.0246460224405317E-5</v>
      </c>
      <c r="H20" s="33">
        <f t="shared" si="5"/>
        <v>0.47430316726368188</v>
      </c>
      <c r="I20" s="33">
        <f t="shared" si="6"/>
        <v>0.50118723362727224</v>
      </c>
      <c r="J20" s="34">
        <f t="shared" si="7"/>
        <v>-0.10750178556337711</v>
      </c>
      <c r="L20" s="33">
        <f t="shared" si="8"/>
        <v>-53.027751639948903</v>
      </c>
      <c r="M20" s="33">
        <f t="shared" si="9"/>
        <v>-8.0809543577365694</v>
      </c>
      <c r="N20" s="33">
        <f t="shared" si="10"/>
        <v>4.9799483218819661E-6</v>
      </c>
      <c r="O20" s="33">
        <f t="shared" si="11"/>
        <v>0.15556237472951678</v>
      </c>
      <c r="P20" s="33">
        <f t="shared" si="12"/>
        <v>0.50118723362727224</v>
      </c>
      <c r="Q20" s="34">
        <f t="shared" si="13"/>
        <v>-1.8259688440617807</v>
      </c>
    </row>
    <row r="21" spans="1:17">
      <c r="A21" s="27">
        <f t="shared" si="14"/>
        <v>-4.4000000000000021</v>
      </c>
      <c r="B21" s="28">
        <f t="shared" si="0"/>
        <v>3.9810717055349491E-5</v>
      </c>
      <c r="C21" s="29">
        <f t="shared" si="1"/>
        <v>3.9810717055349491E-7</v>
      </c>
      <c r="E21" s="33">
        <f t="shared" si="2"/>
        <v>-41.641682157158954</v>
      </c>
      <c r="F21" s="33">
        <f t="shared" si="3"/>
        <v>-3.1676005802525502</v>
      </c>
      <c r="G21" s="33">
        <f t="shared" si="4"/>
        <v>6.8522276702619007E-5</v>
      </c>
      <c r="H21" s="33">
        <f t="shared" si="5"/>
        <v>0.4822141409972886</v>
      </c>
      <c r="I21" s="33">
        <f t="shared" si="6"/>
        <v>0.50118723362727224</v>
      </c>
      <c r="J21" s="34">
        <f t="shared" si="7"/>
        <v>-7.238928891317542E-2</v>
      </c>
      <c r="L21" s="33">
        <f t="shared" si="8"/>
        <v>-52.177717081259118</v>
      </c>
      <c r="M21" s="33">
        <f t="shared" si="9"/>
        <v>-7.796361185758478</v>
      </c>
      <c r="N21" s="33">
        <f t="shared" si="10"/>
        <v>6.0565916277418712E-6</v>
      </c>
      <c r="O21" s="33">
        <f t="shared" si="11"/>
        <v>0.16609780048022713</v>
      </c>
      <c r="P21" s="33">
        <f t="shared" si="12"/>
        <v>0.50118723362727224</v>
      </c>
      <c r="Q21" s="34">
        <f t="shared" si="13"/>
        <v>-1.7568467356978423</v>
      </c>
    </row>
    <row r="22" spans="1:17">
      <c r="A22" s="27">
        <f t="shared" si="14"/>
        <v>-4.3000000000000025</v>
      </c>
      <c r="B22" s="28">
        <f t="shared" si="0"/>
        <v>5.0118723362726879E-5</v>
      </c>
      <c r="C22" s="29">
        <f t="shared" si="1"/>
        <v>5.0118723362726879E-7</v>
      </c>
      <c r="E22" s="33">
        <f t="shared" si="2"/>
        <v>-41.077922234500093</v>
      </c>
      <c r="F22" s="33">
        <f t="shared" si="3"/>
        <v>-3.0951500157099154</v>
      </c>
      <c r="G22" s="33">
        <f t="shared" si="4"/>
        <v>7.802032885912075E-5</v>
      </c>
      <c r="H22" s="33">
        <f t="shared" si="5"/>
        <v>0.49032608546266576</v>
      </c>
      <c r="I22" s="33">
        <f t="shared" si="6"/>
        <v>0.50118723362727224</v>
      </c>
      <c r="J22" s="34">
        <f t="shared" si="7"/>
        <v>-3.6672750254866514E-2</v>
      </c>
      <c r="L22" s="33">
        <f t="shared" si="8"/>
        <v>-51.320448243053733</v>
      </c>
      <c r="M22" s="33">
        <f t="shared" si="9"/>
        <v>-7.5093459633669397</v>
      </c>
      <c r="N22" s="33">
        <f t="shared" si="10"/>
        <v>7.3782807365218101E-6</v>
      </c>
      <c r="O22" s="33">
        <f t="shared" si="11"/>
        <v>0.177445668951076</v>
      </c>
      <c r="P22" s="33">
        <f t="shared" si="12"/>
        <v>0.50118723362727224</v>
      </c>
      <c r="Q22" s="34">
        <f t="shared" si="13"/>
        <v>-1.6836036627114934</v>
      </c>
    </row>
    <row r="23" spans="1:17">
      <c r="A23" s="27">
        <f t="shared" si="14"/>
        <v>-4.2000000000000028</v>
      </c>
      <c r="B23" s="28">
        <f t="shared" si="0"/>
        <v>6.3095734448018832E-5</v>
      </c>
      <c r="C23" s="29">
        <f t="shared" si="1"/>
        <v>6.3095734448018831E-7</v>
      </c>
      <c r="E23" s="33">
        <f t="shared" si="2"/>
        <v>-40.509283911538219</v>
      </c>
      <c r="F23" s="33">
        <f t="shared" si="3"/>
        <v>-3.0220725125683963</v>
      </c>
      <c r="G23" s="33">
        <f t="shared" si="4"/>
        <v>8.8934774628295698E-5</v>
      </c>
      <c r="H23" s="33">
        <f t="shared" si="5"/>
        <v>0.49864646976773991</v>
      </c>
      <c r="I23" s="33">
        <f t="shared" si="6"/>
        <v>0.50118723362727224</v>
      </c>
      <c r="J23" s="34">
        <f t="shared" si="7"/>
        <v>-3.3599115696393187E-4</v>
      </c>
      <c r="L23" s="33">
        <f t="shared" si="8"/>
        <v>-50.455761175222619</v>
      </c>
      <c r="M23" s="33">
        <f t="shared" si="9"/>
        <v>-7.2198471037184575</v>
      </c>
      <c r="N23" s="33">
        <f t="shared" si="10"/>
        <v>9.0037594266548048E-6</v>
      </c>
      <c r="O23" s="33">
        <f t="shared" si="11"/>
        <v>0.18967726971890797</v>
      </c>
      <c r="P23" s="33">
        <f t="shared" si="12"/>
        <v>0.50118723362727224</v>
      </c>
      <c r="Q23" s="34">
        <f t="shared" si="13"/>
        <v>-1.6060146086719396</v>
      </c>
    </row>
    <row r="24" spans="1:17">
      <c r="A24" s="27">
        <f t="shared" si="14"/>
        <v>-4.1000000000000032</v>
      </c>
      <c r="B24" s="28">
        <f t="shared" si="0"/>
        <v>7.9432823472427462E-5</v>
      </c>
      <c r="C24" s="29">
        <f t="shared" si="1"/>
        <v>7.9432823472427457E-7</v>
      </c>
      <c r="E24" s="33">
        <f t="shared" si="2"/>
        <v>-39.935641064402787</v>
      </c>
      <c r="F24" s="33">
        <f t="shared" si="3"/>
        <v>-2.9483518622518705</v>
      </c>
      <c r="G24" s="33">
        <f t="shared" si="4"/>
        <v>1.0149295412237632E-4</v>
      </c>
      <c r="H24" s="33">
        <f t="shared" si="5"/>
        <v>0.50718314661585306</v>
      </c>
      <c r="I24" s="33">
        <f t="shared" si="6"/>
        <v>0.50118723362727224</v>
      </c>
      <c r="J24" s="34">
        <f t="shared" si="7"/>
        <v>3.6637900197083469E-2</v>
      </c>
      <c r="L24" s="33">
        <f t="shared" si="8"/>
        <v>-49.583464090340655</v>
      </c>
      <c r="M24" s="33">
        <f t="shared" si="9"/>
        <v>-6.9278003960217163</v>
      </c>
      <c r="N24" s="33">
        <f t="shared" si="10"/>
        <v>1.1006610321460924E-5</v>
      </c>
      <c r="O24" s="33">
        <f t="shared" si="11"/>
        <v>0.20287099553769339</v>
      </c>
      <c r="P24" s="33">
        <f t="shared" si="12"/>
        <v>0.50118723362727224</v>
      </c>
      <c r="Q24" s="34">
        <f t="shared" si="13"/>
        <v>-1.5238463171487444</v>
      </c>
    </row>
    <row r="25" spans="1:17">
      <c r="A25" s="27">
        <f t="shared" si="14"/>
        <v>-4.0000000000000036</v>
      </c>
      <c r="B25" s="28">
        <f t="shared" si="0"/>
        <v>9.9999999999999015E-5</v>
      </c>
      <c r="C25" s="29">
        <f t="shared" si="1"/>
        <v>9.9999999999999021E-7</v>
      </c>
      <c r="E25" s="33">
        <f t="shared" si="2"/>
        <v>-39.356862104916431</v>
      </c>
      <c r="F25" s="33">
        <f t="shared" si="3"/>
        <v>-2.8739711539489141</v>
      </c>
      <c r="G25" s="33">
        <f t="shared" si="4"/>
        <v>1.1596149066732603E-4</v>
      </c>
      <c r="H25" s="33">
        <f t="shared" si="5"/>
        <v>0.51594437810664762</v>
      </c>
      <c r="I25" s="33">
        <f t="shared" si="6"/>
        <v>0.50118723362727224</v>
      </c>
      <c r="J25" s="34">
        <f t="shared" si="7"/>
        <v>7.4266624610045837E-2</v>
      </c>
      <c r="L25" s="33">
        <f t="shared" si="8"/>
        <v>-48.703356891807445</v>
      </c>
      <c r="M25" s="33">
        <f t="shared" si="9"/>
        <v>-6.6331388475578628</v>
      </c>
      <c r="N25" s="33">
        <f t="shared" si="10"/>
        <v>1.3479206006841983E-5</v>
      </c>
      <c r="O25" s="33">
        <f t="shared" si="11"/>
        <v>0.21711314343281463</v>
      </c>
      <c r="P25" s="33">
        <f t="shared" si="12"/>
        <v>0.50118723362727224</v>
      </c>
      <c r="Q25" s="34">
        <f t="shared" si="13"/>
        <v>-1.4368575595029673</v>
      </c>
    </row>
    <row r="26" spans="1:17">
      <c r="A26" s="27">
        <f t="shared" si="14"/>
        <v>-3.9000000000000035</v>
      </c>
      <c r="B26" s="28">
        <f t="shared" si="0"/>
        <v>1.2589254117941558E-4</v>
      </c>
      <c r="C26" s="29">
        <f t="shared" si="1"/>
        <v>1.2589254117941557E-6</v>
      </c>
      <c r="E26" s="33">
        <f t="shared" si="2"/>
        <v>-38.772809645988062</v>
      </c>
      <c r="F26" s="33">
        <f t="shared" si="3"/>
        <v>-2.7989127316114333</v>
      </c>
      <c r="G26" s="33">
        <f t="shared" si="4"/>
        <v>1.3265359843815937E-4</v>
      </c>
      <c r="H26" s="33">
        <f t="shared" si="5"/>
        <v>0.52493886371397236</v>
      </c>
      <c r="I26" s="33">
        <f t="shared" si="6"/>
        <v>0.50118723362727224</v>
      </c>
      <c r="J26" s="34">
        <f t="shared" si="7"/>
        <v>0.11256873385584618</v>
      </c>
      <c r="L26" s="33">
        <f t="shared" si="8"/>
        <v>-47.815230665035045</v>
      </c>
      <c r="M26" s="33">
        <f t="shared" si="9"/>
        <v>-6.3357925133291957</v>
      </c>
      <c r="N26" s="33">
        <f t="shared" si="10"/>
        <v>1.6537769460665548E-5</v>
      </c>
      <c r="O26" s="33">
        <f t="shared" si="11"/>
        <v>0.23249881764871938</v>
      </c>
      <c r="P26" s="33">
        <f t="shared" si="12"/>
        <v>0.50118723362727224</v>
      </c>
      <c r="Q26" s="34">
        <f t="shared" si="13"/>
        <v>-1.3447994841034328</v>
      </c>
    </row>
    <row r="27" spans="1:17">
      <c r="A27" s="27">
        <f t="shared" si="14"/>
        <v>-3.8000000000000034</v>
      </c>
      <c r="B27" s="28">
        <f t="shared" si="0"/>
        <v>1.5848931924611006E-4</v>
      </c>
      <c r="C27" s="29">
        <f t="shared" si="1"/>
        <v>1.5848931924611007E-6</v>
      </c>
      <c r="E27" s="33">
        <f t="shared" si="2"/>
        <v>-38.183340140349117</v>
      </c>
      <c r="F27" s="33">
        <f t="shared" si="3"/>
        <v>-2.7231581475275064</v>
      </c>
      <c r="G27" s="33">
        <f t="shared" si="4"/>
        <v>1.5193785327014396E-4</v>
      </c>
      <c r="H27" s="33">
        <f t="shared" si="5"/>
        <v>0.53417577066384181</v>
      </c>
      <c r="I27" s="33">
        <f t="shared" si="6"/>
        <v>0.50118723362727224</v>
      </c>
      <c r="J27" s="34">
        <f t="shared" si="7"/>
        <v>0.15156370003044084</v>
      </c>
      <c r="L27" s="33">
        <f t="shared" si="8"/>
        <v>-46.918867128100231</v>
      </c>
      <c r="M27" s="33">
        <f t="shared" si="9"/>
        <v>-6.0356883121365001</v>
      </c>
      <c r="N27" s="33">
        <f t="shared" si="10"/>
        <v>2.0328872273134716E-5</v>
      </c>
      <c r="O27" s="33">
        <f t="shared" si="11"/>
        <v>0.24913294898329774</v>
      </c>
      <c r="P27" s="33">
        <f t="shared" si="12"/>
        <v>0.50118723362727224</v>
      </c>
      <c r="Q27" s="34">
        <f t="shared" si="13"/>
        <v>-1.2474160501126483</v>
      </c>
    </row>
    <row r="28" spans="1:17">
      <c r="A28" s="27">
        <f t="shared" si="14"/>
        <v>-3.7000000000000033</v>
      </c>
      <c r="B28" s="28">
        <f t="shared" si="0"/>
        <v>1.9952623149688617E-4</v>
      </c>
      <c r="C28" s="29">
        <f t="shared" si="1"/>
        <v>1.9952623149688618E-6</v>
      </c>
      <c r="E28" s="33">
        <f t="shared" si="2"/>
        <v>-37.588303490002303</v>
      </c>
      <c r="F28" s="33">
        <f t="shared" si="3"/>
        <v>-2.6466881121304153</v>
      </c>
      <c r="G28" s="33">
        <f t="shared" si="4"/>
        <v>1.7424874185369363E-4</v>
      </c>
      <c r="H28" s="33">
        <f t="shared" si="5"/>
        <v>0.54366476696253352</v>
      </c>
      <c r="I28" s="33">
        <f t="shared" si="6"/>
        <v>0.50118723362727224</v>
      </c>
      <c r="J28" s="34">
        <f t="shared" si="7"/>
        <v>0.19127199343453932</v>
      </c>
      <c r="L28" s="33">
        <f t="shared" si="8"/>
        <v>-46.014038037861596</v>
      </c>
      <c r="M28" s="33">
        <f t="shared" si="9"/>
        <v>-5.732749827745959</v>
      </c>
      <c r="N28" s="33">
        <f t="shared" si="10"/>
        <v>2.5037801741956202E-5</v>
      </c>
      <c r="O28" s="33">
        <f t="shared" si="11"/>
        <v>0.26713144735862249</v>
      </c>
      <c r="P28" s="33">
        <f t="shared" si="12"/>
        <v>0.50118723362727224</v>
      </c>
      <c r="Q28" s="34">
        <f t="shared" si="13"/>
        <v>-1.144444547358435</v>
      </c>
    </row>
    <row r="29" spans="1:17">
      <c r="A29" s="27">
        <f t="shared" si="14"/>
        <v>-3.6000000000000032</v>
      </c>
      <c r="B29" s="28">
        <f t="shared" si="0"/>
        <v>2.5118864315095595E-4</v>
      </c>
      <c r="C29" s="29">
        <f t="shared" si="1"/>
        <v>2.5118864315095594E-6</v>
      </c>
      <c r="E29" s="33">
        <f t="shared" si="2"/>
        <v>-36.987542623441442</v>
      </c>
      <c r="F29" s="33">
        <f t="shared" si="3"/>
        <v>-2.5694824396658342</v>
      </c>
      <c r="G29" s="33">
        <f t="shared" si="4"/>
        <v>2.0009937754044771E-4</v>
      </c>
      <c r="H29" s="33">
        <f t="shared" si="5"/>
        <v>0.55341605735578969</v>
      </c>
      <c r="I29" s="33">
        <f t="shared" si="6"/>
        <v>0.50118723362727224</v>
      </c>
      <c r="J29" s="34">
        <f t="shared" si="7"/>
        <v>0.23171517037717235</v>
      </c>
      <c r="L29" s="33">
        <f t="shared" si="8"/>
        <v>-45.100504547068326</v>
      </c>
      <c r="M29" s="33">
        <f t="shared" si="9"/>
        <v>-5.4268970936479377</v>
      </c>
      <c r="N29" s="33">
        <f t="shared" si="10"/>
        <v>3.0899364344147771E-5</v>
      </c>
      <c r="O29" s="33">
        <f t="shared" si="11"/>
        <v>0.2866225072043872</v>
      </c>
      <c r="P29" s="33">
        <f t="shared" si="12"/>
        <v>0.50118723362727224</v>
      </c>
      <c r="Q29" s="34">
        <f t="shared" si="13"/>
        <v>-1.0356162017877659</v>
      </c>
    </row>
    <row r="30" spans="1:17">
      <c r="A30" s="27">
        <f t="shared" si="14"/>
        <v>-3.5000000000000031</v>
      </c>
      <c r="B30" s="28">
        <f t="shared" si="0"/>
        <v>3.1622776601683561E-4</v>
      </c>
      <c r="C30" s="29">
        <f t="shared" si="1"/>
        <v>3.1622776601683559E-6</v>
      </c>
      <c r="E30" s="33">
        <f t="shared" si="2"/>
        <v>-36.380893037345928</v>
      </c>
      <c r="F30" s="33">
        <f t="shared" si="3"/>
        <v>-2.4915199892935487</v>
      </c>
      <c r="G30" s="33">
        <f t="shared" si="4"/>
        <v>2.3009686218510757E-4</v>
      </c>
      <c r="H30" s="33">
        <f t="shared" si="5"/>
        <v>0.56344042253541071</v>
      </c>
      <c r="I30" s="33">
        <f t="shared" si="6"/>
        <v>0.50118723362727224</v>
      </c>
      <c r="J30" s="34">
        <f t="shared" si="7"/>
        <v>0.27291597256099787</v>
      </c>
      <c r="L30" s="33">
        <f t="shared" si="8"/>
        <v>-44.178016507448376</v>
      </c>
      <c r="M30" s="33">
        <f t="shared" si="9"/>
        <v>-5.1180463597295933</v>
      </c>
      <c r="N30" s="33">
        <f t="shared" si="10"/>
        <v>3.8211875075507103E-5</v>
      </c>
      <c r="O30" s="33">
        <f t="shared" si="11"/>
        <v>0.30774808844789253</v>
      </c>
      <c r="P30" s="33">
        <f t="shared" si="12"/>
        <v>0.50118723362727224</v>
      </c>
      <c r="Q30" s="34">
        <f t="shared" si="13"/>
        <v>-0.92065686357299825</v>
      </c>
    </row>
    <row r="31" spans="1:17">
      <c r="A31" s="27">
        <f t="shared" si="14"/>
        <v>-3.400000000000003</v>
      </c>
      <c r="B31" s="28">
        <f t="shared" si="0"/>
        <v>3.9810717055349426E-4</v>
      </c>
      <c r="C31" s="29">
        <f t="shared" si="1"/>
        <v>3.9810717055349429E-6</v>
      </c>
      <c r="E31" s="33">
        <f t="shared" si="2"/>
        <v>-35.768182299049926</v>
      </c>
      <c r="F31" s="33">
        <f t="shared" si="3"/>
        <v>-2.4127786011481867</v>
      </c>
      <c r="G31" s="33">
        <f t="shared" si="4"/>
        <v>2.6496088768075769E-4</v>
      </c>
      <c r="H31" s="33">
        <f t="shared" si="5"/>
        <v>0.57374926194998921</v>
      </c>
      <c r="I31" s="33">
        <f t="shared" si="6"/>
        <v>0.50118723362727224</v>
      </c>
      <c r="J31" s="34">
        <f t="shared" si="7"/>
        <v>0.3148984400426178</v>
      </c>
      <c r="L31" s="33">
        <f t="shared" si="8"/>
        <v>-43.246311713149211</v>
      </c>
      <c r="M31" s="33">
        <f t="shared" si="9"/>
        <v>-4.8061098389774308</v>
      </c>
      <c r="N31" s="33">
        <f t="shared" si="10"/>
        <v>4.7355325780747204E-5</v>
      </c>
      <c r="O31" s="33">
        <f t="shared" si="11"/>
        <v>0.33066559971062914</v>
      </c>
      <c r="P31" s="33">
        <f t="shared" si="12"/>
        <v>0.50118723362727224</v>
      </c>
      <c r="Q31" s="34">
        <f t="shared" si="13"/>
        <v>-0.79928777210365343</v>
      </c>
    </row>
    <row r="32" spans="1:17">
      <c r="A32" s="27">
        <f t="shared" si="14"/>
        <v>-3.3000000000000029</v>
      </c>
      <c r="B32" s="28">
        <f t="shared" si="0"/>
        <v>5.0118723362726852E-4</v>
      </c>
      <c r="C32" s="29">
        <f t="shared" si="1"/>
        <v>5.0118723362726852E-6</v>
      </c>
      <c r="E32" s="33">
        <f t="shared" si="2"/>
        <v>-35.149229505622799</v>
      </c>
      <c r="F32" s="33">
        <f t="shared" si="3"/>
        <v>-2.3332350268239601</v>
      </c>
      <c r="G32" s="33">
        <f t="shared" si="4"/>
        <v>3.0554631436690747E-4</v>
      </c>
      <c r="H32" s="33">
        <f t="shared" si="5"/>
        <v>0.58435464062304177</v>
      </c>
      <c r="I32" s="33">
        <f t="shared" si="6"/>
        <v>0.50118723362727224</v>
      </c>
      <c r="J32" s="34">
        <f t="shared" si="7"/>
        <v>0.35768804016904676</v>
      </c>
      <c r="L32" s="33">
        <f t="shared" si="8"/>
        <v>-42.305115078200913</v>
      </c>
      <c r="M32" s="33">
        <f t="shared" si="9"/>
        <v>-4.4909954320903616</v>
      </c>
      <c r="N32" s="33">
        <f t="shared" si="10"/>
        <v>5.881505292796944E-5</v>
      </c>
      <c r="O32" s="33">
        <f t="shared" si="11"/>
        <v>0.35554981482571418</v>
      </c>
      <c r="P32" s="33">
        <f t="shared" si="12"/>
        <v>0.50118723362727224</v>
      </c>
      <c r="Q32" s="34">
        <f t="shared" si="13"/>
        <v>-0.67122638885925712</v>
      </c>
    </row>
    <row r="33" spans="1:17">
      <c r="A33" s="27">
        <f t="shared" si="14"/>
        <v>-3.2000000000000028</v>
      </c>
      <c r="B33" s="28">
        <f t="shared" si="0"/>
        <v>6.3095734448018843E-4</v>
      </c>
      <c r="C33" s="29">
        <f t="shared" si="1"/>
        <v>6.3095734448018839E-6</v>
      </c>
      <c r="E33" s="33">
        <f t="shared" si="2"/>
        <v>-34.523844694867478</v>
      </c>
      <c r="F33" s="33">
        <f t="shared" si="3"/>
        <v>-2.2528648536801885</v>
      </c>
      <c r="G33" s="33">
        <f t="shared" si="4"/>
        <v>3.5287064437299439E-4</v>
      </c>
      <c r="H33" s="33">
        <f t="shared" si="5"/>
        <v>0.59526934043535673</v>
      </c>
      <c r="I33" s="33">
        <f t="shared" si="6"/>
        <v>0.50118723362727224</v>
      </c>
      <c r="J33" s="34">
        <f t="shared" si="7"/>
        <v>0.4013118153936438</v>
      </c>
      <c r="L33" s="33">
        <f t="shared" si="8"/>
        <v>-41.354137740863791</v>
      </c>
      <c r="M33" s="33">
        <f t="shared" si="9"/>
        <v>-4.172606427613637</v>
      </c>
      <c r="N33" s="33">
        <f t="shared" si="10"/>
        <v>7.3212666703209516E-5</v>
      </c>
      <c r="O33" s="33">
        <f t="shared" si="11"/>
        <v>0.38259505915867109</v>
      </c>
      <c r="P33" s="33">
        <f t="shared" si="12"/>
        <v>0.50118723362727224</v>
      </c>
      <c r="Q33" s="34">
        <f t="shared" si="13"/>
        <v>-0.5361872855458778</v>
      </c>
    </row>
    <row r="34" spans="1:17">
      <c r="A34" s="27">
        <f t="shared" si="14"/>
        <v>-3.1000000000000028</v>
      </c>
      <c r="B34" s="28">
        <f t="shared" si="0"/>
        <v>7.9432823472427611E-4</v>
      </c>
      <c r="C34" s="29">
        <f t="shared" si="1"/>
        <v>7.9432823472427608E-6</v>
      </c>
      <c r="E34" s="33">
        <f t="shared" si="2"/>
        <v>-33.89182820293378</v>
      </c>
      <c r="F34" s="33">
        <f t="shared" si="3"/>
        <v>-2.1716424222861779</v>
      </c>
      <c r="G34" s="33">
        <f t="shared" si="4"/>
        <v>4.0814753667029412E-4</v>
      </c>
      <c r="H34" s="33">
        <f t="shared" si="5"/>
        <v>0.60650691639019949</v>
      </c>
      <c r="I34" s="33">
        <f t="shared" si="6"/>
        <v>0.50118723362727224</v>
      </c>
      <c r="J34" s="34">
        <f t="shared" si="7"/>
        <v>0.44579855349540515</v>
      </c>
      <c r="L34" s="33">
        <f t="shared" si="8"/>
        <v>-40.393076086797805</v>
      </c>
      <c r="M34" s="33">
        <f t="shared" si="9"/>
        <v>-3.8508411748941072</v>
      </c>
      <c r="N34" s="33">
        <f t="shared" si="10"/>
        <v>9.1346600872810061E-5</v>
      </c>
      <c r="O34" s="33">
        <f t="shared" si="11"/>
        <v>0.41201770861548864</v>
      </c>
      <c r="P34" s="33">
        <f t="shared" si="12"/>
        <v>0.50118723362727224</v>
      </c>
      <c r="Q34" s="34">
        <f t="shared" si="13"/>
        <v>-0.39388307093146691</v>
      </c>
    </row>
    <row r="35" spans="1:17">
      <c r="A35" s="27">
        <f t="shared" si="14"/>
        <v>-3.0000000000000027</v>
      </c>
      <c r="B35" s="28">
        <f t="shared" si="0"/>
        <v>9.9999999999999308E-4</v>
      </c>
      <c r="C35" s="29">
        <f t="shared" si="1"/>
        <v>9.9999999999999314E-6</v>
      </c>
      <c r="E35" s="33">
        <f t="shared" si="2"/>
        <v>-33.25296996254076</v>
      </c>
      <c r="F35" s="33">
        <f t="shared" si="3"/>
        <v>-2.0895407362335545</v>
      </c>
      <c r="G35" s="33">
        <f t="shared" si="4"/>
        <v>4.7282780075750939E-4</v>
      </c>
      <c r="H35" s="33">
        <f t="shared" si="5"/>
        <v>0.61808175845162694</v>
      </c>
      <c r="I35" s="33">
        <f t="shared" si="6"/>
        <v>0.50118723362727224</v>
      </c>
      <c r="J35" s="34">
        <f t="shared" si="7"/>
        <v>0.49117898449520442</v>
      </c>
      <c r="L35" s="33">
        <f t="shared" si="8"/>
        <v>-39.421610681920015</v>
      </c>
      <c r="M35" s="33">
        <f t="shared" si="9"/>
        <v>-3.5255927267988945</v>
      </c>
      <c r="N35" s="33">
        <f t="shared" si="10"/>
        <v>1.1424545504141225E-4</v>
      </c>
      <c r="O35" s="33">
        <f t="shared" si="11"/>
        <v>0.44405905187748046</v>
      </c>
      <c r="P35" s="33">
        <f t="shared" si="12"/>
        <v>0.50118723362727224</v>
      </c>
      <c r="Q35" s="34">
        <f t="shared" si="13"/>
        <v>-0.24402533558582884</v>
      </c>
    </row>
    <row r="36" spans="1:17">
      <c r="A36" s="27">
        <f t="shared" si="14"/>
        <v>-2.9000000000000026</v>
      </c>
      <c r="B36" s="28">
        <f t="shared" si="0"/>
        <v>1.2589254117941586E-3</v>
      </c>
      <c r="C36" s="29">
        <f t="shared" si="1"/>
        <v>1.2589254117941587E-5</v>
      </c>
      <c r="E36" s="33">
        <f t="shared" si="2"/>
        <v>-32.607048734990471</v>
      </c>
      <c r="F36" s="33">
        <f t="shared" si="3"/>
        <v>-2.0065313634399384</v>
      </c>
      <c r="G36" s="33">
        <f t="shared" si="4"/>
        <v>5.4864967528462435E-4</v>
      </c>
      <c r="H36" s="33">
        <f t="shared" si="5"/>
        <v>0.63000915962926296</v>
      </c>
      <c r="I36" s="33">
        <f t="shared" si="6"/>
        <v>0.50118723362727224</v>
      </c>
      <c r="J36" s="34">
        <f t="shared" si="7"/>
        <v>0.53748600952072956</v>
      </c>
      <c r="L36" s="33">
        <f t="shared" si="8"/>
        <v>-38.439405104583699</v>
      </c>
      <c r="M36" s="33">
        <f t="shared" si="9"/>
        <v>-3.1967484487267512</v>
      </c>
      <c r="N36" s="33">
        <f t="shared" si="10"/>
        <v>1.4323840934248001E-4</v>
      </c>
      <c r="O36" s="33">
        <f t="shared" si="11"/>
        <v>0.4789885755849429</v>
      </c>
      <c r="P36" s="33">
        <f t="shared" si="12"/>
        <v>0.50118723362727224</v>
      </c>
      <c r="Q36" s="34">
        <f t="shared" si="13"/>
        <v>-8.6325589283354875E-2</v>
      </c>
    </row>
    <row r="37" spans="1:17">
      <c r="A37" s="27">
        <f t="shared" si="14"/>
        <v>-2.8000000000000025</v>
      </c>
      <c r="B37" s="28">
        <f t="shared" si="0"/>
        <v>1.5848931924611039E-3</v>
      </c>
      <c r="C37" s="29">
        <f t="shared" si="1"/>
        <v>1.584893192461104E-5</v>
      </c>
      <c r="E37" s="33">
        <f t="shared" si="2"/>
        <v>-31.953831268214945</v>
      </c>
      <c r="F37" s="33">
        <f t="shared" si="3"/>
        <v>-1.9225843279468986</v>
      </c>
      <c r="G37" s="33">
        <f t="shared" si="4"/>
        <v>6.3770066985265809E-4</v>
      </c>
      <c r="H37" s="33">
        <f t="shared" si="5"/>
        <v>0.6423053910796408</v>
      </c>
      <c r="I37" s="33">
        <f t="shared" si="6"/>
        <v>0.50118723362727224</v>
      </c>
      <c r="J37" s="34">
        <f t="shared" si="7"/>
        <v>0.58475496806910254</v>
      </c>
      <c r="L37" s="33">
        <f t="shared" si="8"/>
        <v>-37.446104665281339</v>
      </c>
      <c r="M37" s="33">
        <f t="shared" si="9"/>
        <v>-2.8641895899622121</v>
      </c>
      <c r="N37" s="33">
        <f t="shared" si="10"/>
        <v>1.8004851073558878E-4</v>
      </c>
      <c r="O37" s="33">
        <f t="shared" si="11"/>
        <v>0.51710774323974817</v>
      </c>
      <c r="P37" s="33">
        <f t="shared" si="12"/>
        <v>0.50118723362727224</v>
      </c>
      <c r="Q37" s="34">
        <f t="shared" si="13"/>
        <v>7.9503838775556585E-2</v>
      </c>
    </row>
    <row r="38" spans="1:17">
      <c r="A38" s="27">
        <f t="shared" si="14"/>
        <v>-2.7000000000000024</v>
      </c>
      <c r="B38" s="28">
        <f t="shared" si="0"/>
        <v>1.9952623149688672E-3</v>
      </c>
      <c r="C38" s="29">
        <f t="shared" si="1"/>
        <v>1.9952623149688671E-5</v>
      </c>
      <c r="E38" s="33">
        <f t="shared" si="2"/>
        <v>-31.293071372003826</v>
      </c>
      <c r="F38" s="33">
        <f t="shared" si="3"/>
        <v>-1.8376679910745519</v>
      </c>
      <c r="G38" s="33">
        <f t="shared" si="4"/>
        <v>7.4249385343962582E-4</v>
      </c>
      <c r="H38" s="33">
        <f t="shared" si="5"/>
        <v>0.65498778510720912</v>
      </c>
      <c r="I38" s="33">
        <f t="shared" si="6"/>
        <v>0.50118723362727224</v>
      </c>
      <c r="J38" s="34">
        <f t="shared" si="7"/>
        <v>0.6330239516180225</v>
      </c>
      <c r="L38" s="33">
        <f t="shared" si="8"/>
        <v>-36.441335000410405</v>
      </c>
      <c r="M38" s="33">
        <f t="shared" si="9"/>
        <v>-2.5277908128657387</v>
      </c>
      <c r="N38" s="33">
        <f t="shared" si="10"/>
        <v>2.2691672135445175E-4</v>
      </c>
      <c r="O38" s="33">
        <f t="shared" si="11"/>
        <v>0.55875435193249035</v>
      </c>
      <c r="P38" s="33">
        <f t="shared" si="12"/>
        <v>0.50118723362727224</v>
      </c>
      <c r="Q38" s="34">
        <f t="shared" si="13"/>
        <v>0.25374897146861336</v>
      </c>
    </row>
    <row r="39" spans="1:17">
      <c r="A39" s="27">
        <f t="shared" si="14"/>
        <v>-2.6000000000000023</v>
      </c>
      <c r="B39" s="28">
        <f t="shared" si="0"/>
        <v>2.5118864315095647E-3</v>
      </c>
      <c r="C39" s="29">
        <f t="shared" si="1"/>
        <v>2.5118864315095646E-5</v>
      </c>
      <c r="E39" s="33">
        <f t="shared" si="2"/>
        <v>-30.624508900286788</v>
      </c>
      <c r="F39" s="33">
        <f t="shared" si="3"/>
        <v>-1.75174892063146</v>
      </c>
      <c r="G39" s="33">
        <f t="shared" si="4"/>
        <v>8.6606225204543781E-4</v>
      </c>
      <c r="H39" s="33">
        <f t="shared" si="5"/>
        <v>0.66807482708040966</v>
      </c>
      <c r="I39" s="33">
        <f t="shared" si="6"/>
        <v>0.50118723362727224</v>
      </c>
      <c r="J39" s="34">
        <f t="shared" si="7"/>
        <v>0.68233417342732927</v>
      </c>
      <c r="L39" s="33">
        <f t="shared" si="8"/>
        <v>-35.424700524703994</v>
      </c>
      <c r="M39" s="33">
        <f t="shared" si="9"/>
        <v>-2.1874196747445609</v>
      </c>
      <c r="N39" s="33">
        <f t="shared" si="10"/>
        <v>2.8676751142771122E-4</v>
      </c>
      <c r="O39" s="33">
        <f t="shared" si="11"/>
        <v>0.60430756714984191</v>
      </c>
      <c r="P39" s="33">
        <f t="shared" si="12"/>
        <v>0.50118723362727224</v>
      </c>
      <c r="Q39" s="34">
        <f t="shared" si="13"/>
        <v>0.43669346628859784</v>
      </c>
    </row>
    <row r="40" spans="1:17">
      <c r="A40" s="27">
        <f t="shared" si="14"/>
        <v>-2.5000000000000022</v>
      </c>
      <c r="B40" s="28">
        <f t="shared" si="0"/>
        <v>3.162277660168362E-3</v>
      </c>
      <c r="C40" s="29">
        <f t="shared" si="1"/>
        <v>3.1622776601683619E-5</v>
      </c>
      <c r="E40" s="33">
        <f t="shared" si="2"/>
        <v>-29.947868628853879</v>
      </c>
      <c r="F40" s="33">
        <f t="shared" si="3"/>
        <v>-1.66479174668694</v>
      </c>
      <c r="G40" s="33">
        <f t="shared" si="4"/>
        <v>1.0120760252493842E-3</v>
      </c>
      <c r="H40" s="33">
        <f t="shared" si="5"/>
        <v>0.68158625743371382</v>
      </c>
      <c r="I40" s="33">
        <f t="shared" si="6"/>
        <v>0.50118723362727224</v>
      </c>
      <c r="J40" s="34">
        <f t="shared" si="7"/>
        <v>0.73273040676368129</v>
      </c>
      <c r="L40" s="33">
        <f t="shared" si="8"/>
        <v>-34.39578272466153</v>
      </c>
      <c r="M40" s="33">
        <f t="shared" si="9"/>
        <v>-1.8429360564900854</v>
      </c>
      <c r="N40" s="33">
        <f t="shared" si="10"/>
        <v>3.6343079786888813E-4</v>
      </c>
      <c r="O40" s="33">
        <f t="shared" si="11"/>
        <v>0.65419375554447301</v>
      </c>
      <c r="P40" s="33">
        <f t="shared" si="12"/>
        <v>0.50118723362727224</v>
      </c>
      <c r="Q40" s="34">
        <f t="shared" si="13"/>
        <v>0.62861805305225937</v>
      </c>
    </row>
    <row r="41" spans="1:17">
      <c r="A41" s="27">
        <f t="shared" si="14"/>
        <v>-2.4000000000000021</v>
      </c>
      <c r="B41" s="28">
        <f t="shared" si="0"/>
        <v>3.9810717055349509E-3</v>
      </c>
      <c r="C41" s="29">
        <f t="shared" si="1"/>
        <v>3.9810717055349512E-5</v>
      </c>
      <c r="E41" s="33">
        <f t="shared" si="2"/>
        <v>-29.26285901514856</v>
      </c>
      <c r="F41" s="33">
        <f t="shared" si="3"/>
        <v>-1.5767590021881546</v>
      </c>
      <c r="G41" s="33">
        <f t="shared" si="4"/>
        <v>1.1849883985848167E-3</v>
      </c>
      <c r="H41" s="33">
        <f t="shared" si="5"/>
        <v>0.6955431851098115</v>
      </c>
      <c r="I41" s="33">
        <f t="shared" si="6"/>
        <v>0.50118723362727224</v>
      </c>
      <c r="J41" s="34">
        <f t="shared" si="7"/>
        <v>0.78426150681570372</v>
      </c>
      <c r="L41" s="33">
        <f t="shared" si="8"/>
        <v>-33.354138272656002</v>
      </c>
      <c r="M41" s="33">
        <f t="shared" si="9"/>
        <v>-1.4941915311774103</v>
      </c>
      <c r="N41" s="33">
        <f t="shared" si="10"/>
        <v>4.6194064108921772E-4</v>
      </c>
      <c r="O41" s="33">
        <f t="shared" si="11"/>
        <v>0.7088932594879136</v>
      </c>
      <c r="P41" s="33">
        <f t="shared" si="12"/>
        <v>0.50118723362727224</v>
      </c>
      <c r="Q41" s="34">
        <f t="shared" si="13"/>
        <v>0.82980017588736255</v>
      </c>
    </row>
    <row r="42" spans="1:17">
      <c r="A42" s="27">
        <f t="shared" si="14"/>
        <v>-2.300000000000002</v>
      </c>
      <c r="B42" s="28">
        <f t="shared" si="0"/>
        <v>5.0118723362726951E-3</v>
      </c>
      <c r="C42" s="29">
        <f t="shared" si="1"/>
        <v>5.0118723362726953E-5</v>
      </c>
      <c r="E42" s="33">
        <f t="shared" si="2"/>
        <v>-28.569170824710216</v>
      </c>
      <c r="F42" s="33">
        <f t="shared" si="3"/>
        <v>-1.4876109464399123</v>
      </c>
      <c r="G42" s="33">
        <f t="shared" si="4"/>
        <v>1.3902180327905113E-3</v>
      </c>
      <c r="H42" s="33">
        <f t="shared" si="5"/>
        <v>0.70996821401298671</v>
      </c>
      <c r="I42" s="33">
        <f t="shared" si="6"/>
        <v>0.50118723362727224</v>
      </c>
      <c r="J42" s="34">
        <f t="shared" si="7"/>
        <v>0.83698103543464275</v>
      </c>
      <c r="L42" s="33">
        <f t="shared" si="8"/>
        <v>-32.29929693826459</v>
      </c>
      <c r="M42" s="33">
        <f t="shared" si="9"/>
        <v>-1.1410286647749288</v>
      </c>
      <c r="N42" s="33">
        <f t="shared" si="10"/>
        <v>5.8893898858480083E-4</v>
      </c>
      <c r="O42" s="33">
        <f t="shared" si="11"/>
        <v>0.7689482865331223</v>
      </c>
      <c r="P42" s="33">
        <f t="shared" si="12"/>
        <v>0.50118723362727224</v>
      </c>
      <c r="Q42" s="34">
        <f t="shared" si="13"/>
        <v>1.040513893862425</v>
      </c>
    </row>
    <row r="43" spans="1:17">
      <c r="A43" s="27">
        <f t="shared" si="14"/>
        <v>-2.200000000000002</v>
      </c>
      <c r="B43" s="28">
        <f t="shared" si="0"/>
        <v>6.3095734448019025E-3</v>
      </c>
      <c r="C43" s="29">
        <f t="shared" si="1"/>
        <v>6.3095734448019022E-5</v>
      </c>
      <c r="E43" s="33">
        <f t="shared" si="2"/>
        <v>-27.866475606411814</v>
      </c>
      <c r="F43" s="33">
        <f t="shared" si="3"/>
        <v>-1.3973053691526527</v>
      </c>
      <c r="G43" s="33">
        <f t="shared" si="4"/>
        <v>1.634377742729329E-3</v>
      </c>
      <c r="H43" s="33">
        <f t="shared" si="5"/>
        <v>0.72488558430217331</v>
      </c>
      <c r="I43" s="33">
        <f t="shared" si="6"/>
        <v>0.50118723362727224</v>
      </c>
      <c r="J43" s="34">
        <f t="shared" si="7"/>
        <v>0.89094801278543323</v>
      </c>
      <c r="L43" s="33">
        <f t="shared" si="8"/>
        <v>-31.230759269673229</v>
      </c>
      <c r="M43" s="33">
        <f t="shared" si="9"/>
        <v>-0.78328023987415918</v>
      </c>
      <c r="N43" s="33">
        <f t="shared" si="10"/>
        <v>7.5322386737132865E-4</v>
      </c>
      <c r="O43" s="33">
        <f t="shared" si="11"/>
        <v>0.8349721229333964</v>
      </c>
      <c r="P43" s="33">
        <f t="shared" si="12"/>
        <v>0.50118723362727224</v>
      </c>
      <c r="Q43" s="34">
        <f t="shared" si="13"/>
        <v>1.26103010045109</v>
      </c>
    </row>
    <row r="44" spans="1:17">
      <c r="A44" s="27">
        <f t="shared" si="14"/>
        <v>-2.1000000000000019</v>
      </c>
      <c r="B44" s="28">
        <f t="shared" si="0"/>
        <v>7.9432823472427774E-3</v>
      </c>
      <c r="C44" s="29">
        <f t="shared" si="1"/>
        <v>7.9432823472427774E-5</v>
      </c>
      <c r="E44" s="33">
        <f t="shared" si="2"/>
        <v>-27.154423995754879</v>
      </c>
      <c r="F44" s="33">
        <f t="shared" si="3"/>
        <v>-1.3057973723935357</v>
      </c>
      <c r="G44" s="33">
        <f t="shared" si="4"/>
        <v>1.9255624152522686E-3</v>
      </c>
      <c r="H44" s="33">
        <f t="shared" si="5"/>
        <v>0.74032133065905092</v>
      </c>
      <c r="I44" s="33">
        <f t="shared" si="6"/>
        <v>0.50118723362727224</v>
      </c>
      <c r="J44" s="34">
        <f t="shared" si="7"/>
        <v>0.94622782635476477</v>
      </c>
      <c r="L44" s="33">
        <f t="shared" si="8"/>
        <v>-30.147994013620234</v>
      </c>
      <c r="M44" s="33">
        <f t="shared" si="9"/>
        <v>-0.42076839188204929</v>
      </c>
      <c r="N44" s="33">
        <f t="shared" si="10"/>
        <v>9.6649719654741243E-4</v>
      </c>
      <c r="O44" s="33">
        <f t="shared" si="11"/>
        <v>0.90765992481729274</v>
      </c>
      <c r="P44" s="33">
        <f t="shared" si="12"/>
        <v>0.50118723362727224</v>
      </c>
      <c r="Q44" s="34">
        <f t="shared" si="13"/>
        <v>1.4916171288589184</v>
      </c>
    </row>
    <row r="45" spans="1:17">
      <c r="A45" s="27">
        <f t="shared" si="14"/>
        <v>-2.0000000000000018</v>
      </c>
      <c r="B45" s="28">
        <f t="shared" si="0"/>
        <v>9.9999999999999516E-3</v>
      </c>
      <c r="C45" s="29">
        <f t="shared" si="1"/>
        <v>9.9999999999999517E-5</v>
      </c>
      <c r="E45" s="33">
        <f t="shared" si="2"/>
        <v>-26.432643822052928</v>
      </c>
      <c r="F45" s="33">
        <f t="shared" si="3"/>
        <v>-1.2130391273346177</v>
      </c>
      <c r="G45" s="33">
        <f t="shared" si="4"/>
        <v>2.2737128581967457E-3</v>
      </c>
      <c r="H45" s="33">
        <f t="shared" si="5"/>
        <v>0.75630346003370075</v>
      </c>
      <c r="I45" s="33">
        <f t="shared" si="6"/>
        <v>0.50118723362727224</v>
      </c>
      <c r="J45" s="34">
        <f t="shared" si="7"/>
        <v>1.0028933359736649</v>
      </c>
      <c r="L45" s="33">
        <f t="shared" si="8"/>
        <v>-29.050435237127417</v>
      </c>
      <c r="M45" s="33">
        <f t="shared" si="9"/>
        <v>-5.3303645371101993E-2</v>
      </c>
      <c r="N45" s="33">
        <f t="shared" si="10"/>
        <v>1.2443898964350406E-3</v>
      </c>
      <c r="O45" s="33">
        <f t="shared" si="11"/>
        <v>0.9878013957152072</v>
      </c>
      <c r="P45" s="33">
        <f t="shared" si="12"/>
        <v>0.50118723362727224</v>
      </c>
      <c r="Q45" s="34">
        <f t="shared" si="13"/>
        <v>1.7325418187353074</v>
      </c>
    </row>
    <row r="46" spans="1:17">
      <c r="A46" s="27">
        <f t="shared" si="14"/>
        <v>-1.9000000000000017</v>
      </c>
      <c r="B46" s="28">
        <f t="shared" si="0"/>
        <v>1.2589254117941621E-2</v>
      </c>
      <c r="C46" s="29">
        <f t="shared" si="1"/>
        <v>1.258925411794162E-4</v>
      </c>
      <c r="E46" s="33">
        <f t="shared" si="2"/>
        <v>-25.700737991232291</v>
      </c>
      <c r="F46" s="33">
        <f t="shared" si="3"/>
        <v>-1.1189796021649139</v>
      </c>
      <c r="G46" s="33">
        <f t="shared" si="4"/>
        <v>2.6910774736103177E-3</v>
      </c>
      <c r="H46" s="33">
        <f t="shared" si="5"/>
        <v>0.77286215181151763</v>
      </c>
      <c r="I46" s="33">
        <f t="shared" si="6"/>
        <v>0.50118723362727224</v>
      </c>
      <c r="J46" s="34">
        <f t="shared" si="7"/>
        <v>1.0610262241558415</v>
      </c>
      <c r="L46" s="33">
        <f t="shared" si="8"/>
        <v>-27.937479108028796</v>
      </c>
      <c r="M46" s="33">
        <f t="shared" si="9"/>
        <v>0.31931616380565941</v>
      </c>
      <c r="N46" s="33">
        <f t="shared" si="10"/>
        <v>1.6078742838002576E-3</v>
      </c>
      <c r="O46" s="33">
        <f t="shared" si="11"/>
        <v>1.0762957277270933</v>
      </c>
      <c r="P46" s="33">
        <f t="shared" si="12"/>
        <v>0.50118723362727224</v>
      </c>
      <c r="Q46" s="34">
        <f t="shared" si="13"/>
        <v>1.9840711308729957</v>
      </c>
    </row>
    <row r="47" spans="1:17">
      <c r="A47" s="27">
        <f t="shared" si="14"/>
        <v>-1.8000000000000016</v>
      </c>
      <c r="B47" s="28">
        <f t="shared" ref="B47:B78" si="15">10^A47</f>
        <v>1.5848931924611068E-2</v>
      </c>
      <c r="C47" s="29">
        <f t="shared" ref="C47:C78" si="16">B47/100</f>
        <v>1.5848931924611069E-4</v>
      </c>
      <c r="E47" s="33">
        <f t="shared" ref="E47:E78" si="17">NORMINV($C47,$E$11, $I$11)</f>
        <v>-24.958282111056324</v>
      </c>
      <c r="F47" s="33">
        <f t="shared" ref="F47:F78" si="18">NORMINV($C47,$G$11,$K$11)</f>
        <v>-1.0235642569004773</v>
      </c>
      <c r="G47" s="33">
        <f t="shared" ref="G47:G78" si="19">10^(E47/10)</f>
        <v>3.192800544895822E-3</v>
      </c>
      <c r="H47" s="33">
        <f t="shared" ref="H47:H78" si="20">10^(F47/10)</f>
        <v>0.79002998387745416</v>
      </c>
      <c r="I47" s="33">
        <f t="shared" ref="I47:I78" si="21">10^(-3/10)</f>
        <v>0.50118723362727224</v>
      </c>
      <c r="J47" s="34">
        <f t="shared" ref="J47:J78" si="22">10*LOG10(G47+H47+$I$15)</f>
        <v>1.1207186549102928</v>
      </c>
      <c r="L47" s="33">
        <f t="shared" ref="L47:L78" si="23">NORMINV($C47,$F$11, $J$11)</f>
        <v>-26.808480283821225</v>
      </c>
      <c r="M47" s="33">
        <f t="shared" ref="M47:M78" si="24">NORMINV($C47,$H$11,$L$11)</f>
        <v>0.6973070975342992</v>
      </c>
      <c r="N47" s="33">
        <f t="shared" ref="N47:N78" si="25">10^(L47/10)</f>
        <v>2.0852204315885922E-3</v>
      </c>
      <c r="O47" s="33">
        <f t="shared" ref="O47:O78" si="26">10^(M47/10)</f>
        <v>1.1741692694207941</v>
      </c>
      <c r="P47" s="33">
        <f t="shared" ref="P47:P78" si="27">10^(-3/10)</f>
        <v>0.50118723362727224</v>
      </c>
      <c r="Q47" s="34">
        <f t="shared" ref="Q47:Q78" si="28">10*LOG10(N47+O47+$I$15)</f>
        <v>2.2464744114455151</v>
      </c>
    </row>
    <row r="48" spans="1:17">
      <c r="A48" s="27">
        <f t="shared" ref="A48:A78" si="29">A47+0.1</f>
        <v>-1.7000000000000015</v>
      </c>
      <c r="B48" s="28">
        <f t="shared" si="15"/>
        <v>1.9952623149688722E-2</v>
      </c>
      <c r="C48" s="29">
        <f t="shared" si="16"/>
        <v>1.9952623149688723E-4</v>
      </c>
      <c r="E48" s="33">
        <f t="shared" si="17"/>
        <v>-24.204821819643133</v>
      </c>
      <c r="F48" s="33">
        <f t="shared" si="18"/>
        <v>-0.92673470006378711</v>
      </c>
      <c r="G48" s="33">
        <f t="shared" si="19"/>
        <v>3.7976751958008941E-3</v>
      </c>
      <c r="H48" s="33">
        <f t="shared" si="20"/>
        <v>0.80784218869907498</v>
      </c>
      <c r="I48" s="33">
        <f t="shared" si="21"/>
        <v>0.50118723362727224</v>
      </c>
      <c r="J48" s="34">
        <f t="shared" si="22"/>
        <v>1.1820753223066216</v>
      </c>
      <c r="L48" s="33">
        <f t="shared" si="23"/>
        <v>-25.662747849335062</v>
      </c>
      <c r="M48" s="33">
        <f t="shared" si="24"/>
        <v>1.0809004755155343</v>
      </c>
      <c r="N48" s="33">
        <f t="shared" si="25"/>
        <v>2.7147210787084653E-3</v>
      </c>
      <c r="O48" s="33">
        <f t="shared" si="26"/>
        <v>1.2825964914019632</v>
      </c>
      <c r="P48" s="33">
        <f t="shared" si="27"/>
        <v>0.50118723362727224</v>
      </c>
      <c r="Q48" s="34">
        <f t="shared" si="28"/>
        <v>2.5200264279032614</v>
      </c>
    </row>
    <row r="49" spans="1:17">
      <c r="A49" s="27">
        <f t="shared" si="29"/>
        <v>-1.6000000000000014</v>
      </c>
      <c r="B49" s="28">
        <f t="shared" si="15"/>
        <v>2.5118864315095704E-2</v>
      </c>
      <c r="C49" s="29">
        <f t="shared" si="16"/>
        <v>2.5118864315095703E-4</v>
      </c>
      <c r="E49" s="33">
        <f t="shared" si="17"/>
        <v>-23.439869770956552</v>
      </c>
      <c r="F49" s="33">
        <f t="shared" si="18"/>
        <v>-0.82842830127970135</v>
      </c>
      <c r="G49" s="33">
        <f t="shared" si="19"/>
        <v>4.5291116085050811E-3</v>
      </c>
      <c r="H49" s="33">
        <f t="shared" si="20"/>
        <v>0.82633694433604499</v>
      </c>
      <c r="I49" s="33">
        <f t="shared" si="21"/>
        <v>0.50118723362727224</v>
      </c>
      <c r="J49" s="34">
        <f t="shared" si="22"/>
        <v>1.2452159938687026</v>
      </c>
      <c r="L49" s="33">
        <f t="shared" si="23"/>
        <v>-24.499540732788788</v>
      </c>
      <c r="M49" s="33">
        <f t="shared" si="24"/>
        <v>1.4703444099782104</v>
      </c>
      <c r="N49" s="33">
        <f t="shared" si="25"/>
        <v>3.5485091279859478E-3</v>
      </c>
      <c r="O49" s="33">
        <f t="shared" si="26"/>
        <v>1.40292495676881</v>
      </c>
      <c r="P49" s="33">
        <f t="shared" si="27"/>
        <v>0.50118723362727224</v>
      </c>
      <c r="Q49" s="34">
        <f t="shared" si="28"/>
        <v>2.8050113272228083</v>
      </c>
    </row>
    <row r="50" spans="1:17">
      <c r="A50" s="27">
        <f t="shared" si="29"/>
        <v>-1.5000000000000013</v>
      </c>
      <c r="B50" s="28">
        <f t="shared" si="15"/>
        <v>3.1622776601683687E-2</v>
      </c>
      <c r="C50" s="29">
        <f t="shared" si="16"/>
        <v>3.1622776601683686E-4</v>
      </c>
      <c r="E50" s="33">
        <f t="shared" si="17"/>
        <v>-22.662902222197001</v>
      </c>
      <c r="F50" s="33">
        <f t="shared" si="18"/>
        <v>-0.72857775271028924</v>
      </c>
      <c r="G50" s="33">
        <f t="shared" si="19"/>
        <v>5.4163881314584468E-3</v>
      </c>
      <c r="H50" s="33">
        <f t="shared" si="20"/>
        <v>0.84555570624611998</v>
      </c>
      <c r="I50" s="33">
        <f t="shared" si="21"/>
        <v>0.50118723362727224</v>
      </c>
      <c r="J50" s="34">
        <f t="shared" si="22"/>
        <v>1.3102786852606172</v>
      </c>
      <c r="L50" s="33">
        <f t="shared" si="23"/>
        <v>-23.318062516481746</v>
      </c>
      <c r="M50" s="33">
        <f t="shared" si="24"/>
        <v>1.8659055430692106</v>
      </c>
      <c r="N50" s="33">
        <f t="shared" si="25"/>
        <v>4.6579384809173358E-3</v>
      </c>
      <c r="O50" s="33">
        <f t="shared" si="26"/>
        <v>1.5367051767844595</v>
      </c>
      <c r="P50" s="33">
        <f t="shared" si="27"/>
        <v>0.50118723362727224</v>
      </c>
      <c r="Q50" s="34">
        <f t="shared" si="28"/>
        <v>3.1017277070102285</v>
      </c>
    </row>
    <row r="51" spans="1:17">
      <c r="A51" s="27">
        <f t="shared" si="29"/>
        <v>-1.4000000000000012</v>
      </c>
      <c r="B51" s="28">
        <f t="shared" si="15"/>
        <v>3.9810717055349602E-2</v>
      </c>
      <c r="C51" s="29">
        <f t="shared" si="16"/>
        <v>3.98107170553496E-4</v>
      </c>
      <c r="E51" s="33">
        <f t="shared" si="17"/>
        <v>-21.873355157307788</v>
      </c>
      <c r="F51" s="33">
        <f t="shared" si="18"/>
        <v>-0.62711057087441713</v>
      </c>
      <c r="G51" s="33">
        <f t="shared" si="19"/>
        <v>6.496276243236637E-3</v>
      </c>
      <c r="H51" s="33">
        <f t="shared" si="20"/>
        <v>0.86554358694218958</v>
      </c>
      <c r="I51" s="33">
        <f t="shared" si="21"/>
        <v>0.50118723362727224</v>
      </c>
      <c r="J51" s="34">
        <f t="shared" si="22"/>
        <v>1.3774236443047267</v>
      </c>
      <c r="L51" s="33">
        <f t="shared" si="23"/>
        <v>-22.117455542091321</v>
      </c>
      <c r="M51" s="33">
        <f t="shared" si="24"/>
        <v>2.267871020411043</v>
      </c>
      <c r="N51" s="33">
        <f t="shared" si="25"/>
        <v>6.141217033020909E-3</v>
      </c>
      <c r="O51" s="33">
        <f t="shared" si="26"/>
        <v>1.685726453289192</v>
      </c>
      <c r="P51" s="33">
        <f t="shared" si="27"/>
        <v>0.50118723362727224</v>
      </c>
      <c r="Q51" s="34">
        <f t="shared" si="28"/>
        <v>3.4104950453836</v>
      </c>
    </row>
    <row r="52" spans="1:17">
      <c r="A52" s="27">
        <f t="shared" si="29"/>
        <v>-1.3000000000000012</v>
      </c>
      <c r="B52" s="28">
        <f t="shared" si="15"/>
        <v>5.0118723362727075E-2</v>
      </c>
      <c r="C52" s="29">
        <f t="shared" si="16"/>
        <v>5.0118723362727079E-4</v>
      </c>
      <c r="E52" s="33">
        <f t="shared" si="17"/>
        <v>-21.070619867634104</v>
      </c>
      <c r="F52" s="33">
        <f t="shared" si="18"/>
        <v>-0.52394852870430331</v>
      </c>
      <c r="G52" s="33">
        <f t="shared" si="19"/>
        <v>7.8151625097134629E-3</v>
      </c>
      <c r="H52" s="33">
        <f t="shared" si="20"/>
        <v>0.88634979202089936</v>
      </c>
      <c r="I52" s="33">
        <f t="shared" si="21"/>
        <v>0.50118723362727224</v>
      </c>
      <c r="J52" s="34">
        <f t="shared" si="22"/>
        <v>1.4468383776671447</v>
      </c>
      <c r="L52" s="33">
        <f t="shared" si="23"/>
        <v>-20.89679419050136</v>
      </c>
      <c r="M52" s="33">
        <f t="shared" si="24"/>
        <v>2.6765507410279419</v>
      </c>
      <c r="N52" s="33">
        <f t="shared" si="25"/>
        <v>8.1343074063906212E-3</v>
      </c>
      <c r="O52" s="33">
        <f t="shared" si="26"/>
        <v>1.8520600936881251</v>
      </c>
      <c r="P52" s="33">
        <f t="shared" si="27"/>
        <v>0.50118723362727224</v>
      </c>
      <c r="Q52" s="34">
        <f t="shared" si="28"/>
        <v>3.7316618125910295</v>
      </c>
    </row>
    <row r="53" spans="1:17">
      <c r="A53" s="27">
        <f t="shared" si="29"/>
        <v>-1.2000000000000011</v>
      </c>
      <c r="B53" s="28">
        <f t="shared" si="15"/>
        <v>6.309573444801915E-2</v>
      </c>
      <c r="C53" s="29">
        <f t="shared" si="16"/>
        <v>6.3095734448019147E-4</v>
      </c>
      <c r="E53" s="33">
        <f t="shared" si="17"/>
        <v>-20.254037894462652</v>
      </c>
      <c r="F53" s="33">
        <f t="shared" si="18"/>
        <v>-0.41900700559534343</v>
      </c>
      <c r="G53" s="33">
        <f t="shared" si="19"/>
        <v>9.4318353458289744E-3</v>
      </c>
      <c r="H53" s="33">
        <f t="shared" si="20"/>
        <v>0.90802812290840662</v>
      </c>
      <c r="I53" s="33">
        <f t="shared" si="21"/>
        <v>0.50118723362727224</v>
      </c>
      <c r="J53" s="34">
        <f t="shared" si="22"/>
        <v>1.5187440273712474</v>
      </c>
      <c r="L53" s="33">
        <f t="shared" si="23"/>
        <v>-19.655077191289024</v>
      </c>
      <c r="M53" s="33">
        <f t="shared" si="24"/>
        <v>3.0922799321441907</v>
      </c>
      <c r="N53" s="33">
        <f t="shared" si="25"/>
        <v>1.0826604718019557E-2</v>
      </c>
      <c r="O53" s="33">
        <f t="shared" si="26"/>
        <v>2.038111752129748</v>
      </c>
      <c r="P53" s="33">
        <f t="shared" si="27"/>
        <v>0.50118723362727224</v>
      </c>
      <c r="Q53" s="34">
        <f t="shared" si="28"/>
        <v>4.0656156941716075</v>
      </c>
    </row>
    <row r="54" spans="1:17">
      <c r="A54" s="27">
        <f t="shared" si="29"/>
        <v>-1.100000000000001</v>
      </c>
      <c r="B54" s="28">
        <f t="shared" si="15"/>
        <v>7.9432823472427971E-2</v>
      </c>
      <c r="C54" s="29">
        <f t="shared" si="16"/>
        <v>7.9432823472427969E-4</v>
      </c>
      <c r="E54" s="33">
        <f t="shared" si="17"/>
        <v>-19.422895217864319</v>
      </c>
      <c r="F54" s="33">
        <f t="shared" si="18"/>
        <v>-0.31219424059597056</v>
      </c>
      <c r="G54" s="33">
        <f t="shared" si="19"/>
        <v>1.1421166905083239E-2</v>
      </c>
      <c r="H54" s="33">
        <f t="shared" si="20"/>
        <v>0.93063755895508404</v>
      </c>
      <c r="I54" s="33">
        <f t="shared" si="21"/>
        <v>0.50118723362727224</v>
      </c>
      <c r="J54" s="34">
        <f t="shared" si="22"/>
        <v>1.5934035032118623</v>
      </c>
      <c r="L54" s="33">
        <f t="shared" si="23"/>
        <v>-18.391218786119083</v>
      </c>
      <c r="M54" s="33">
        <f t="shared" si="24"/>
        <v>3.5154221076963168</v>
      </c>
      <c r="N54" s="33">
        <f t="shared" si="25"/>
        <v>1.4483653332328202E-2</v>
      </c>
      <c r="O54" s="33">
        <f t="shared" si="26"/>
        <v>2.2466851294452868</v>
      </c>
      <c r="P54" s="33">
        <f t="shared" si="27"/>
        <v>0.50118723362727224</v>
      </c>
      <c r="Q54" s="34">
        <f t="shared" si="28"/>
        <v>4.4127965034547927</v>
      </c>
    </row>
    <row r="55" spans="1:17">
      <c r="A55" s="27">
        <f t="shared" si="29"/>
        <v>-1.0000000000000009</v>
      </c>
      <c r="B55" s="28">
        <f t="shared" si="15"/>
        <v>9.9999999999999756E-2</v>
      </c>
      <c r="C55" s="29">
        <f t="shared" si="16"/>
        <v>9.9999999999999764E-4</v>
      </c>
      <c r="E55" s="33">
        <f t="shared" si="17"/>
        <v>-18.576415550814684</v>
      </c>
      <c r="F55" s="33">
        <f t="shared" si="18"/>
        <v>-0.20341047061394235</v>
      </c>
      <c r="G55" s="33">
        <f t="shared" si="19"/>
        <v>1.3879008601534668E-2</v>
      </c>
      <c r="H55" s="33">
        <f t="shared" si="20"/>
        <v>0.95424293439400609</v>
      </c>
      <c r="I55" s="33">
        <f t="shared" si="21"/>
        <v>0.50118723362727224</v>
      </c>
      <c r="J55" s="34">
        <f t="shared" si="22"/>
        <v>1.6711319100678781</v>
      </c>
      <c r="L55" s="33">
        <f t="shared" si="23"/>
        <v>-17.104038531599244</v>
      </c>
      <c r="M55" s="33">
        <f t="shared" si="24"/>
        <v>3.9463724823563844</v>
      </c>
      <c r="N55" s="33">
        <f t="shared" si="25"/>
        <v>1.948032269826469E-2</v>
      </c>
      <c r="O55" s="33">
        <f t="shared" si="26"/>
        <v>2.481059892603537</v>
      </c>
      <c r="P55" s="33">
        <f t="shared" si="27"/>
        <v>0.50118723362727224</v>
      </c>
      <c r="Q55" s="34">
        <f t="shared" si="28"/>
        <v>4.7737125659487836</v>
      </c>
    </row>
    <row r="56" spans="1:17">
      <c r="A56" s="27">
        <f t="shared" si="29"/>
        <v>-0.90000000000000091</v>
      </c>
      <c r="B56" s="28">
        <f t="shared" si="15"/>
        <v>0.1258925411794164</v>
      </c>
      <c r="C56" s="29">
        <f t="shared" si="16"/>
        <v>1.258925411794164E-3</v>
      </c>
      <c r="E56" s="33">
        <f t="shared" si="17"/>
        <v>-17.71375256545765</v>
      </c>
      <c r="F56" s="33">
        <f t="shared" si="18"/>
        <v>-9.2546931388980624E-2</v>
      </c>
      <c r="G56" s="33">
        <f t="shared" si="19"/>
        <v>1.6928744230241332E-2</v>
      </c>
      <c r="H56" s="33">
        <f t="shared" si="20"/>
        <v>0.97891572933912674</v>
      </c>
      <c r="I56" s="33">
        <f t="shared" si="21"/>
        <v>0.50118723362727224</v>
      </c>
      <c r="J56" s="34">
        <f t="shared" si="22"/>
        <v>1.7523099881647195</v>
      </c>
      <c r="L56" s="33">
        <f t="shared" si="23"/>
        <v>-15.792249478322915</v>
      </c>
      <c r="M56" s="33">
        <f t="shared" si="24"/>
        <v>4.3855619292107377</v>
      </c>
      <c r="N56" s="33">
        <f t="shared" si="25"/>
        <v>2.6349662211813889E-2</v>
      </c>
      <c r="O56" s="33">
        <f t="shared" si="26"/>
        <v>2.7450875045798799</v>
      </c>
      <c r="P56" s="33">
        <f t="shared" si="27"/>
        <v>0.50118723362727224</v>
      </c>
      <c r="Q56" s="34">
        <f t="shared" si="28"/>
        <v>5.1489616412688886</v>
      </c>
    </row>
    <row r="57" spans="1:17">
      <c r="A57" s="27">
        <f t="shared" si="29"/>
        <v>-0.80000000000000093</v>
      </c>
      <c r="B57" s="28">
        <f t="shared" si="15"/>
        <v>0.15848931924611098</v>
      </c>
      <c r="C57" s="29">
        <f t="shared" si="16"/>
        <v>1.5848931924611097E-3</v>
      </c>
      <c r="E57" s="33">
        <f t="shared" si="17"/>
        <v>-16.833980837565438</v>
      </c>
      <c r="F57" s="33">
        <f t="shared" si="18"/>
        <v>2.0515306263215294E-2</v>
      </c>
      <c r="G57" s="33">
        <f t="shared" si="19"/>
        <v>2.0730124780503695E-2</v>
      </c>
      <c r="H57" s="33">
        <f t="shared" si="20"/>
        <v>1.0047349986828855</v>
      </c>
      <c r="I57" s="33">
        <f t="shared" si="21"/>
        <v>0.50118723362727224</v>
      </c>
      <c r="J57" s="34">
        <f t="shared" si="22"/>
        <v>1.8374015258615708</v>
      </c>
      <c r="L57" s="33">
        <f t="shared" si="23"/>
        <v>-14.454444400766043</v>
      </c>
      <c r="M57" s="33">
        <f t="shared" si="24"/>
        <v>4.8334615900164728</v>
      </c>
      <c r="N57" s="33">
        <f t="shared" si="25"/>
        <v>3.5855481578052587E-2</v>
      </c>
      <c r="O57" s="33">
        <f t="shared" si="26"/>
        <v>3.0433097613908431</v>
      </c>
      <c r="P57" s="33">
        <f t="shared" si="27"/>
        <v>0.50118723362727224</v>
      </c>
      <c r="Q57" s="34">
        <f t="shared" si="28"/>
        <v>5.539257839358763</v>
      </c>
    </row>
    <row r="58" spans="1:17">
      <c r="A58" s="27">
        <f t="shared" si="29"/>
        <v>-0.70000000000000095</v>
      </c>
      <c r="B58" s="28">
        <f t="shared" si="15"/>
        <v>0.19952623149688747</v>
      </c>
      <c r="C58" s="29">
        <f t="shared" si="16"/>
        <v>1.9952623149688746E-3</v>
      </c>
      <c r="E58" s="33">
        <f t="shared" si="17"/>
        <v>-15.93608524296793</v>
      </c>
      <c r="F58" s="33">
        <f t="shared" si="18"/>
        <v>0.13590669914925879</v>
      </c>
      <c r="G58" s="33">
        <f t="shared" si="19"/>
        <v>2.5491270159601974E-2</v>
      </c>
      <c r="H58" s="33">
        <f t="shared" si="20"/>
        <v>1.0317884687929979</v>
      </c>
      <c r="I58" s="33">
        <f t="shared" si="21"/>
        <v>0.50118723362727224</v>
      </c>
      <c r="J58" s="34">
        <f t="shared" si="22"/>
        <v>1.9269760303358447</v>
      </c>
      <c r="L58" s="33">
        <f t="shared" si="23"/>
        <v>-13.089079673206101</v>
      </c>
      <c r="M58" s="33">
        <f t="shared" si="24"/>
        <v>5.2905882735741656</v>
      </c>
      <c r="N58" s="33">
        <f t="shared" si="25"/>
        <v>4.9101191697390599E-2</v>
      </c>
      <c r="O58" s="33">
        <f t="shared" si="26"/>
        <v>3.3811063187865771</v>
      </c>
      <c r="P58" s="33">
        <f t="shared" si="27"/>
        <v>0.50118723362727224</v>
      </c>
      <c r="Q58" s="34">
        <f t="shared" si="28"/>
        <v>5.9454665271915852</v>
      </c>
    </row>
    <row r="59" spans="1:17">
      <c r="A59" s="27">
        <f t="shared" si="29"/>
        <v>-0.60000000000000098</v>
      </c>
      <c r="B59" s="28">
        <f t="shared" si="15"/>
        <v>0.2511886431509574</v>
      </c>
      <c r="C59" s="29">
        <f t="shared" si="16"/>
        <v>2.5118864315095742E-3</v>
      </c>
      <c r="E59" s="33">
        <f t="shared" si="17"/>
        <v>-15.018948472201277</v>
      </c>
      <c r="F59" s="33">
        <f t="shared" si="18"/>
        <v>0.25377083622993091</v>
      </c>
      <c r="G59" s="33">
        <f t="shared" si="19"/>
        <v>3.1485105493433453E-2</v>
      </c>
      <c r="H59" s="33">
        <f t="shared" si="20"/>
        <v>1.0601738397630738</v>
      </c>
      <c r="I59" s="33">
        <f t="shared" si="21"/>
        <v>0.50118723362727224</v>
      </c>
      <c r="J59" s="34">
        <f t="shared" si="22"/>
        <v>2.0217383801865512</v>
      </c>
      <c r="L59" s="33">
        <f t="shared" si="23"/>
        <v>-11.694456284153446</v>
      </c>
      <c r="M59" s="33">
        <f t="shared" si="24"/>
        <v>5.7575108121320113</v>
      </c>
      <c r="N59" s="33">
        <f t="shared" si="25"/>
        <v>6.7694653807222518E-2</v>
      </c>
      <c r="O59" s="33">
        <f t="shared" si="26"/>
        <v>3.7648795054558013</v>
      </c>
      <c r="P59" s="33">
        <f t="shared" si="27"/>
        <v>0.50118723362727224</v>
      </c>
      <c r="Q59" s="34">
        <f t="shared" si="28"/>
        <v>6.3686499636918565</v>
      </c>
    </row>
    <row r="60" spans="1:17">
      <c r="A60" s="27">
        <f t="shared" si="29"/>
        <v>-0.500000000000001</v>
      </c>
      <c r="B60" s="28">
        <f t="shared" si="15"/>
        <v>0.31622776601683722</v>
      </c>
      <c r="C60" s="29">
        <f t="shared" si="16"/>
        <v>3.162277660168372E-3</v>
      </c>
      <c r="E60" s="33">
        <f t="shared" si="17"/>
        <v>-14.081336241633021</v>
      </c>
      <c r="F60" s="33">
        <f t="shared" si="18"/>
        <v>0.37426633918510444</v>
      </c>
      <c r="G60" s="33">
        <f t="shared" si="19"/>
        <v>3.9072065997029753E-2</v>
      </c>
      <c r="H60" s="33">
        <f t="shared" si="20"/>
        <v>1.0900003412797676</v>
      </c>
      <c r="I60" s="33">
        <f t="shared" si="21"/>
        <v>0.50118723362727224</v>
      </c>
      <c r="J60" s="34">
        <f t="shared" si="22"/>
        <v>2.1225677718439377</v>
      </c>
      <c r="L60" s="33">
        <f t="shared" si="23"/>
        <v>-10.268697347981636</v>
      </c>
      <c r="M60" s="33">
        <f t="shared" si="24"/>
        <v>6.2348575905343786</v>
      </c>
      <c r="N60" s="33">
        <f t="shared" si="25"/>
        <v>9.400052197584767E-2</v>
      </c>
      <c r="O60" s="33">
        <f t="shared" si="26"/>
        <v>4.2022874773418852</v>
      </c>
      <c r="P60" s="33">
        <f t="shared" si="27"/>
        <v>0.50118723362727224</v>
      </c>
      <c r="Q60" s="34">
        <f t="shared" si="28"/>
        <v>6.8101274135996732</v>
      </c>
    </row>
    <row r="61" spans="1:17">
      <c r="A61" s="27">
        <f t="shared" si="29"/>
        <v>-0.40000000000000102</v>
      </c>
      <c r="B61" s="28">
        <f t="shared" si="15"/>
        <v>0.39810717055349626</v>
      </c>
      <c r="C61" s="29">
        <f t="shared" si="16"/>
        <v>3.981071705534963E-3</v>
      </c>
      <c r="E61" s="33">
        <f t="shared" si="17"/>
        <v>-13.121879663565291</v>
      </c>
      <c r="F61" s="33">
        <f t="shared" si="18"/>
        <v>0.49756912808734999</v>
      </c>
      <c r="G61" s="33">
        <f t="shared" si="19"/>
        <v>4.8731752927011103E-2</v>
      </c>
      <c r="H61" s="33">
        <f t="shared" si="20"/>
        <v>1.1213906038280506</v>
      </c>
      <c r="I61" s="33">
        <f t="shared" si="21"/>
        <v>0.50118723362727224</v>
      </c>
      <c r="J61" s="34">
        <f t="shared" si="22"/>
        <v>2.2305690527398765</v>
      </c>
      <c r="L61" s="33">
        <f t="shared" si="23"/>
        <v>-8.8097212964215785</v>
      </c>
      <c r="M61" s="33">
        <f t="shared" si="24"/>
        <v>6.7233255217600778</v>
      </c>
      <c r="N61" s="33">
        <f t="shared" si="25"/>
        <v>0.13153092379685963</v>
      </c>
      <c r="O61" s="33">
        <f t="shared" si="26"/>
        <v>4.702540582665792</v>
      </c>
      <c r="P61" s="33">
        <f t="shared" si="27"/>
        <v>0.50118723362727224</v>
      </c>
      <c r="Q61" s="34">
        <f t="shared" si="28"/>
        <v>7.2715548592890658</v>
      </c>
    </row>
    <row r="62" spans="1:17">
      <c r="A62" s="27">
        <f t="shared" si="29"/>
        <v>-0.30000000000000104</v>
      </c>
      <c r="B62" s="28">
        <f t="shared" si="15"/>
        <v>0.50118723362727102</v>
      </c>
      <c r="C62" s="29">
        <f t="shared" si="16"/>
        <v>5.0118723362727099E-3</v>
      </c>
      <c r="E62" s="33">
        <f t="shared" si="17"/>
        <v>-12.139054083972123</v>
      </c>
      <c r="F62" s="33">
        <f t="shared" si="18"/>
        <v>0.62387514103100994</v>
      </c>
      <c r="G62" s="33">
        <f t="shared" si="19"/>
        <v>6.1107510575668003E-2</v>
      </c>
      <c r="H62" s="33">
        <f t="shared" si="20"/>
        <v>1.1544829252448381</v>
      </c>
      <c r="I62" s="33">
        <f t="shared" si="21"/>
        <v>0.50118723362727224</v>
      </c>
      <c r="J62" s="34">
        <f t="shared" si="22"/>
        <v>2.3471405568275667</v>
      </c>
      <c r="L62" s="33">
        <f t="shared" si="23"/>
        <v>-7.3152096986431161</v>
      </c>
      <c r="M62" s="33">
        <f t="shared" si="24"/>
        <v>7.2236908208196908</v>
      </c>
      <c r="N62" s="33">
        <f t="shared" si="25"/>
        <v>0.18555772109160232</v>
      </c>
      <c r="O62" s="33">
        <f t="shared" si="26"/>
        <v>5.2767811442257448</v>
      </c>
      <c r="P62" s="33">
        <f t="shared" si="27"/>
        <v>0.50118723362727224</v>
      </c>
      <c r="Q62" s="34">
        <f t="shared" si="28"/>
        <v>7.7550312425266785</v>
      </c>
    </row>
    <row r="63" spans="1:17">
      <c r="A63" s="27">
        <f t="shared" si="29"/>
        <v>-0.20000000000000104</v>
      </c>
      <c r="B63" s="28">
        <f t="shared" si="15"/>
        <v>0.6309573444801917</v>
      </c>
      <c r="C63" s="29">
        <f t="shared" si="16"/>
        <v>6.3095734448019173E-3</v>
      </c>
      <c r="E63" s="33">
        <f t="shared" si="17"/>
        <v>-11.131153489799736</v>
      </c>
      <c r="F63" s="33">
        <f t="shared" si="18"/>
        <v>0.7534036231307093</v>
      </c>
      <c r="G63" s="33">
        <f t="shared" si="19"/>
        <v>7.7069874364294133E-2</v>
      </c>
      <c r="H63" s="33">
        <f t="shared" si="20"/>
        <v>1.1894340373951606</v>
      </c>
      <c r="I63" s="33">
        <f t="shared" si="21"/>
        <v>0.50118723362727224</v>
      </c>
      <c r="J63" s="34">
        <f t="shared" si="22"/>
        <v>2.4740638648494846</v>
      </c>
      <c r="L63" s="33">
        <f t="shared" si="23"/>
        <v>-5.7825683442921587</v>
      </c>
      <c r="M63" s="33">
        <f t="shared" si="24"/>
        <v>7.736822034228064</v>
      </c>
      <c r="N63" s="33">
        <f t="shared" si="25"/>
        <v>0.26408465433443995</v>
      </c>
      <c r="O63" s="33">
        <f t="shared" si="26"/>
        <v>5.9385744222470649</v>
      </c>
      <c r="P63" s="33">
        <f t="shared" si="27"/>
        <v>0.50118723362727224</v>
      </c>
      <c r="Q63" s="34">
        <f t="shared" si="28"/>
        <v>8.2632404926879648</v>
      </c>
    </row>
    <row r="64" spans="1:17">
      <c r="A64" s="27">
        <f t="shared" si="29"/>
        <v>-0.10000000000000103</v>
      </c>
      <c r="B64" s="28">
        <f t="shared" si="15"/>
        <v>0.7943282347242796</v>
      </c>
      <c r="C64" s="29">
        <f t="shared" si="16"/>
        <v>7.9432823472427964E-3</v>
      </c>
      <c r="E64" s="33">
        <f t="shared" si="17"/>
        <v>-10.096259306650147</v>
      </c>
      <c r="F64" s="33">
        <f t="shared" si="18"/>
        <v>0.88640113642937557</v>
      </c>
      <c r="G64" s="33">
        <f t="shared" si="19"/>
        <v>9.7807930384815417E-2</v>
      </c>
      <c r="H64" s="33">
        <f t="shared" si="20"/>
        <v>1.2264225116862169</v>
      </c>
      <c r="I64" s="33">
        <f t="shared" si="21"/>
        <v>0.50118723362727224</v>
      </c>
      <c r="J64" s="34">
        <f t="shared" si="22"/>
        <v>2.6136225153052806</v>
      </c>
      <c r="L64" s="33">
        <f t="shared" si="23"/>
        <v>-4.2088797963905407</v>
      </c>
      <c r="M64" s="33">
        <f t="shared" si="24"/>
        <v>8.2636959253828408</v>
      </c>
      <c r="N64" s="33">
        <f t="shared" si="25"/>
        <v>0.37941283673961312</v>
      </c>
      <c r="O64" s="33">
        <f t="shared" si="26"/>
        <v>6.704549361021459</v>
      </c>
      <c r="P64" s="33">
        <f t="shared" si="27"/>
        <v>0.50118723362727224</v>
      </c>
      <c r="Q64" s="34">
        <f t="shared" si="28"/>
        <v>8.799641410341696</v>
      </c>
    </row>
    <row r="65" spans="1:17">
      <c r="A65" s="27">
        <f t="shared" si="29"/>
        <v>-1.0269562977782698E-15</v>
      </c>
      <c r="B65" s="28">
        <f t="shared" si="15"/>
        <v>0.99999999999999756</v>
      </c>
      <c r="C65" s="29">
        <f t="shared" si="16"/>
        <v>9.9999999999999759E-3</v>
      </c>
      <c r="E65" s="33">
        <f t="shared" si="17"/>
        <v>-9.0322020204560616</v>
      </c>
      <c r="F65" s="33">
        <f t="shared" si="18"/>
        <v>1.0231464920177582</v>
      </c>
      <c r="G65" s="33">
        <f t="shared" si="19"/>
        <v>0.12496252671293093</v>
      </c>
      <c r="H65" s="33">
        <f t="shared" si="20"/>
        <v>1.2656529892699042</v>
      </c>
      <c r="I65" s="33">
        <f t="shared" si="21"/>
        <v>0.50118723362727224</v>
      </c>
      <c r="J65" s="34">
        <f t="shared" si="22"/>
        <v>2.7687585235029721</v>
      </c>
      <c r="L65" s="33">
        <f t="shared" si="23"/>
        <v>-2.5908450321997165</v>
      </c>
      <c r="M65" s="33">
        <f t="shared" si="24"/>
        <v>8.805417013313269</v>
      </c>
      <c r="N65" s="33">
        <f t="shared" si="25"/>
        <v>0.5507005329531941</v>
      </c>
      <c r="O65" s="33">
        <f t="shared" si="26"/>
        <v>7.5952434935072795</v>
      </c>
      <c r="P65" s="33">
        <f t="shared" si="27"/>
        <v>0.50118723362727224</v>
      </c>
      <c r="Q65" s="34">
        <f t="shared" si="28"/>
        <v>9.368720514469004</v>
      </c>
    </row>
    <row r="66" spans="1:17">
      <c r="A66" s="27">
        <f t="shared" si="29"/>
        <v>9.9999999999998979E-2</v>
      </c>
      <c r="B66" s="28">
        <f t="shared" si="15"/>
        <v>1.2589254117941642</v>
      </c>
      <c r="C66" s="29">
        <f t="shared" si="16"/>
        <v>1.2589254117941642E-2</v>
      </c>
      <c r="E66" s="33">
        <f t="shared" si="17"/>
        <v>-7.9365135158604154</v>
      </c>
      <c r="F66" s="33">
        <f t="shared" si="18"/>
        <v>1.1639568751795033</v>
      </c>
      <c r="G66" s="33">
        <f t="shared" si="19"/>
        <v>0.16082318115809449</v>
      </c>
      <c r="H66" s="33">
        <f t="shared" si="20"/>
        <v>1.3073614881862083</v>
      </c>
      <c r="I66" s="33">
        <f t="shared" si="21"/>
        <v>0.50118723362727224</v>
      </c>
      <c r="J66" s="34">
        <f t="shared" si="22"/>
        <v>2.9432773754839525</v>
      </c>
      <c r="L66" s="33">
        <f t="shared" si="23"/>
        <v>-0.92471096765025607</v>
      </c>
      <c r="M66" s="33">
        <f t="shared" si="24"/>
        <v>9.3632418376377693</v>
      </c>
      <c r="N66" s="33">
        <f t="shared" si="25"/>
        <v>0.80821871602238027</v>
      </c>
      <c r="O66" s="33">
        <f t="shared" si="26"/>
        <v>8.6362296782663179</v>
      </c>
      <c r="P66" s="33">
        <f t="shared" si="27"/>
        <v>0.50118723362727224</v>
      </c>
      <c r="Q66" s="34">
        <f t="shared" si="28"/>
        <v>9.9763254421008352</v>
      </c>
    </row>
    <row r="67" spans="1:17">
      <c r="A67" s="27">
        <f t="shared" si="29"/>
        <v>0.19999999999999898</v>
      </c>
      <c r="B67" s="28">
        <f t="shared" si="15"/>
        <v>1.5848931924611098</v>
      </c>
      <c r="C67" s="29">
        <f t="shared" si="16"/>
        <v>1.58489319246111E-2</v>
      </c>
      <c r="E67" s="33">
        <f t="shared" si="17"/>
        <v>-6.8063672567746494</v>
      </c>
      <c r="F67" s="33">
        <f t="shared" si="18"/>
        <v>1.3091955329761431</v>
      </c>
      <c r="G67" s="33">
        <f t="shared" si="19"/>
        <v>0.20862352267129836</v>
      </c>
      <c r="H67" s="33">
        <f t="shared" si="20"/>
        <v>1.3518221347171873</v>
      </c>
      <c r="I67" s="33">
        <f t="shared" si="21"/>
        <v>0.50118723362727224</v>
      </c>
      <c r="J67" s="34">
        <f t="shared" si="22"/>
        <v>3.1421133427427121</v>
      </c>
      <c r="L67" s="33">
        <f t="shared" si="23"/>
        <v>0.79382050574584895</v>
      </c>
      <c r="M67" s="33">
        <f t="shared" si="24"/>
        <v>9.9386094131770957</v>
      </c>
      <c r="N67" s="33">
        <f t="shared" si="25"/>
        <v>1.2005549717035711</v>
      </c>
      <c r="O67" s="33">
        <f t="shared" si="26"/>
        <v>9.859637349683565</v>
      </c>
      <c r="P67" s="33">
        <f t="shared" si="27"/>
        <v>0.50118723362727224</v>
      </c>
      <c r="Q67" s="34">
        <f t="shared" si="28"/>
        <v>10.630096591176596</v>
      </c>
    </row>
    <row r="68" spans="1:17">
      <c r="A68" s="27">
        <f t="shared" si="29"/>
        <v>0.29999999999999899</v>
      </c>
      <c r="B68" s="28">
        <f t="shared" si="15"/>
        <v>1.9952623149688751</v>
      </c>
      <c r="C68" s="29">
        <f t="shared" si="16"/>
        <v>1.995262314968875E-2</v>
      </c>
      <c r="E68" s="33">
        <f t="shared" si="17"/>
        <v>-5.6385023278562407</v>
      </c>
      <c r="F68" s="33">
        <f t="shared" si="18"/>
        <v>1.459281535916233</v>
      </c>
      <c r="G68" s="33">
        <f t="shared" si="19"/>
        <v>0.27299190378738591</v>
      </c>
      <c r="H68" s="33">
        <f t="shared" si="20"/>
        <v>1.3993558045372132</v>
      </c>
      <c r="I68" s="33">
        <f t="shared" si="21"/>
        <v>0.50118723362727224</v>
      </c>
      <c r="J68" s="34">
        <f t="shared" si="22"/>
        <v>3.3716662634185735</v>
      </c>
      <c r="L68" s="33">
        <f t="shared" si="23"/>
        <v>2.5697080255128597</v>
      </c>
      <c r="M68" s="33">
        <f t="shared" si="24"/>
        <v>10.533179901117983</v>
      </c>
      <c r="N68" s="33">
        <f t="shared" si="25"/>
        <v>1.8070526344828997</v>
      </c>
      <c r="O68" s="33">
        <f t="shared" si="26"/>
        <v>11.306234533653116</v>
      </c>
      <c r="P68" s="33">
        <f t="shared" si="27"/>
        <v>0.50118723362727224</v>
      </c>
      <c r="Q68" s="34">
        <f t="shared" si="28"/>
        <v>11.340008796958132</v>
      </c>
    </row>
    <row r="69" spans="1:17">
      <c r="A69" s="27">
        <f t="shared" si="29"/>
        <v>0.39999999999999902</v>
      </c>
      <c r="B69" s="28">
        <f t="shared" si="15"/>
        <v>2.5118864315095748</v>
      </c>
      <c r="C69" s="29">
        <f t="shared" si="16"/>
        <v>2.5118864315095749E-2</v>
      </c>
      <c r="E69" s="33">
        <f t="shared" si="17"/>
        <v>-4.4291257293567305</v>
      </c>
      <c r="F69" s="33">
        <f t="shared" si="18"/>
        <v>1.6147023343523799</v>
      </c>
      <c r="G69" s="33">
        <f t="shared" si="19"/>
        <v>0.36065123778579256</v>
      </c>
      <c r="H69" s="33">
        <f t="shared" si="20"/>
        <v>1.4503413644310998</v>
      </c>
      <c r="I69" s="33">
        <f t="shared" si="21"/>
        <v>0.50118723362727224</v>
      </c>
      <c r="J69" s="34">
        <f t="shared" si="22"/>
        <v>3.6402160945325255</v>
      </c>
      <c r="L69" s="33">
        <f t="shared" si="23"/>
        <v>4.4087193313516408</v>
      </c>
      <c r="M69" s="33">
        <f t="shared" si="24"/>
        <v>11.14888435158049</v>
      </c>
      <c r="N69" s="33">
        <f t="shared" si="25"/>
        <v>2.7597639236366907</v>
      </c>
      <c r="O69" s="33">
        <f t="shared" si="26"/>
        <v>13.02832054136889</v>
      </c>
      <c r="P69" s="33">
        <f t="shared" si="27"/>
        <v>0.50118723362727224</v>
      </c>
      <c r="Q69" s="34">
        <f t="shared" si="28"/>
        <v>12.119016672222164</v>
      </c>
    </row>
    <row r="70" spans="1:17">
      <c r="A70" s="27">
        <f t="shared" si="29"/>
        <v>0.499999999999999</v>
      </c>
      <c r="B70" s="28">
        <f t="shared" si="15"/>
        <v>3.1622776601683729</v>
      </c>
      <c r="C70" s="29">
        <f t="shared" si="16"/>
        <v>3.1622776601683729E-2</v>
      </c>
      <c r="E70" s="33">
        <f t="shared" si="17"/>
        <v>-3.1737848785364022</v>
      </c>
      <c r="F70" s="33">
        <f t="shared" si="18"/>
        <v>1.7760301437262993</v>
      </c>
      <c r="G70" s="33">
        <f t="shared" si="19"/>
        <v>0.48152796285317823</v>
      </c>
      <c r="H70" s="33">
        <f t="shared" si="20"/>
        <v>1.5052305161743214</v>
      </c>
      <c r="I70" s="33">
        <f t="shared" si="21"/>
        <v>0.50118723362727224</v>
      </c>
      <c r="J70" s="34">
        <f t="shared" si="22"/>
        <v>3.9584089975202401</v>
      </c>
      <c r="L70" s="33">
        <f t="shared" si="23"/>
        <v>6.3176251429939043</v>
      </c>
      <c r="M70" s="33">
        <f t="shared" si="24"/>
        <v>11.787989614288929</v>
      </c>
      <c r="N70" s="33">
        <f t="shared" si="25"/>
        <v>4.2831424082840917</v>
      </c>
      <c r="O70" s="33">
        <f t="shared" si="26"/>
        <v>15.093812871187188</v>
      </c>
      <c r="P70" s="33">
        <f t="shared" si="27"/>
        <v>0.50118723362727224</v>
      </c>
      <c r="Q70" s="34">
        <f t="shared" si="28"/>
        <v>12.983757998801742</v>
      </c>
    </row>
    <row r="71" spans="1:17">
      <c r="A71" s="27">
        <f t="shared" si="29"/>
        <v>0.59999999999999898</v>
      </c>
      <c r="B71" s="28">
        <f t="shared" si="15"/>
        <v>3.9810717055349638</v>
      </c>
      <c r="C71" s="29">
        <f t="shared" si="16"/>
        <v>3.9810717055349637E-2</v>
      </c>
      <c r="E71" s="33">
        <f t="shared" si="17"/>
        <v>-1.8671985276767984</v>
      </c>
      <c r="F71" s="33">
        <f t="shared" si="18"/>
        <v>1.9439436738279432</v>
      </c>
      <c r="G71" s="33">
        <f t="shared" si="19"/>
        <v>0.65054920013869499</v>
      </c>
      <c r="H71" s="33">
        <f t="shared" si="20"/>
        <v>1.5645677261220303</v>
      </c>
      <c r="I71" s="33">
        <f t="shared" si="21"/>
        <v>0.50118723362727224</v>
      </c>
      <c r="J71" s="34">
        <f t="shared" si="22"/>
        <v>4.3397839873253945</v>
      </c>
      <c r="L71" s="33">
        <f t="shared" si="23"/>
        <v>8.3044562709210297</v>
      </c>
      <c r="M71" s="33">
        <f t="shared" si="24"/>
        <v>12.453184419725003</v>
      </c>
      <c r="N71" s="33">
        <f t="shared" si="25"/>
        <v>6.7677705631423333</v>
      </c>
      <c r="O71" s="33">
        <f t="shared" si="26"/>
        <v>17.592130660913334</v>
      </c>
      <c r="P71" s="33">
        <f t="shared" si="27"/>
        <v>0.50118723362727224</v>
      </c>
      <c r="Q71" s="34">
        <f t="shared" si="28"/>
        <v>13.955201388195968</v>
      </c>
    </row>
    <row r="72" spans="1:17">
      <c r="A72" s="27">
        <f t="shared" si="29"/>
        <v>0.69999999999999896</v>
      </c>
      <c r="B72" s="28">
        <f t="shared" si="15"/>
        <v>5.0118723362727113</v>
      </c>
      <c r="C72" s="29">
        <f t="shared" si="16"/>
        <v>5.0118723362727116E-2</v>
      </c>
      <c r="E72" s="33">
        <f t="shared" si="17"/>
        <v>-0.50302841559708256</v>
      </c>
      <c r="F72" s="33">
        <f t="shared" si="18"/>
        <v>2.1192574745788546</v>
      </c>
      <c r="G72" s="33">
        <f t="shared" si="19"/>
        <v>0.89062966903764917</v>
      </c>
      <c r="H72" s="33">
        <f t="shared" si="20"/>
        <v>1.6290174911527362</v>
      </c>
      <c r="I72" s="33">
        <f t="shared" si="21"/>
        <v>0.50118723362727224</v>
      </c>
      <c r="J72" s="34">
        <f t="shared" si="22"/>
        <v>4.8012691732142656</v>
      </c>
      <c r="L72" s="33">
        <f t="shared" si="23"/>
        <v>10.378850849346446</v>
      </c>
      <c r="M72" s="33">
        <f t="shared" si="24"/>
        <v>13.147695633384608</v>
      </c>
      <c r="N72" s="33">
        <f t="shared" si="25"/>
        <v>10.911515776670514</v>
      </c>
      <c r="O72" s="33">
        <f t="shared" si="26"/>
        <v>20.642845557433709</v>
      </c>
      <c r="P72" s="33">
        <f t="shared" si="27"/>
        <v>0.50118723362727224</v>
      </c>
      <c r="Q72" s="34">
        <f t="shared" si="28"/>
        <v>15.059032133801068</v>
      </c>
    </row>
    <row r="73" spans="1:17">
      <c r="A73" s="27">
        <f t="shared" si="29"/>
        <v>0.79999999999999893</v>
      </c>
      <c r="B73" s="28">
        <f t="shared" si="15"/>
        <v>6.3095734448019183</v>
      </c>
      <c r="C73" s="29">
        <f t="shared" si="16"/>
        <v>6.3095734448019178E-2</v>
      </c>
      <c r="E73" s="33">
        <f t="shared" si="17"/>
        <v>0.92643558076380472</v>
      </c>
      <c r="F73" s="33">
        <f t="shared" si="18"/>
        <v>2.3029623981946932</v>
      </c>
      <c r="G73" s="33">
        <f t="shared" si="19"/>
        <v>1.2377802763903121</v>
      </c>
      <c r="H73" s="33">
        <f t="shared" si="20"/>
        <v>1.6994024491661481</v>
      </c>
      <c r="I73" s="33">
        <f t="shared" si="21"/>
        <v>0.50118723362727224</v>
      </c>
      <c r="J73" s="34">
        <f t="shared" si="22"/>
        <v>5.3635260376110407</v>
      </c>
      <c r="L73" s="33">
        <f t="shared" si="23"/>
        <v>12.552533103376131</v>
      </c>
      <c r="M73" s="33">
        <f t="shared" si="24"/>
        <v>13.875448547925295</v>
      </c>
      <c r="N73" s="33">
        <f t="shared" si="25"/>
        <v>17.999204461116317</v>
      </c>
      <c r="O73" s="33">
        <f t="shared" si="26"/>
        <v>24.408711530212173</v>
      </c>
      <c r="P73" s="33">
        <f t="shared" si="27"/>
        <v>0.50118723362727224</v>
      </c>
      <c r="Q73" s="34">
        <f t="shared" si="28"/>
        <v>16.325494381280347</v>
      </c>
    </row>
    <row r="74" spans="1:17">
      <c r="A74" s="27">
        <f t="shared" si="29"/>
        <v>0.89999999999999891</v>
      </c>
      <c r="B74" s="28">
        <f t="shared" si="15"/>
        <v>7.9432823472427962</v>
      </c>
      <c r="C74" s="29">
        <f t="shared" si="16"/>
        <v>7.9432823472427957E-2</v>
      </c>
      <c r="E74" s="33">
        <f t="shared" si="17"/>
        <v>2.4307200239850495</v>
      </c>
      <c r="F74" s="33">
        <f t="shared" si="18"/>
        <v>2.4962827332587221</v>
      </c>
      <c r="G74" s="33">
        <f t="shared" si="19"/>
        <v>1.750136822643696</v>
      </c>
      <c r="H74" s="33">
        <f t="shared" si="20"/>
        <v>1.7767579744718938</v>
      </c>
      <c r="I74" s="33">
        <f t="shared" si="21"/>
        <v>0.50118723362727224</v>
      </c>
      <c r="J74" s="34">
        <f t="shared" si="22"/>
        <v>6.0509830625502072</v>
      </c>
      <c r="L74" s="33">
        <f t="shared" si="23"/>
        <v>14.839989385987828</v>
      </c>
      <c r="M74" s="33">
        <f t="shared" si="24"/>
        <v>14.641293221620799</v>
      </c>
      <c r="N74" s="33">
        <f t="shared" si="25"/>
        <v>30.478875406834696</v>
      </c>
      <c r="O74" s="33">
        <f t="shared" si="26"/>
        <v>29.115839867386303</v>
      </c>
      <c r="P74" s="33">
        <f t="shared" si="27"/>
        <v>0.50118723362727224</v>
      </c>
      <c r="Q74" s="34">
        <f t="shared" si="28"/>
        <v>17.788448617049724</v>
      </c>
    </row>
    <row r="75" spans="1:17">
      <c r="A75" s="27">
        <f t="shared" si="29"/>
        <v>0.99999999999999889</v>
      </c>
      <c r="B75" s="28">
        <f t="shared" si="15"/>
        <v>9.9999999999999751</v>
      </c>
      <c r="C75" s="29">
        <f t="shared" si="16"/>
        <v>9.9999999999999756E-2</v>
      </c>
      <c r="E75" s="33">
        <f t="shared" si="17"/>
        <v>4.0218132790218952</v>
      </c>
      <c r="F75" s="33">
        <f t="shared" si="18"/>
        <v>2.7007591423367625</v>
      </c>
      <c r="G75" s="33">
        <f t="shared" si="19"/>
        <v>2.5245346035366882</v>
      </c>
      <c r="H75" s="33">
        <f t="shared" si="20"/>
        <v>1.8624126560496581</v>
      </c>
      <c r="I75" s="33">
        <f t="shared" si="21"/>
        <v>0.50118723362727224</v>
      </c>
      <c r="J75" s="34">
        <f t="shared" si="22"/>
        <v>6.8914314667332199</v>
      </c>
      <c r="L75" s="33">
        <f t="shared" si="23"/>
        <v>17.259449534536234</v>
      </c>
      <c r="M75" s="33">
        <f t="shared" si="24"/>
        <v>15.451333038368137</v>
      </c>
      <c r="N75" s="33">
        <f t="shared" si="25"/>
        <v>53.204081916110582</v>
      </c>
      <c r="O75" s="33">
        <f t="shared" si="26"/>
        <v>35.085955145956255</v>
      </c>
      <c r="P75" s="33">
        <f t="shared" si="27"/>
        <v>0.50118723362727224</v>
      </c>
      <c r="Q75" s="34">
        <f t="shared" si="28"/>
        <v>19.48370044288836</v>
      </c>
    </row>
    <row r="76" spans="1:17">
      <c r="A76" s="27">
        <f t="shared" si="29"/>
        <v>1.099999999999999</v>
      </c>
      <c r="B76" s="28">
        <f t="shared" si="15"/>
        <v>12.589254117941646</v>
      </c>
      <c r="C76" s="29">
        <f t="shared" si="16"/>
        <v>0.12589254117941645</v>
      </c>
      <c r="E76" s="33">
        <f t="shared" si="17"/>
        <v>5.7151333086285909</v>
      </c>
      <c r="F76" s="33">
        <f t="shared" si="18"/>
        <v>2.918373036417333</v>
      </c>
      <c r="G76" s="33">
        <f t="shared" si="19"/>
        <v>3.7283212901583433</v>
      </c>
      <c r="H76" s="33">
        <f t="shared" si="20"/>
        <v>1.9581109842235946</v>
      </c>
      <c r="I76" s="33">
        <f t="shared" si="21"/>
        <v>0.50118723362727224</v>
      </c>
      <c r="J76" s="34">
        <f t="shared" si="22"/>
        <v>7.9152360000913617</v>
      </c>
      <c r="L76" s="33">
        <f t="shared" si="23"/>
        <v>19.834358527081324</v>
      </c>
      <c r="M76" s="33">
        <f t="shared" si="24"/>
        <v>16.3134174209994</v>
      </c>
      <c r="N76" s="33">
        <f t="shared" si="25"/>
        <v>96.257782530195257</v>
      </c>
      <c r="O76" s="33">
        <f t="shared" si="26"/>
        <v>42.789946363176583</v>
      </c>
      <c r="P76" s="33">
        <f t="shared" si="27"/>
        <v>0.50118723362727224</v>
      </c>
      <c r="Q76" s="34">
        <f t="shared" si="28"/>
        <v>21.44726467683185</v>
      </c>
    </row>
    <row r="77" spans="1:17">
      <c r="A77" s="27">
        <f t="shared" si="29"/>
        <v>1.1999999999999991</v>
      </c>
      <c r="B77" s="28">
        <f t="shared" si="15"/>
        <v>15.848931924611108</v>
      </c>
      <c r="C77" s="29">
        <f t="shared" si="16"/>
        <v>0.15848931924611109</v>
      </c>
      <c r="E77" s="33">
        <f t="shared" si="17"/>
        <v>7.5310364413787383</v>
      </c>
      <c r="F77" s="33">
        <f t="shared" si="18"/>
        <v>3.1517404714453421</v>
      </c>
      <c r="G77" s="33">
        <f t="shared" si="19"/>
        <v>5.6637443785731794</v>
      </c>
      <c r="H77" s="33">
        <f t="shared" si="20"/>
        <v>2.0662080400552316</v>
      </c>
      <c r="I77" s="33">
        <f t="shared" si="21"/>
        <v>0.50118723362727224</v>
      </c>
      <c r="J77" s="34">
        <f t="shared" si="22"/>
        <v>9.1545997013575366</v>
      </c>
      <c r="L77" s="33">
        <f t="shared" si="23"/>
        <v>22.595670756521606</v>
      </c>
      <c r="M77" s="33">
        <f t="shared" si="24"/>
        <v>17.237909958584687</v>
      </c>
      <c r="N77" s="33">
        <f t="shared" si="25"/>
        <v>181.78878024533748</v>
      </c>
      <c r="O77" s="33">
        <f t="shared" si="26"/>
        <v>52.940860477982966</v>
      </c>
      <c r="P77" s="33">
        <f t="shared" si="27"/>
        <v>0.50118723362727224</v>
      </c>
      <c r="Q77" s="34">
        <f t="shared" si="28"/>
        <v>23.714942371925769</v>
      </c>
    </row>
    <row r="78" spans="1:17">
      <c r="A78" s="27">
        <f t="shared" si="29"/>
        <v>1.2999999999999992</v>
      </c>
      <c r="B78" s="28">
        <f t="shared" si="15"/>
        <v>19.952623149688762</v>
      </c>
      <c r="C78" s="29">
        <f t="shared" si="16"/>
        <v>0.19952623149688761</v>
      </c>
      <c r="E78" s="33">
        <f t="shared" si="17"/>
        <v>9.4972831732642309</v>
      </c>
      <c r="F78" s="33">
        <f t="shared" si="18"/>
        <v>3.4044290362573824</v>
      </c>
      <c r="G78" s="33">
        <f t="shared" si="19"/>
        <v>8.9069357043436383</v>
      </c>
      <c r="H78" s="33">
        <f t="shared" si="20"/>
        <v>2.1899938922645719</v>
      </c>
      <c r="I78" s="33">
        <f t="shared" si="21"/>
        <v>0.50118723362727224</v>
      </c>
      <c r="J78" s="34">
        <f t="shared" si="22"/>
        <v>10.643874791725896</v>
      </c>
      <c r="L78" s="33">
        <f t="shared" si="23"/>
        <v>25.585599596299339</v>
      </c>
      <c r="M78" s="33">
        <f t="shared" si="24"/>
        <v>18.238943768095556</v>
      </c>
      <c r="N78" s="33">
        <f t="shared" si="25"/>
        <v>361.87614868284504</v>
      </c>
      <c r="O78" s="33">
        <f t="shared" si="26"/>
        <v>66.66446172695872</v>
      </c>
      <c r="P78" s="33">
        <f t="shared" si="27"/>
        <v>0.50118723362727224</v>
      </c>
      <c r="Q78" s="34">
        <f t="shared" si="28"/>
        <v>26.324996036104913</v>
      </c>
    </row>
    <row r="79" spans="1:17">
      <c r="A79" s="27">
        <f t="shared" ref="A79:A110" si="30">A78+0.01</f>
        <v>1.3099999999999992</v>
      </c>
      <c r="B79" s="28">
        <f t="shared" ref="B79:B110" si="31">10^A79</f>
        <v>20.417379446695257</v>
      </c>
      <c r="C79" s="29">
        <f t="shared" ref="C79:C110" si="32">B79/100</f>
        <v>0.20417379446695258</v>
      </c>
      <c r="E79" s="33">
        <f t="shared" ref="E79:E110" si="33">NORMINV($C79,$E$11, $I$11)</f>
        <v>9.7035604502119881</v>
      </c>
      <c r="F79" s="33">
        <f t="shared" ref="F79:F110" si="34">NORMINV($C79,$G$11,$K$11)</f>
        <v>3.4309383792711561</v>
      </c>
      <c r="G79" s="33">
        <f t="shared" ref="G79:G110" si="35">10^(E79/10)</f>
        <v>9.3401971874303644</v>
      </c>
      <c r="H79" s="33">
        <f t="shared" ref="H79:H110" si="36">10^(F79/10)</f>
        <v>2.2034025003872695</v>
      </c>
      <c r="I79" s="33">
        <f t="shared" ref="I79:I110" si="37">10^(-3/10)</f>
        <v>0.50118723362727224</v>
      </c>
      <c r="J79" s="34">
        <f t="shared" ref="J79:J110" si="38">10*LOG10(G79+H79+$I$15)</f>
        <v>10.807991215066981</v>
      </c>
      <c r="L79" s="33">
        <f t="shared" ref="L79:L110" si="39">NORMINV($C79,$F$11, $J$11)</f>
        <v>25.899270494938541</v>
      </c>
      <c r="M79" s="33">
        <f t="shared" ref="M79:M110" si="40">NORMINV($C79,$H$11,$L$11)</f>
        <v>18.343961376013219</v>
      </c>
      <c r="N79" s="33">
        <f t="shared" ref="N79:N110" si="41">10^(L79/10)</f>
        <v>388.97980072234611</v>
      </c>
      <c r="O79" s="33">
        <f t="shared" ref="O79:O110" si="42">10^(M79/10)</f>
        <v>68.296136686293281</v>
      </c>
      <c r="P79" s="33">
        <f t="shared" ref="P79:P110" si="43">10^(-3/10)</f>
        <v>0.50118723362727224</v>
      </c>
      <c r="Q79" s="34">
        <f t="shared" ref="Q79:Q110" si="44">10*LOG10(N79+O79+$I$15)</f>
        <v>26.60654086962704</v>
      </c>
    </row>
    <row r="80" spans="1:17">
      <c r="A80" s="27">
        <f t="shared" si="30"/>
        <v>1.3199999999999992</v>
      </c>
      <c r="B80" s="28">
        <f t="shared" si="31"/>
        <v>20.892961308540364</v>
      </c>
      <c r="C80" s="29">
        <f t="shared" si="32"/>
        <v>0.20892961308540364</v>
      </c>
      <c r="E80" s="33">
        <f t="shared" si="33"/>
        <v>9.9117677028003381</v>
      </c>
      <c r="F80" s="33">
        <f t="shared" si="34"/>
        <v>3.4576957495374794</v>
      </c>
      <c r="G80" s="33">
        <f t="shared" si="35"/>
        <v>9.798887470058089</v>
      </c>
      <c r="H80" s="33">
        <f t="shared" si="36"/>
        <v>2.2170198162225385</v>
      </c>
      <c r="I80" s="33">
        <f t="shared" si="37"/>
        <v>0.50118723362727224</v>
      </c>
      <c r="J80" s="34">
        <f t="shared" si="38"/>
        <v>10.975035317171418</v>
      </c>
      <c r="L80" s="33">
        <f t="shared" si="39"/>
        <v>26.215876167598879</v>
      </c>
      <c r="M80" s="33">
        <f t="shared" si="40"/>
        <v>18.449961551803188</v>
      </c>
      <c r="N80" s="33">
        <f t="shared" si="41"/>
        <v>418.39608947547435</v>
      </c>
      <c r="O80" s="33">
        <f t="shared" si="42"/>
        <v>69.98358003113745</v>
      </c>
      <c r="P80" s="33">
        <f t="shared" si="43"/>
        <v>0.50118723362727224</v>
      </c>
      <c r="Q80" s="34">
        <f t="shared" si="44"/>
        <v>26.892030317926739</v>
      </c>
    </row>
    <row r="81" spans="1:17">
      <c r="A81" s="27">
        <f t="shared" si="30"/>
        <v>1.3299999999999992</v>
      </c>
      <c r="B81" s="28">
        <f t="shared" si="31"/>
        <v>21.379620895022288</v>
      </c>
      <c r="C81" s="29">
        <f t="shared" si="32"/>
        <v>0.21379620895022289</v>
      </c>
      <c r="E81" s="33">
        <f t="shared" si="33"/>
        <v>10.121954449674465</v>
      </c>
      <c r="F81" s="33">
        <f t="shared" si="34"/>
        <v>3.4847075108535197</v>
      </c>
      <c r="G81" s="33">
        <f t="shared" si="35"/>
        <v>10.284790390478911</v>
      </c>
      <c r="H81" s="33">
        <f t="shared" si="36"/>
        <v>2.2308519587485867</v>
      </c>
      <c r="I81" s="33">
        <f t="shared" si="37"/>
        <v>0.50118723362727224</v>
      </c>
      <c r="J81" s="34">
        <f t="shared" si="38"/>
        <v>11.145052190756337</v>
      </c>
      <c r="L81" s="33">
        <f t="shared" si="39"/>
        <v>26.535491913693665</v>
      </c>
      <c r="M81" s="33">
        <f t="shared" si="40"/>
        <v>18.556969505850919</v>
      </c>
      <c r="N81" s="33">
        <f t="shared" si="41"/>
        <v>450.34898821949707</v>
      </c>
      <c r="O81" s="33">
        <f t="shared" si="42"/>
        <v>71.729359123531452</v>
      </c>
      <c r="P81" s="33">
        <f t="shared" si="43"/>
        <v>0.50118723362727224</v>
      </c>
      <c r="Q81" s="34">
        <f t="shared" si="44"/>
        <v>27.181523977478633</v>
      </c>
    </row>
    <row r="82" spans="1:17">
      <c r="A82" s="27">
        <f t="shared" si="30"/>
        <v>1.3399999999999992</v>
      </c>
      <c r="B82" s="28">
        <f t="shared" si="31"/>
        <v>21.877616239495488</v>
      </c>
      <c r="C82" s="29">
        <f t="shared" si="32"/>
        <v>0.21877616239495487</v>
      </c>
      <c r="E82" s="33">
        <f t="shared" si="33"/>
        <v>10.334172269739716</v>
      </c>
      <c r="F82" s="33">
        <f t="shared" si="34"/>
        <v>3.5119802917869709</v>
      </c>
      <c r="G82" s="33">
        <f t="shared" si="35"/>
        <v>10.799837650688302</v>
      </c>
      <c r="H82" s="33">
        <f t="shared" si="36"/>
        <v>2.244905320202605</v>
      </c>
      <c r="I82" s="33">
        <f t="shared" si="37"/>
        <v>0.50118723362727224</v>
      </c>
      <c r="J82" s="34">
        <f t="shared" si="38"/>
        <v>11.318088335713385</v>
      </c>
      <c r="L82" s="33">
        <f t="shared" si="39"/>
        <v>26.858196165524461</v>
      </c>
      <c r="M82" s="33">
        <f t="shared" si="40"/>
        <v>18.665011497438769</v>
      </c>
      <c r="N82" s="33">
        <f t="shared" si="41"/>
        <v>485.08697829274126</v>
      </c>
      <c r="O82" s="33">
        <f t="shared" si="42"/>
        <v>73.536194225761051</v>
      </c>
      <c r="P82" s="33">
        <f t="shared" si="43"/>
        <v>0.50118723362727224</v>
      </c>
      <c r="Q82" s="34">
        <f t="shared" si="44"/>
        <v>27.475084138746077</v>
      </c>
    </row>
    <row r="83" spans="1:17">
      <c r="A83" s="27">
        <f t="shared" si="30"/>
        <v>1.3499999999999992</v>
      </c>
      <c r="B83" s="28">
        <f t="shared" si="31"/>
        <v>22.387211385683365</v>
      </c>
      <c r="C83" s="29">
        <f t="shared" si="32"/>
        <v>0.22387211385683364</v>
      </c>
      <c r="E83" s="33">
        <f t="shared" si="33"/>
        <v>10.548474921237458</v>
      </c>
      <c r="F83" s="33">
        <f t="shared" si="34"/>
        <v>3.53952100097887</v>
      </c>
      <c r="G83" s="33">
        <f t="shared" si="35"/>
        <v>11.346123125666448</v>
      </c>
      <c r="H83" s="33">
        <f t="shared" si="36"/>
        <v>2.2591865826567927</v>
      </c>
      <c r="I83" s="33">
        <f t="shared" si="37"/>
        <v>0.50118723362727224</v>
      </c>
      <c r="J83" s="34">
        <f t="shared" si="38"/>
        <v>11.49419179051009</v>
      </c>
      <c r="L83" s="33">
        <f t="shared" si="39"/>
        <v>27.184070669351101</v>
      </c>
      <c r="M83" s="33">
        <f t="shared" si="40"/>
        <v>18.774114895368562</v>
      </c>
      <c r="N83" s="33">
        <f t="shared" si="41"/>
        <v>522.8860637609863</v>
      </c>
      <c r="O83" s="33">
        <f t="shared" si="42"/>
        <v>75.406969861510788</v>
      </c>
      <c r="P83" s="33">
        <f t="shared" si="43"/>
        <v>0.50118723362727224</v>
      </c>
      <c r="Q83" s="34">
        <f t="shared" si="44"/>
        <v>27.772776001840292</v>
      </c>
    </row>
    <row r="84" spans="1:17">
      <c r="A84" s="27">
        <f t="shared" si="30"/>
        <v>1.3599999999999992</v>
      </c>
      <c r="B84" s="28">
        <f t="shared" si="31"/>
        <v>22.908676527677699</v>
      </c>
      <c r="C84" s="29">
        <f t="shared" si="32"/>
        <v>0.22908676527677699</v>
      </c>
      <c r="E84" s="33">
        <f t="shared" si="33"/>
        <v>10.76491846967842</v>
      </c>
      <c r="F84" s="33">
        <f t="shared" si="34"/>
        <v>3.5673368435847088</v>
      </c>
      <c r="G84" s="33">
        <f t="shared" si="35"/>
        <v>11.925918770583621</v>
      </c>
      <c r="H84" s="33">
        <f t="shared" si="36"/>
        <v>2.2737027358736941</v>
      </c>
      <c r="I84" s="33">
        <f t="shared" si="37"/>
        <v>0.50118723362727224</v>
      </c>
      <c r="J84" s="34">
        <f t="shared" si="38"/>
        <v>11.673412273804654</v>
      </c>
      <c r="L84" s="33">
        <f t="shared" si="39"/>
        <v>27.513200679930641</v>
      </c>
      <c r="M84" s="33">
        <f t="shared" si="40"/>
        <v>18.884308243093617</v>
      </c>
      <c r="N84" s="33">
        <f t="shared" si="41"/>
        <v>564.05320074761948</v>
      </c>
      <c r="O84" s="33">
        <f t="shared" si="42"/>
        <v>77.344747199561965</v>
      </c>
      <c r="P84" s="33">
        <f t="shared" si="43"/>
        <v>0.50118723362727224</v>
      </c>
      <c r="Q84" s="34">
        <f t="shared" si="44"/>
        <v>28.074667905675064</v>
      </c>
    </row>
    <row r="85" spans="1:17">
      <c r="A85" s="27">
        <f t="shared" si="30"/>
        <v>1.3699999999999992</v>
      </c>
      <c r="B85" s="28">
        <f t="shared" si="31"/>
        <v>23.442288153199186</v>
      </c>
      <c r="C85" s="29">
        <f t="shared" si="32"/>
        <v>0.23442288153199187</v>
      </c>
      <c r="E85" s="33">
        <f t="shared" si="33"/>
        <v>10.983561425443247</v>
      </c>
      <c r="F85" s="33">
        <f t="shared" si="34"/>
        <v>3.5954353389579201</v>
      </c>
      <c r="G85" s="33">
        <f t="shared" si="35"/>
        <v>12.541692329703032</v>
      </c>
      <c r="H85" s="33">
        <f t="shared" si="36"/>
        <v>2.2884610965613703</v>
      </c>
      <c r="I85" s="33">
        <f t="shared" si="37"/>
        <v>0.50118723362727224</v>
      </c>
      <c r="J85" s="34">
        <f t="shared" si="38"/>
        <v>11.855801337020644</v>
      </c>
      <c r="L85" s="33">
        <f t="shared" si="39"/>
        <v>27.845675169756557</v>
      </c>
      <c r="M85" s="33">
        <f t="shared" si="40"/>
        <v>18.995621328772391</v>
      </c>
      <c r="N85" s="33">
        <f t="shared" si="41"/>
        <v>608.93020487381841</v>
      </c>
      <c r="O85" s="33">
        <f t="shared" si="42"/>
        <v>79.352777568932581</v>
      </c>
      <c r="P85" s="33">
        <f t="shared" si="43"/>
        <v>0.50118723362727224</v>
      </c>
      <c r="Q85" s="34">
        <f t="shared" si="44"/>
        <v>28.380831571720798</v>
      </c>
    </row>
    <row r="86" spans="1:17">
      <c r="A86" s="27">
        <f t="shared" si="30"/>
        <v>1.3799999999999992</v>
      </c>
      <c r="B86" s="28">
        <f t="shared" si="31"/>
        <v>23.988329190194865</v>
      </c>
      <c r="C86" s="29">
        <f t="shared" si="32"/>
        <v>0.23988329190194865</v>
      </c>
      <c r="E86" s="33">
        <f t="shared" si="33"/>
        <v>11.204464891948639</v>
      </c>
      <c r="F86" s="33">
        <f t="shared" si="34"/>
        <v>3.6238243396911725</v>
      </c>
      <c r="G86" s="33">
        <f t="shared" si="35"/>
        <v>13.196127080088102</v>
      </c>
      <c r="H86" s="33">
        <f t="shared" si="36"/>
        <v>2.3034693291623975</v>
      </c>
      <c r="I86" s="33">
        <f t="shared" si="37"/>
        <v>0.50118723362727224</v>
      </c>
      <c r="J86" s="34">
        <f t="shared" si="38"/>
        <v>12.041412528711462</v>
      </c>
      <c r="L86" s="33">
        <f t="shared" si="39"/>
        <v>28.181587054364236</v>
      </c>
      <c r="M86" s="33">
        <f t="shared" si="40"/>
        <v>19.10808526070122</v>
      </c>
      <c r="N86" s="33">
        <f t="shared" si="41"/>
        <v>657.89821099953804</v>
      </c>
      <c r="O86" s="33">
        <f t="shared" si="42"/>
        <v>81.434517227833808</v>
      </c>
      <c r="P86" s="33">
        <f t="shared" si="43"/>
        <v>0.50118723362727224</v>
      </c>
      <c r="Q86" s="34">
        <f t="shared" si="44"/>
        <v>28.691342363602182</v>
      </c>
    </row>
    <row r="87" spans="1:17">
      <c r="A87" s="27">
        <f t="shared" si="30"/>
        <v>1.3899999999999992</v>
      </c>
      <c r="B87" s="28">
        <f t="shared" si="31"/>
        <v>24.547089156850273</v>
      </c>
      <c r="C87" s="29">
        <f t="shared" si="32"/>
        <v>0.24547089156850274</v>
      </c>
      <c r="E87" s="33">
        <f t="shared" si="33"/>
        <v>11.427692725376705</v>
      </c>
      <c r="F87" s="33">
        <f t="shared" si="34"/>
        <v>3.6525120521436927</v>
      </c>
      <c r="G87" s="33">
        <f t="shared" si="35"/>
        <v>13.892143877342065</v>
      </c>
      <c r="H87" s="33">
        <f t="shared" si="36"/>
        <v>2.318735468325916</v>
      </c>
      <c r="I87" s="33">
        <f t="shared" si="37"/>
        <v>0.50118723362727224</v>
      </c>
      <c r="J87" s="34">
        <f t="shared" si="38"/>
        <v>12.230301571639073</v>
      </c>
      <c r="L87" s="33">
        <f t="shared" si="39"/>
        <v>28.521033435219834</v>
      </c>
      <c r="M87" s="33">
        <f t="shared" si="40"/>
        <v>19.221732548633934</v>
      </c>
      <c r="N87" s="33">
        <f t="shared" si="41"/>
        <v>711.38277220481189</v>
      </c>
      <c r="O87" s="33">
        <f t="shared" si="42"/>
        <v>83.593643524193467</v>
      </c>
      <c r="P87" s="33">
        <f t="shared" si="43"/>
        <v>0.50118723362727224</v>
      </c>
      <c r="Q87" s="34">
        <f t="shared" si="44"/>
        <v>29.006279563940758</v>
      </c>
    </row>
    <row r="88" spans="1:17">
      <c r="A88" s="27">
        <f t="shared" si="30"/>
        <v>1.3999999999999992</v>
      </c>
      <c r="B88" s="28">
        <f t="shared" si="31"/>
        <v>25.118864315095767</v>
      </c>
      <c r="C88" s="29">
        <f t="shared" si="32"/>
        <v>0.25118864315095768</v>
      </c>
      <c r="E88" s="33">
        <f t="shared" si="33"/>
        <v>11.653311707077663</v>
      </c>
      <c r="F88" s="33">
        <f t="shared" si="34"/>
        <v>3.6815070585972824</v>
      </c>
      <c r="G88" s="33">
        <f t="shared" si="35"/>
        <v>14.63292581033245</v>
      </c>
      <c r="H88" s="33">
        <f t="shared" si="36"/>
        <v>2.3342679432291726</v>
      </c>
      <c r="I88" s="33">
        <f t="shared" si="37"/>
        <v>0.50118723362727224</v>
      </c>
      <c r="J88" s="34">
        <f t="shared" si="38"/>
        <v>12.422526553599875</v>
      </c>
      <c r="L88" s="33">
        <f t="shared" si="39"/>
        <v>28.864115861880549</v>
      </c>
      <c r="M88" s="33">
        <f t="shared" si="40"/>
        <v>19.336597191553643</v>
      </c>
      <c r="N88" s="33">
        <f t="shared" si="41"/>
        <v>769.85970011413053</v>
      </c>
      <c r="O88" s="33">
        <f t="shared" si="42"/>
        <v>85.834072603096033</v>
      </c>
      <c r="P88" s="33">
        <f t="shared" si="43"/>
        <v>0.50118723362727224</v>
      </c>
      <c r="Q88" s="34">
        <f t="shared" si="44"/>
        <v>29.325726670021737</v>
      </c>
    </row>
    <row r="89" spans="1:17">
      <c r="A89" s="27">
        <f t="shared" si="30"/>
        <v>1.4099999999999993</v>
      </c>
      <c r="B89" s="28">
        <f t="shared" si="31"/>
        <v>25.703957827688601</v>
      </c>
      <c r="C89" s="29">
        <f t="shared" si="32"/>
        <v>0.257039578276886</v>
      </c>
      <c r="E89" s="33">
        <f t="shared" si="33"/>
        <v>11.881391729883083</v>
      </c>
      <c r="F89" s="33">
        <f t="shared" si="34"/>
        <v>3.7108183412000169</v>
      </c>
      <c r="G89" s="33">
        <f t="shared" si="35"/>
        <v>15.421945818204398</v>
      </c>
      <c r="H89" s="33">
        <f t="shared" si="36"/>
        <v>2.3500756039345481</v>
      </c>
      <c r="I89" s="33">
        <f t="shared" si="37"/>
        <v>0.50118723362727224</v>
      </c>
      <c r="J89" s="34">
        <f t="shared" si="38"/>
        <v>12.61814813315404</v>
      </c>
      <c r="L89" s="33">
        <f t="shared" si="39"/>
        <v>29.210940615307681</v>
      </c>
      <c r="M89" s="33">
        <f t="shared" si="40"/>
        <v>19.452714772526456</v>
      </c>
      <c r="N89" s="33">
        <f t="shared" si="41"/>
        <v>833.86176674599142</v>
      </c>
      <c r="O89" s="33">
        <f t="shared" si="42"/>
        <v>88.159978836651831</v>
      </c>
      <c r="P89" s="33">
        <f t="shared" si="43"/>
        <v>0.50118723362727224</v>
      </c>
      <c r="Q89" s="34">
        <f t="shared" si="44"/>
        <v>29.649771710064563</v>
      </c>
    </row>
    <row r="90" spans="1:17">
      <c r="A90" s="27">
        <f t="shared" si="30"/>
        <v>1.4199999999999993</v>
      </c>
      <c r="B90" s="28">
        <f t="shared" si="31"/>
        <v>26.302679918953778</v>
      </c>
      <c r="C90" s="29">
        <f t="shared" si="32"/>
        <v>0.26302679918953781</v>
      </c>
      <c r="E90" s="33">
        <f t="shared" si="33"/>
        <v>12.112005999711023</v>
      </c>
      <c r="F90" s="33">
        <f t="shared" si="34"/>
        <v>3.7404553078751599</v>
      </c>
      <c r="G90" s="33">
        <f t="shared" si="35"/>
        <v>16.262997677198065</v>
      </c>
      <c r="H90" s="33">
        <f t="shared" si="36"/>
        <v>2.3661677499902902</v>
      </c>
      <c r="I90" s="33">
        <f t="shared" si="37"/>
        <v>0.50118723362727224</v>
      </c>
      <c r="J90" s="34">
        <f t="shared" si="38"/>
        <v>12.817229761556018</v>
      </c>
      <c r="L90" s="33">
        <f t="shared" si="39"/>
        <v>29.561619014432921</v>
      </c>
      <c r="M90" s="33">
        <f t="shared" si="40"/>
        <v>19.570122561340455</v>
      </c>
      <c r="N90" s="33">
        <f t="shared" si="41"/>
        <v>903.98640968082293</v>
      </c>
      <c r="O90" s="33">
        <f t="shared" si="42"/>
        <v>90.575816174980318</v>
      </c>
      <c r="P90" s="33">
        <f t="shared" si="43"/>
        <v>0.50118723362727224</v>
      </c>
      <c r="Q90" s="34">
        <f t="shared" si="44"/>
        <v>29.978507582103212</v>
      </c>
    </row>
    <row r="91" spans="1:17">
      <c r="A91" s="27">
        <f t="shared" si="30"/>
        <v>1.4299999999999993</v>
      </c>
      <c r="B91" s="28">
        <f t="shared" si="31"/>
        <v>26.915348039269123</v>
      </c>
      <c r="C91" s="29">
        <f t="shared" si="32"/>
        <v>0.26915348039269121</v>
      </c>
      <c r="E91" s="33">
        <f t="shared" si="33"/>
        <v>12.345231254008123</v>
      </c>
      <c r="F91" s="33">
        <f t="shared" si="34"/>
        <v>3.7704278203938424</v>
      </c>
      <c r="G91" s="33">
        <f t="shared" si="35"/>
        <v>17.160230828340328</v>
      </c>
      <c r="H91" s="33">
        <f t="shared" si="36"/>
        <v>2.3825541615084482</v>
      </c>
      <c r="I91" s="33">
        <f t="shared" si="37"/>
        <v>0.50118723362727224</v>
      </c>
      <c r="J91" s="34">
        <f t="shared" si="38"/>
        <v>13.019837922345063</v>
      </c>
      <c r="L91" s="33">
        <f t="shared" si="39"/>
        <v>29.916267748327424</v>
      </c>
      <c r="M91" s="33">
        <f t="shared" si="40"/>
        <v>19.688859625716546</v>
      </c>
      <c r="N91" s="33">
        <f t="shared" si="41"/>
        <v>980.90460824121897</v>
      </c>
      <c r="O91" s="33">
        <f t="shared" si="42"/>
        <v>93.086341643667836</v>
      </c>
      <c r="P91" s="33">
        <f t="shared" si="43"/>
        <v>0.50118723362727224</v>
      </c>
      <c r="Q91" s="34">
        <f t="shared" si="44"/>
        <v>30.312032417739157</v>
      </c>
    </row>
    <row r="92" spans="1:17">
      <c r="A92" s="27">
        <f t="shared" si="30"/>
        <v>1.4399999999999993</v>
      </c>
      <c r="B92" s="28">
        <f t="shared" si="31"/>
        <v>27.542287033381626</v>
      </c>
      <c r="C92" s="29">
        <f t="shared" si="32"/>
        <v>0.27542287033381624</v>
      </c>
      <c r="E92" s="33">
        <f t="shared" si="33"/>
        <v>12.581147998760201</v>
      </c>
      <c r="F92" s="33">
        <f t="shared" si="34"/>
        <v>3.8007462248340453</v>
      </c>
      <c r="G92" s="33">
        <f t="shared" si="35"/>
        <v>18.118189591777305</v>
      </c>
      <c r="H92" s="33">
        <f t="shared" si="36"/>
        <v>2.3992451329824207</v>
      </c>
      <c r="I92" s="33">
        <f t="shared" si="37"/>
        <v>0.50118723362727224</v>
      </c>
      <c r="J92" s="34">
        <f t="shared" si="38"/>
        <v>13.22604239023963</v>
      </c>
      <c r="L92" s="33">
        <f t="shared" si="39"/>
        <v>30.275009236606628</v>
      </c>
      <c r="M92" s="33">
        <f t="shared" si="40"/>
        <v>19.80896695197265</v>
      </c>
      <c r="N92" s="33">
        <f t="shared" si="41"/>
        <v>1065.3711295042212</v>
      </c>
      <c r="O92" s="33">
        <f t="shared" si="42"/>
        <v>95.696641243837519</v>
      </c>
      <c r="P92" s="33">
        <f t="shared" si="43"/>
        <v>0.50118723362727224</v>
      </c>
      <c r="Q92" s="34">
        <f t="shared" si="44"/>
        <v>30.650449973320871</v>
      </c>
    </row>
    <row r="93" spans="1:17">
      <c r="A93" s="27">
        <f t="shared" si="30"/>
        <v>1.4499999999999993</v>
      </c>
      <c r="B93" s="28">
        <f t="shared" si="31"/>
        <v>28.183829312644498</v>
      </c>
      <c r="C93" s="29">
        <f t="shared" si="32"/>
        <v>0.28183829312644498</v>
      </c>
      <c r="E93" s="33">
        <f t="shared" si="33"/>
        <v>12.819840766015483</v>
      </c>
      <c r="F93" s="33">
        <f t="shared" si="34"/>
        <v>3.8314213846757168</v>
      </c>
      <c r="G93" s="33">
        <f t="shared" si="35"/>
        <v>19.141857401527336</v>
      </c>
      <c r="H93" s="33">
        <f t="shared" si="36"/>
        <v>2.4162515101395363</v>
      </c>
      <c r="I93" s="33">
        <f t="shared" si="37"/>
        <v>0.50118723362727224</v>
      </c>
      <c r="J93" s="34">
        <f t="shared" si="38"/>
        <v>13.435916511190634</v>
      </c>
      <c r="L93" s="33">
        <f t="shared" si="39"/>
        <v>30.637972021027156</v>
      </c>
      <c r="M93" s="33">
        <f t="shared" si="40"/>
        <v>19.930487576131107</v>
      </c>
      <c r="N93" s="33">
        <f t="shared" si="41"/>
        <v>1158.2363804752495</v>
      </c>
      <c r="O93" s="33">
        <f t="shared" si="42"/>
        <v>98.412158546581281</v>
      </c>
      <c r="P93" s="33">
        <f t="shared" si="43"/>
        <v>0.50118723362727224</v>
      </c>
      <c r="Q93" s="34">
        <f t="shared" si="44"/>
        <v>30.993870051435067</v>
      </c>
    </row>
    <row r="94" spans="1:17">
      <c r="A94" s="27">
        <f t="shared" si="30"/>
        <v>1.4599999999999993</v>
      </c>
      <c r="B94" s="28">
        <f t="shared" si="31"/>
        <v>28.840315031266016</v>
      </c>
      <c r="C94" s="29">
        <f t="shared" si="32"/>
        <v>0.28840315031266017</v>
      </c>
      <c r="E94" s="33">
        <f t="shared" si="33"/>
        <v>13.061398394107695</v>
      </c>
      <c r="F94" s="33">
        <f t="shared" si="34"/>
        <v>3.8624647168131281</v>
      </c>
      <c r="G94" s="33">
        <f t="shared" si="35"/>
        <v>20.23670679841738</v>
      </c>
      <c r="H94" s="33">
        <f t="shared" si="36"/>
        <v>2.4335847301619906</v>
      </c>
      <c r="I94" s="33">
        <f t="shared" si="37"/>
        <v>0.50118723362727224</v>
      </c>
      <c r="J94" s="34">
        <f t="shared" si="38"/>
        <v>13.649537505691447</v>
      </c>
      <c r="L94" s="33">
        <f t="shared" si="39"/>
        <v>31.00529119160176</v>
      </c>
      <c r="M94" s="33">
        <f t="shared" si="40"/>
        <v>20.053466726582727</v>
      </c>
      <c r="N94" s="33">
        <f t="shared" si="41"/>
        <v>1260.460148087463</v>
      </c>
      <c r="O94" s="33">
        <f t="shared" si="42"/>
        <v>101.23872631478295</v>
      </c>
      <c r="P94" s="33">
        <f t="shared" si="43"/>
        <v>0.50118723362727224</v>
      </c>
      <c r="Q94" s="34">
        <f t="shared" si="44"/>
        <v>31.342408955972427</v>
      </c>
    </row>
    <row r="95" spans="1:17">
      <c r="A95" s="27">
        <f t="shared" si="30"/>
        <v>1.4699999999999993</v>
      </c>
      <c r="B95" s="28">
        <f t="shared" si="31"/>
        <v>29.512092266663824</v>
      </c>
      <c r="C95" s="29">
        <f t="shared" si="32"/>
        <v>0.29512092266663825</v>
      </c>
      <c r="E95" s="33">
        <f t="shared" si="33"/>
        <v>13.305914333045235</v>
      </c>
      <c r="F95" s="33">
        <f t="shared" si="34"/>
        <v>3.8938882308013993</v>
      </c>
      <c r="G95" s="33">
        <f t="shared" si="35"/>
        <v>21.408756042152447</v>
      </c>
      <c r="H95" s="33">
        <f t="shared" si="36"/>
        <v>2.4512568656530056</v>
      </c>
      <c r="I95" s="33">
        <f t="shared" si="37"/>
        <v>0.50118723362727224</v>
      </c>
      <c r="J95" s="34">
        <f t="shared" si="38"/>
        <v>13.866986797721202</v>
      </c>
      <c r="L95" s="33">
        <f t="shared" si="39"/>
        <v>31.377108850982495</v>
      </c>
      <c r="M95" s="33">
        <f t="shared" si="40"/>
        <v>20.17795197956319</v>
      </c>
      <c r="N95" s="33">
        <f t="shared" si="41"/>
        <v>1373.1275636453172</v>
      </c>
      <c r="O95" s="33">
        <f t="shared" si="42"/>
        <v>104.18260153336281</v>
      </c>
      <c r="P95" s="33">
        <f t="shared" si="43"/>
        <v>0.50118723362727224</v>
      </c>
      <c r="Q95" s="34">
        <f t="shared" si="44"/>
        <v>31.696189984462443</v>
      </c>
    </row>
    <row r="96" spans="1:17">
      <c r="A96" s="27">
        <f t="shared" si="30"/>
        <v>1.4799999999999993</v>
      </c>
      <c r="B96" s="28">
        <f t="shared" si="31"/>
        <v>30.199517204020125</v>
      </c>
      <c r="C96" s="29">
        <f t="shared" si="32"/>
        <v>0.30199517204020127</v>
      </c>
      <c r="E96" s="33">
        <f t="shared" si="33"/>
        <v>13.553486977852661</v>
      </c>
      <c r="F96" s="33">
        <f t="shared" si="34"/>
        <v>3.9257045716952605</v>
      </c>
      <c r="G96" s="33">
        <f t="shared" si="35"/>
        <v>22.664633349819926</v>
      </c>
      <c r="H96" s="33">
        <f t="shared" si="36"/>
        <v>2.4692806727752412</v>
      </c>
      <c r="I96" s="33">
        <f t="shared" si="37"/>
        <v>0.50118723362727224</v>
      </c>
      <c r="J96" s="34">
        <f t="shared" si="38"/>
        <v>14.088350372018839</v>
      </c>
      <c r="L96" s="33">
        <f t="shared" si="39"/>
        <v>31.753574621348939</v>
      </c>
      <c r="M96" s="33">
        <f t="shared" si="40"/>
        <v>20.303993428860149</v>
      </c>
      <c r="N96" s="33">
        <f t="shared" si="41"/>
        <v>1497.467695154741</v>
      </c>
      <c r="O96" s="33">
        <f t="shared" si="42"/>
        <v>107.25050428490667</v>
      </c>
      <c r="P96" s="33">
        <f t="shared" si="43"/>
        <v>0.50118723362727224</v>
      </c>
      <c r="Q96" s="34">
        <f t="shared" si="44"/>
        <v>32.055343961866349</v>
      </c>
    </row>
    <row r="97" spans="1:17">
      <c r="A97" s="27">
        <f t="shared" si="30"/>
        <v>1.4899999999999993</v>
      </c>
      <c r="B97" s="28">
        <f t="shared" si="31"/>
        <v>30.902954325135862</v>
      </c>
      <c r="C97" s="29">
        <f t="shared" si="32"/>
        <v>0.30902954325135862</v>
      </c>
      <c r="E97" s="33">
        <f t="shared" si="33"/>
        <v>13.804220033019813</v>
      </c>
      <c r="F97" s="33">
        <f t="shared" si="34"/>
        <v>3.9579270668855617</v>
      </c>
      <c r="G97" s="33">
        <f t="shared" si="35"/>
        <v>24.011649942517682</v>
      </c>
      <c r="H97" s="33">
        <f t="shared" si="36"/>
        <v>2.4876696440464618</v>
      </c>
      <c r="I97" s="33">
        <f t="shared" si="37"/>
        <v>0.50118723362727224</v>
      </c>
      <c r="J97" s="34">
        <f t="shared" si="38"/>
        <v>14.313719162755291</v>
      </c>
      <c r="L97" s="33">
        <f t="shared" si="39"/>
        <v>32.134846198599554</v>
      </c>
      <c r="M97" s="33">
        <f t="shared" si="40"/>
        <v>20.431643871357561</v>
      </c>
      <c r="N97" s="33">
        <f t="shared" si="41"/>
        <v>1634.875252499688</v>
      </c>
      <c r="O97" s="33">
        <f t="shared" si="42"/>
        <v>110.44966097302844</v>
      </c>
      <c r="P97" s="33">
        <f t="shared" si="43"/>
        <v>0.50118723362727224</v>
      </c>
      <c r="Q97" s="34">
        <f t="shared" si="44"/>
        <v>32.420009820586046</v>
      </c>
    </row>
    <row r="98" spans="1:17">
      <c r="A98" s="27">
        <f t="shared" si="30"/>
        <v>1.4999999999999993</v>
      </c>
      <c r="B98" s="28">
        <f t="shared" si="31"/>
        <v>31.622776601683761</v>
      </c>
      <c r="C98" s="29">
        <f t="shared" si="32"/>
        <v>0.31622776601683761</v>
      </c>
      <c r="E98" s="33">
        <f t="shared" si="33"/>
        <v>14.058222911639888</v>
      </c>
      <c r="F98" s="33">
        <f t="shared" si="34"/>
        <v>3.9905697773937621</v>
      </c>
      <c r="G98" s="33">
        <f t="shared" si="35"/>
        <v>25.45788329022264</v>
      </c>
      <c r="H98" s="33">
        <f t="shared" si="36"/>
        <v>2.5064380663445847</v>
      </c>
      <c r="I98" s="33">
        <f t="shared" si="37"/>
        <v>0.50118723362727224</v>
      </c>
      <c r="J98" s="34">
        <f t="shared" si="38"/>
        <v>14.543189477098995</v>
      </c>
      <c r="L98" s="33">
        <f t="shared" si="39"/>
        <v>32.52108995929202</v>
      </c>
      <c r="M98" s="33">
        <f t="shared" si="40"/>
        <v>20.560959010240438</v>
      </c>
      <c r="N98" s="33">
        <f t="shared" si="41"/>
        <v>1786.9359901970433</v>
      </c>
      <c r="O98" s="33">
        <f t="shared" si="42"/>
        <v>113.78785247242871</v>
      </c>
      <c r="P98" s="33">
        <f t="shared" si="43"/>
        <v>0.50118723362727224</v>
      </c>
      <c r="Q98" s="34">
        <f t="shared" si="44"/>
        <v>32.790335232101626</v>
      </c>
    </row>
    <row r="99" spans="1:17">
      <c r="A99" s="27">
        <f t="shared" si="30"/>
        <v>1.5099999999999993</v>
      </c>
      <c r="B99" s="28">
        <f t="shared" si="31"/>
        <v>32.35936569296279</v>
      </c>
      <c r="C99" s="29">
        <f t="shared" si="32"/>
        <v>0.32359365692962788</v>
      </c>
      <c r="E99" s="33">
        <f t="shared" si="33"/>
        <v>14.315611173311183</v>
      </c>
      <c r="F99" s="33">
        <f t="shared" si="34"/>
        <v>4.0236475541480647</v>
      </c>
      <c r="G99" s="33">
        <f t="shared" si="35"/>
        <v>27.0122721949189</v>
      </c>
      <c r="H99" s="33">
        <f t="shared" si="36"/>
        <v>2.5256010847522115</v>
      </c>
      <c r="I99" s="33">
        <f t="shared" si="37"/>
        <v>0.50118723362727224</v>
      </c>
      <c r="J99" s="34">
        <f t="shared" si="38"/>
        <v>14.776863457665288</v>
      </c>
      <c r="L99" s="33">
        <f t="shared" si="39"/>
        <v>32.91248162652866</v>
      </c>
      <c r="M99" s="33">
        <f t="shared" si="40"/>
        <v>20.691997677934562</v>
      </c>
      <c r="N99" s="33">
        <f t="shared" si="41"/>
        <v>1955.4565149993803</v>
      </c>
      <c r="O99" s="33">
        <f t="shared" si="42"/>
        <v>117.27346787469139</v>
      </c>
      <c r="P99" s="33">
        <f t="shared" si="43"/>
        <v>0.50118723362727224</v>
      </c>
      <c r="Q99" s="34">
        <f t="shared" si="44"/>
        <v>33.16647729640777</v>
      </c>
    </row>
    <row r="100" spans="1:17">
      <c r="A100" s="27">
        <f t="shared" si="30"/>
        <v>1.5199999999999994</v>
      </c>
      <c r="B100" s="28">
        <f t="shared" si="31"/>
        <v>33.11311214825907</v>
      </c>
      <c r="C100" s="29">
        <f t="shared" si="32"/>
        <v>0.33113112148259072</v>
      </c>
      <c r="E100" s="33">
        <f t="shared" si="33"/>
        <v>14.576507005450463</v>
      </c>
      <c r="F100" s="33">
        <f t="shared" si="34"/>
        <v>4.0571760998385136</v>
      </c>
      <c r="G100" s="33">
        <f t="shared" si="35"/>
        <v>28.684725652622699</v>
      </c>
      <c r="H100" s="33">
        <f t="shared" si="36"/>
        <v>2.5451747729615968</v>
      </c>
      <c r="I100" s="33">
        <f t="shared" si="37"/>
        <v>0.50118723362727224</v>
      </c>
      <c r="J100" s="34">
        <f t="shared" si="38"/>
        <v>15.014849588416027</v>
      </c>
      <c r="L100" s="33">
        <f t="shared" si="39"/>
        <v>33.309207001854787</v>
      </c>
      <c r="M100" s="33">
        <f t="shared" si="40"/>
        <v>20.824822081147403</v>
      </c>
      <c r="N100" s="33">
        <f t="shared" si="41"/>
        <v>2142.4993566511353</v>
      </c>
      <c r="O100" s="33">
        <f t="shared" si="42"/>
        <v>120.91556460504171</v>
      </c>
      <c r="P100" s="33">
        <f t="shared" si="43"/>
        <v>0.50118723362727224</v>
      </c>
      <c r="Q100" s="34">
        <f t="shared" si="44"/>
        <v>33.548603296297543</v>
      </c>
    </row>
    <row r="101" spans="1:17">
      <c r="A101" s="27">
        <f t="shared" si="30"/>
        <v>1.5299999999999994</v>
      </c>
      <c r="B101" s="28">
        <f t="shared" si="31"/>
        <v>33.884415613920211</v>
      </c>
      <c r="C101" s="29">
        <f t="shared" si="32"/>
        <v>0.3388441561392021</v>
      </c>
      <c r="E101" s="33">
        <f t="shared" si="33"/>
        <v>14.841039753332964</v>
      </c>
      <c r="F101" s="33">
        <f t="shared" si="34"/>
        <v>4.091172037034104</v>
      </c>
      <c r="G101" s="33">
        <f t="shared" si="35"/>
        <v>30.486247797800111</v>
      </c>
      <c r="H101" s="33">
        <f t="shared" si="36"/>
        <v>2.5651762110670813</v>
      </c>
      <c r="I101" s="33">
        <f t="shared" si="37"/>
        <v>0.50118723362727224</v>
      </c>
      <c r="J101" s="34">
        <f t="shared" si="38"/>
        <v>15.257263249245723</v>
      </c>
      <c r="L101" s="33">
        <f t="shared" si="39"/>
        <v>33.711462771252101</v>
      </c>
      <c r="M101" s="33">
        <f t="shared" si="40"/>
        <v>20.959498070716254</v>
      </c>
      <c r="N101" s="33">
        <f t="shared" si="41"/>
        <v>2350.4243469590228</v>
      </c>
      <c r="O101" s="33">
        <f t="shared" si="42"/>
        <v>124.72393581089935</v>
      </c>
      <c r="P101" s="33">
        <f t="shared" si="43"/>
        <v>0.50118723362727224</v>
      </c>
      <c r="Q101" s="34">
        <f t="shared" si="44"/>
        <v>33.936891524562675</v>
      </c>
    </row>
    <row r="102" spans="1:17">
      <c r="A102" s="27">
        <f t="shared" si="30"/>
        <v>1.5399999999999994</v>
      </c>
      <c r="B102" s="28">
        <f t="shared" si="31"/>
        <v>34.67368504525313</v>
      </c>
      <c r="C102" s="29">
        <f t="shared" si="32"/>
        <v>0.34673685045253128</v>
      </c>
      <c r="E102" s="33">
        <f t="shared" si="33"/>
        <v>15.109346504954239</v>
      </c>
      <c r="F102" s="33">
        <f t="shared" si="34"/>
        <v>4.1256529833452245</v>
      </c>
      <c r="G102" s="33">
        <f t="shared" si="35"/>
        <v>32.429081673224907</v>
      </c>
      <c r="H102" s="33">
        <f t="shared" si="36"/>
        <v>2.5856235716964222</v>
      </c>
      <c r="I102" s="33">
        <f t="shared" si="37"/>
        <v>0.50118723362727224</v>
      </c>
      <c r="J102" s="34">
        <f t="shared" si="38"/>
        <v>15.504227325273996</v>
      </c>
      <c r="L102" s="33">
        <f t="shared" si="39"/>
        <v>34.119457394495676</v>
      </c>
      <c r="M102" s="33">
        <f t="shared" si="40"/>
        <v>21.096095439366618</v>
      </c>
      <c r="N102" s="33">
        <f t="shared" si="41"/>
        <v>2581.9375844018145</v>
      </c>
      <c r="O102" s="33">
        <f t="shared" si="42"/>
        <v>128.70918607209828</v>
      </c>
      <c r="P102" s="33">
        <f t="shared" si="43"/>
        <v>0.50118723362727224</v>
      </c>
      <c r="Q102" s="34">
        <f t="shared" si="44"/>
        <v>34.331532193372276</v>
      </c>
    </row>
    <row r="103" spans="1:17">
      <c r="A103" s="27">
        <f t="shared" si="30"/>
        <v>1.5499999999999994</v>
      </c>
      <c r="B103" s="28">
        <f t="shared" si="31"/>
        <v>35.481338923357512</v>
      </c>
      <c r="C103" s="29">
        <f t="shared" si="32"/>
        <v>0.35481338923357514</v>
      </c>
      <c r="E103" s="33">
        <f t="shared" si="33"/>
        <v>15.381572737722546</v>
      </c>
      <c r="F103" s="33">
        <f t="shared" si="34"/>
        <v>4.160637634532133</v>
      </c>
      <c r="G103" s="33">
        <f t="shared" si="35"/>
        <v>34.52687510273573</v>
      </c>
      <c r="H103" s="33">
        <f t="shared" si="36"/>
        <v>2.6065362155786298</v>
      </c>
      <c r="I103" s="33">
        <f t="shared" si="37"/>
        <v>0.50118723362727224</v>
      </c>
      <c r="J103" s="34">
        <f t="shared" si="38"/>
        <v>15.755872877781197</v>
      </c>
      <c r="L103" s="33">
        <f t="shared" si="39"/>
        <v>34.533412088532216</v>
      </c>
      <c r="M103" s="33">
        <f t="shared" si="40"/>
        <v>21.234688250949084</v>
      </c>
      <c r="N103" s="33">
        <f t="shared" si="41"/>
        <v>2840.1495508745343</v>
      </c>
      <c r="O103" s="33">
        <f t="shared" si="42"/>
        <v>132.88281666011474</v>
      </c>
      <c r="P103" s="33">
        <f t="shared" si="43"/>
        <v>0.50118723362727224</v>
      </c>
      <c r="Q103" s="34">
        <f t="shared" si="44"/>
        <v>34.732728436486411</v>
      </c>
    </row>
    <row r="104" spans="1:17">
      <c r="A104" s="27">
        <f t="shared" si="30"/>
        <v>1.5599999999999994</v>
      </c>
      <c r="B104" s="28">
        <f t="shared" si="31"/>
        <v>36.307805477010092</v>
      </c>
      <c r="C104" s="29">
        <f t="shared" si="32"/>
        <v>0.36307805477010091</v>
      </c>
      <c r="E104" s="33">
        <f t="shared" si="33"/>
        <v>15.657873035065451</v>
      </c>
      <c r="F104" s="33">
        <f t="shared" si="34"/>
        <v>4.196145856598327</v>
      </c>
      <c r="G104" s="33">
        <f t="shared" si="35"/>
        <v>36.794872596611427</v>
      </c>
      <c r="H104" s="33">
        <f t="shared" si="36"/>
        <v>2.627934797818432</v>
      </c>
      <c r="I104" s="33">
        <f t="shared" si="37"/>
        <v>0.50118723362727224</v>
      </c>
      <c r="J104" s="34">
        <f t="shared" si="38"/>
        <v>16.012339884802859</v>
      </c>
      <c r="L104" s="33">
        <f t="shared" si="39"/>
        <v>34.95356191717174</v>
      </c>
      <c r="M104" s="33">
        <f t="shared" si="40"/>
        <v>21.375355205270189</v>
      </c>
      <c r="N104" s="33">
        <f t="shared" si="41"/>
        <v>3128.6443095015088</v>
      </c>
      <c r="O104" s="33">
        <f t="shared" si="42"/>
        <v>137.25732178571508</v>
      </c>
      <c r="P104" s="33">
        <f t="shared" si="43"/>
        <v>0.50118723362727224</v>
      </c>
      <c r="Q104" s="34">
        <f t="shared" si="44"/>
        <v>35.140697416600808</v>
      </c>
    </row>
    <row r="105" spans="1:17">
      <c r="A105" s="27">
        <f t="shared" si="30"/>
        <v>1.5699999999999994</v>
      </c>
      <c r="B105" s="28">
        <f t="shared" si="31"/>
        <v>37.153522909717211</v>
      </c>
      <c r="C105" s="29">
        <f t="shared" si="32"/>
        <v>0.37153522909717213</v>
      </c>
      <c r="E105" s="33">
        <f t="shared" si="33"/>
        <v>15.938411882302066</v>
      </c>
      <c r="F105" s="33">
        <f t="shared" si="34"/>
        <v>4.2321987880705985</v>
      </c>
      <c r="G105" s="33">
        <f t="shared" si="35"/>
        <v>39.250138018564819</v>
      </c>
      <c r="H105" s="33">
        <f t="shared" si="36"/>
        <v>2.649841386351679</v>
      </c>
      <c r="I105" s="33">
        <f t="shared" si="37"/>
        <v>0.50118723362727224</v>
      </c>
      <c r="J105" s="34">
        <f t="shared" si="38"/>
        <v>16.273778060670629</v>
      </c>
      <c r="L105" s="33">
        <f t="shared" si="39"/>
        <v>35.380157001312789</v>
      </c>
      <c r="M105" s="33">
        <f t="shared" si="40"/>
        <v>21.518180043278061</v>
      </c>
      <c r="N105" s="33">
        <f t="shared" si="41"/>
        <v>3451.5621681413913</v>
      </c>
      <c r="O105" s="33">
        <f t="shared" si="42"/>
        <v>141.84629752877768</v>
      </c>
      <c r="P105" s="33">
        <f t="shared" si="43"/>
        <v>0.50118723362727224</v>
      </c>
      <c r="Q105" s="34">
        <f t="shared" si="44"/>
        <v>35.555671552051962</v>
      </c>
    </row>
    <row r="106" spans="1:17">
      <c r="A106" s="27">
        <f t="shared" si="30"/>
        <v>1.5799999999999994</v>
      </c>
      <c r="B106" s="28">
        <f t="shared" si="31"/>
        <v>38.018939632056089</v>
      </c>
      <c r="C106" s="29">
        <f t="shared" si="32"/>
        <v>0.38018939632056087</v>
      </c>
      <c r="E106" s="33">
        <f t="shared" si="33"/>
        <v>16.223364552633985</v>
      </c>
      <c r="F106" s="33">
        <f t="shared" si="34"/>
        <v>4.2688189538605164</v>
      </c>
      <c r="G106" s="33">
        <f t="shared" si="35"/>
        <v>41.911813726904903</v>
      </c>
      <c r="H106" s="33">
        <f t="shared" si="36"/>
        <v>2.6722795942985904</v>
      </c>
      <c r="I106" s="33">
        <f t="shared" si="37"/>
        <v>0.50118723362727224</v>
      </c>
      <c r="J106" s="34">
        <f t="shared" si="38"/>
        <v>16.540347765293113</v>
      </c>
      <c r="L106" s="33">
        <f t="shared" si="39"/>
        <v>35.813463866204607</v>
      </c>
      <c r="M106" s="33">
        <f t="shared" si="40"/>
        <v>21.663251998128366</v>
      </c>
      <c r="N106" s="33">
        <f t="shared" si="41"/>
        <v>3813.6987689035791</v>
      </c>
      <c r="O106" s="33">
        <f t="shared" si="42"/>
        <v>146.6645654503059</v>
      </c>
      <c r="P106" s="33">
        <f t="shared" si="43"/>
        <v>0.50118723362727224</v>
      </c>
      <c r="Q106" s="34">
        <f t="shared" si="44"/>
        <v>35.977899879399672</v>
      </c>
    </row>
    <row r="107" spans="1:17">
      <c r="A107" s="27">
        <f t="shared" si="30"/>
        <v>1.5899999999999994</v>
      </c>
      <c r="B107" s="28">
        <f t="shared" si="31"/>
        <v>38.904514499428025</v>
      </c>
      <c r="C107" s="29">
        <f t="shared" si="32"/>
        <v>0.38904514499428022</v>
      </c>
      <c r="E107" s="33">
        <f t="shared" si="33"/>
        <v>16.512918095892847</v>
      </c>
      <c r="F107" s="33">
        <f t="shared" si="34"/>
        <v>4.306030392331496</v>
      </c>
      <c r="G107" s="33">
        <f t="shared" si="35"/>
        <v>44.801423118011357</v>
      </c>
      <c r="H107" s="33">
        <f t="shared" si="36"/>
        <v>2.6952747282211598</v>
      </c>
      <c r="I107" s="33">
        <f t="shared" si="37"/>
        <v>0.50118723362727224</v>
      </c>
      <c r="J107" s="34">
        <f t="shared" si="38"/>
        <v>16.812221015759611</v>
      </c>
      <c r="L107" s="33">
        <f t="shared" si="39"/>
        <v>36.253766944963857</v>
      </c>
      <c r="M107" s="33">
        <f t="shared" si="40"/>
        <v>21.810666298564531</v>
      </c>
      <c r="N107" s="33">
        <f t="shared" si="41"/>
        <v>4220.6242947602141</v>
      </c>
      <c r="O107" s="33">
        <f t="shared" si="42"/>
        <v>151.72831325686877</v>
      </c>
      <c r="P107" s="33">
        <f t="shared" si="43"/>
        <v>0.50118723362727224</v>
      </c>
      <c r="Q107" s="34">
        <f t="shared" si="44"/>
        <v>36.407649571122221</v>
      </c>
    </row>
    <row r="108" spans="1:17">
      <c r="A108" s="27">
        <f t="shared" si="30"/>
        <v>1.5999999999999994</v>
      </c>
      <c r="B108" s="28">
        <f t="shared" si="31"/>
        <v>39.810717055349684</v>
      </c>
      <c r="C108" s="29">
        <f t="shared" si="32"/>
        <v>0.39810717055349687</v>
      </c>
      <c r="E108" s="33">
        <f t="shared" si="33"/>
        <v>16.807272444812298</v>
      </c>
      <c r="F108" s="33">
        <f t="shared" si="34"/>
        <v>4.3438587974692959</v>
      </c>
      <c r="G108" s="33">
        <f t="shared" si="35"/>
        <v>47.943225009509341</v>
      </c>
      <c r="H108" s="33">
        <f t="shared" si="36"/>
        <v>2.7188539546375159</v>
      </c>
      <c r="I108" s="33">
        <f t="shared" si="37"/>
        <v>0.50118723362727224</v>
      </c>
      <c r="J108" s="34">
        <f t="shared" si="38"/>
        <v>17.089582614984028</v>
      </c>
      <c r="L108" s="33">
        <f t="shared" si="39"/>
        <v>36.701370260802207</v>
      </c>
      <c r="M108" s="33">
        <f t="shared" si="40"/>
        <v>21.960524732130683</v>
      </c>
      <c r="N108" s="33">
        <f t="shared" si="41"/>
        <v>4678.8274165441744</v>
      </c>
      <c r="O108" s="33">
        <f t="shared" si="42"/>
        <v>157.0552553371891</v>
      </c>
      <c r="P108" s="33">
        <f t="shared" si="43"/>
        <v>0.50118723362727224</v>
      </c>
      <c r="Q108" s="34">
        <f t="shared" si="44"/>
        <v>36.845207630902173</v>
      </c>
    </row>
    <row r="109" spans="1:17">
      <c r="A109" s="27">
        <f t="shared" si="30"/>
        <v>1.6099999999999994</v>
      </c>
      <c r="B109" s="28">
        <f t="shared" si="31"/>
        <v>40.738027780411223</v>
      </c>
      <c r="C109" s="29">
        <f t="shared" si="32"/>
        <v>0.40738027780411223</v>
      </c>
      <c r="E109" s="33">
        <f t="shared" si="33"/>
        <v>17.106641656144021</v>
      </c>
      <c r="F109" s="33">
        <f t="shared" si="34"/>
        <v>4.3823316783817461</v>
      </c>
      <c r="G109" s="33">
        <f t="shared" si="35"/>
        <v>51.364630183326582</v>
      </c>
      <c r="H109" s="33">
        <f t="shared" si="36"/>
        <v>2.7430464875627236</v>
      </c>
      <c r="I109" s="33">
        <f t="shared" si="37"/>
        <v>0.50118723362727224</v>
      </c>
      <c r="J109" s="34">
        <f t="shared" si="38"/>
        <v>17.372631414662937</v>
      </c>
      <c r="L109" s="33">
        <f t="shared" si="39"/>
        <v>37.156599314301459</v>
      </c>
      <c r="M109" s="33">
        <f t="shared" si="40"/>
        <v>22.112936277034962</v>
      </c>
      <c r="N109" s="33">
        <f t="shared" si="41"/>
        <v>5195.8897989751931</v>
      </c>
      <c r="O109" s="33">
        <f t="shared" si="42"/>
        <v>162.66481653869027</v>
      </c>
      <c r="P109" s="33">
        <f t="shared" si="43"/>
        <v>0.50118723362727224</v>
      </c>
      <c r="Q109" s="34">
        <f t="shared" si="44"/>
        <v>37.290882792864075</v>
      </c>
    </row>
    <row r="110" spans="1:17">
      <c r="A110" s="27">
        <f t="shared" si="30"/>
        <v>1.6199999999999994</v>
      </c>
      <c r="B110" s="28">
        <f t="shared" si="31"/>
        <v>41.686938347033504</v>
      </c>
      <c r="C110" s="29">
        <f t="shared" si="32"/>
        <v>0.41686938347033503</v>
      </c>
      <c r="E110" s="33">
        <f t="shared" si="33"/>
        <v>17.411255307008837</v>
      </c>
      <c r="F110" s="33">
        <f t="shared" si="34"/>
        <v>4.4214785387482349</v>
      </c>
      <c r="G110" s="33">
        <f t="shared" si="35"/>
        <v>55.096692769382571</v>
      </c>
      <c r="H110" s="33">
        <f t="shared" si="36"/>
        <v>2.7678838003487987</v>
      </c>
      <c r="I110" s="33">
        <f t="shared" si="37"/>
        <v>0.50118723362727224</v>
      </c>
      <c r="J110" s="34">
        <f t="shared" si="38"/>
        <v>17.661581732897915</v>
      </c>
      <c r="L110" s="33">
        <f t="shared" si="39"/>
        <v>37.619803206743448</v>
      </c>
      <c r="M110" s="33">
        <f t="shared" si="40"/>
        <v>22.268017813044338</v>
      </c>
      <c r="N110" s="33">
        <f t="shared" si="41"/>
        <v>5780.69852546929</v>
      </c>
      <c r="O110" s="33">
        <f t="shared" si="42"/>
        <v>168.57834322326113</v>
      </c>
      <c r="P110" s="33">
        <f t="shared" si="43"/>
        <v>0.50118723362727224</v>
      </c>
      <c r="Q110" s="34">
        <f t="shared" si="44"/>
        <v>37.745007655799235</v>
      </c>
    </row>
    <row r="111" spans="1:17">
      <c r="A111" s="27">
        <f t="shared" ref="A111:A147" si="45">A110+0.01</f>
        <v>1.6299999999999994</v>
      </c>
      <c r="B111" s="28">
        <f t="shared" ref="B111:B142" si="46">10^A111</f>
        <v>42.657951880159224</v>
      </c>
      <c r="C111" s="29">
        <f t="shared" ref="C111:C142" si="47">B111/100</f>
        <v>0.42657951880159223</v>
      </c>
      <c r="E111" s="33">
        <f t="shared" ref="E111:E142" si="48">NORMINV($C111,$E$11, $I$11)</f>
        <v>17.721360070586151</v>
      </c>
      <c r="F111" s="33">
        <f t="shared" ref="F111:F142" si="49">NORMINV($C111,$G$11,$K$11)</f>
        <v>4.4613310793165226</v>
      </c>
      <c r="G111" s="33">
        <f t="shared" ref="G111:G142" si="50">10^(E111/10)</f>
        <v>59.174692125768388</v>
      </c>
      <c r="H111" s="33">
        <f t="shared" ref="H111:H142" si="51">10^(F111/10)</f>
        <v>2.7933998657072774</v>
      </c>
      <c r="I111" s="33">
        <f t="shared" ref="I111:I142" si="52">10^(-3/10)</f>
        <v>0.50118723362727224</v>
      </c>
      <c r="J111" s="34">
        <f t="shared" ref="J111:J142" si="53">10*LOG10(G111+H111+$I$15)</f>
        <v>17.956664950549325</v>
      </c>
      <c r="L111" s="33">
        <f t="shared" ref="L111:L142" si="54">NORMINV($C111,$F$11, $J$11)</f>
        <v>38.091357036146718</v>
      </c>
      <c r="M111" s="33">
        <f t="shared" ref="M111:M142" si="55">NORMINV($C111,$H$11,$L$11)</f>
        <v>22.425894923682225</v>
      </c>
      <c r="N111" s="33">
        <f t="shared" ref="N111:N142" si="56">10^(L111/10)</f>
        <v>6443.7057996947551</v>
      </c>
      <c r="O111" s="33">
        <f t="shared" ref="O111:O142" si="57">10^(M111/10)</f>
        <v>174.8193464680862</v>
      </c>
      <c r="P111" s="33">
        <f t="shared" ref="P111:P142" si="58">10^(-3/10)</f>
        <v>0.50118723362727224</v>
      </c>
      <c r="Q111" s="34">
        <f t="shared" ref="Q111:Q142" si="59">10*LOG10(N111+O111+$I$15)</f>
        <v>38.20794108906005</v>
      </c>
    </row>
    <row r="112" spans="1:17">
      <c r="A112" s="27">
        <f t="shared" si="45"/>
        <v>1.6399999999999995</v>
      </c>
      <c r="B112" s="28">
        <f t="shared" si="46"/>
        <v>43.651583224016555</v>
      </c>
      <c r="C112" s="29">
        <f t="shared" si="47"/>
        <v>0.43651583224016555</v>
      </c>
      <c r="E112" s="33">
        <f t="shared" si="48"/>
        <v>18.037221499754221</v>
      </c>
      <c r="F112" s="33">
        <f t="shared" si="49"/>
        <v>4.5019234271239732</v>
      </c>
      <c r="G112" s="33">
        <f t="shared" si="50"/>
        <v>63.638824641593253</v>
      </c>
      <c r="H112" s="33">
        <f t="shared" si="51"/>
        <v>2.8196314285421797</v>
      </c>
      <c r="I112" s="33">
        <f t="shared" si="52"/>
        <v>0.50118723362727224</v>
      </c>
      <c r="J112" s="34">
        <f t="shared" si="53"/>
        <v>18.258131314902787</v>
      </c>
      <c r="L112" s="33">
        <f t="shared" si="54"/>
        <v>38.571664609518962</v>
      </c>
      <c r="M112" s="33">
        <f t="shared" si="55"/>
        <v>22.58670280429569</v>
      </c>
      <c r="N112" s="33">
        <f t="shared" si="56"/>
        <v>7197.2478882126652</v>
      </c>
      <c r="O112" s="33">
        <f t="shared" si="57"/>
        <v>181.41378330011437</v>
      </c>
      <c r="P112" s="33">
        <f t="shared" si="58"/>
        <v>0.50118723362727224</v>
      </c>
      <c r="Q112" s="34">
        <f t="shared" si="59"/>
        <v>38.680070953665521</v>
      </c>
    </row>
    <row r="113" spans="1:17">
      <c r="A113" s="27">
        <f t="shared" si="45"/>
        <v>1.6499999999999995</v>
      </c>
      <c r="B113" s="28">
        <f t="shared" si="46"/>
        <v>44.668359215096281</v>
      </c>
      <c r="C113" s="29">
        <f t="shared" si="47"/>
        <v>0.44668359215096282</v>
      </c>
      <c r="E113" s="33">
        <f t="shared" si="48"/>
        <v>18.359126052797407</v>
      </c>
      <c r="F113" s="33">
        <f t="shared" si="49"/>
        <v>4.5432923958275815</v>
      </c>
      <c r="G113" s="33">
        <f t="shared" si="50"/>
        <v>68.535029694415925</v>
      </c>
      <c r="H113" s="33">
        <f t="shared" si="51"/>
        <v>2.8466183171334296</v>
      </c>
      <c r="I113" s="33">
        <f t="shared" si="52"/>
        <v>0.50118723362727224</v>
      </c>
      <c r="J113" s="34">
        <f t="shared" si="53"/>
        <v>18.566251984738212</v>
      </c>
      <c r="L113" s="33">
        <f t="shared" si="54"/>
        <v>39.061161523203154</v>
      </c>
      <c r="M113" s="33">
        <f t="shared" si="55"/>
        <v>22.750587293361164</v>
      </c>
      <c r="N113" s="33">
        <f t="shared" si="56"/>
        <v>8055.938689542766</v>
      </c>
      <c r="O113" s="33">
        <f t="shared" si="57"/>
        <v>188.39038312499451</v>
      </c>
      <c r="P113" s="33">
        <f t="shared" si="58"/>
        <v>0.50118723362727224</v>
      </c>
      <c r="Q113" s="34">
        <f t="shared" si="59"/>
        <v>39.161817190530655</v>
      </c>
    </row>
    <row r="114" spans="1:17">
      <c r="A114" s="27">
        <f t="shared" si="45"/>
        <v>1.6599999999999995</v>
      </c>
      <c r="B114" s="28">
        <f t="shared" si="46"/>
        <v>45.708818961487466</v>
      </c>
      <c r="C114" s="29">
        <f t="shared" si="47"/>
        <v>0.45708818961487468</v>
      </c>
      <c r="E114" s="33">
        <f t="shared" si="48"/>
        <v>18.687383402050347</v>
      </c>
      <c r="F114" s="33">
        <f t="shared" si="49"/>
        <v>4.5854777823951105</v>
      </c>
      <c r="G114" s="33">
        <f t="shared" si="50"/>
        <v>73.915980157058058</v>
      </c>
      <c r="H114" s="33">
        <f t="shared" si="51"/>
        <v>2.8744037993346052</v>
      </c>
      <c r="I114" s="33">
        <f t="shared" si="52"/>
        <v>0.50118723362727224</v>
      </c>
      <c r="J114" s="34">
        <f t="shared" si="53"/>
        <v>18.881321357649817</v>
      </c>
      <c r="L114" s="33">
        <f t="shared" si="54"/>
        <v>39.560318673465375</v>
      </c>
      <c r="M114" s="33">
        <f t="shared" si="55"/>
        <v>22.917706047835843</v>
      </c>
      <c r="N114" s="33">
        <f t="shared" si="56"/>
        <v>9037.1578349291431</v>
      </c>
      <c r="O114" s="33">
        <f t="shared" si="57"/>
        <v>195.7810281028685</v>
      </c>
      <c r="P114" s="33">
        <f t="shared" si="58"/>
        <v>0.50118723362727224</v>
      </c>
      <c r="Q114" s="34">
        <f t="shared" si="59"/>
        <v>39.653635338004179</v>
      </c>
    </row>
    <row r="115" spans="1:17">
      <c r="A115" s="27">
        <f t="shared" si="45"/>
        <v>1.6699999999999995</v>
      </c>
      <c r="B115" s="28">
        <f t="shared" si="46"/>
        <v>46.773514128719782</v>
      </c>
      <c r="C115" s="29">
        <f t="shared" si="47"/>
        <v>0.46773514128719784</v>
      </c>
      <c r="E115" s="33">
        <f t="shared" si="48"/>
        <v>19.022329074681736</v>
      </c>
      <c r="F115" s="33">
        <f t="shared" si="49"/>
        <v>4.6285227064805374</v>
      </c>
      <c r="G115" s="33">
        <f t="shared" si="50"/>
        <v>79.84227580263142</v>
      </c>
      <c r="H115" s="33">
        <f t="shared" si="51"/>
        <v>2.9030349918411869</v>
      </c>
      <c r="I115" s="33">
        <f t="shared" si="52"/>
        <v>0.50118723362727224</v>
      </c>
      <c r="J115" s="34">
        <f t="shared" si="53"/>
        <v>19.203659728803213</v>
      </c>
      <c r="L115" s="33">
        <f t="shared" si="54"/>
        <v>40.069646272143189</v>
      </c>
      <c r="M115" s="33">
        <f t="shared" si="55"/>
        <v>23.088229887604342</v>
      </c>
      <c r="N115" s="33">
        <f t="shared" si="56"/>
        <v>10161.659239551185</v>
      </c>
      <c r="O115" s="33">
        <f t="shared" si="57"/>
        <v>203.6211982263244</v>
      </c>
      <c r="P115" s="33">
        <f t="shared" si="58"/>
        <v>0.50118723362727224</v>
      </c>
      <c r="Q115" s="34">
        <f t="shared" si="59"/>
        <v>40.156020553571082</v>
      </c>
    </row>
    <row r="116" spans="1:17">
      <c r="A116" s="27">
        <f t="shared" si="45"/>
        <v>1.6799999999999995</v>
      </c>
      <c r="B116" s="28">
        <f t="shared" si="46"/>
        <v>47.863009232263792</v>
      </c>
      <c r="C116" s="29">
        <f t="shared" si="47"/>
        <v>0.47863009232263792</v>
      </c>
      <c r="E116" s="33">
        <f t="shared" si="48"/>
        <v>19.364327485161894</v>
      </c>
      <c r="F116" s="33">
        <f t="shared" si="49"/>
        <v>4.6724740001360185</v>
      </c>
      <c r="G116" s="33">
        <f t="shared" si="50"/>
        <v>86.383888291992292</v>
      </c>
      <c r="H116" s="33">
        <f t="shared" si="51"/>
        <v>2.9325633323205724</v>
      </c>
      <c r="I116" s="33">
        <f t="shared" si="52"/>
        <v>0.50118723362727224</v>
      </c>
      <c r="J116" s="34">
        <f t="shared" si="53"/>
        <v>19.533616340661993</v>
      </c>
      <c r="L116" s="33">
        <f t="shared" si="54"/>
        <v>40.589698457899253</v>
      </c>
      <c r="M116" s="33">
        <f t="shared" si="55"/>
        <v>23.262344339335087</v>
      </c>
      <c r="N116" s="33">
        <f t="shared" si="56"/>
        <v>11454.334082251666</v>
      </c>
      <c r="O116" s="33">
        <f t="shared" si="57"/>
        <v>211.95049439219912</v>
      </c>
      <c r="P116" s="33">
        <f t="shared" si="58"/>
        <v>0.50118723362727224</v>
      </c>
      <c r="Q116" s="34">
        <f t="shared" si="59"/>
        <v>40.669512230303965</v>
      </c>
    </row>
    <row r="117" spans="1:17">
      <c r="A117" s="27">
        <f t="shared" si="45"/>
        <v>1.6899999999999995</v>
      </c>
      <c r="B117" s="28">
        <f t="shared" si="46"/>
        <v>48.977881936844589</v>
      </c>
      <c r="C117" s="29">
        <f t="shared" si="47"/>
        <v>0.48977881936844592</v>
      </c>
      <c r="E117" s="33">
        <f t="shared" si="48"/>
        <v>19.713775431872584</v>
      </c>
      <c r="F117" s="33">
        <f t="shared" si="49"/>
        <v>4.7173826571722408</v>
      </c>
      <c r="G117" s="33">
        <f t="shared" si="50"/>
        <v>93.621919953770444</v>
      </c>
      <c r="H117" s="33">
        <f t="shared" si="51"/>
        <v>2.9630451263711564</v>
      </c>
      <c r="I117" s="33">
        <f t="shared" si="52"/>
        <v>0.50118723362727224</v>
      </c>
      <c r="J117" s="34">
        <f t="shared" si="53"/>
        <v>19.871572896135415</v>
      </c>
      <c r="L117" s="33">
        <f t="shared" si="54"/>
        <v>41.121078613262306</v>
      </c>
      <c r="M117" s="33">
        <f t="shared" si="55"/>
        <v>23.440251416635661</v>
      </c>
      <c r="N117" s="33">
        <f t="shared" si="56"/>
        <v>12945.17307694318</v>
      </c>
      <c r="O117" s="33">
        <f t="shared" si="57"/>
        <v>220.81325599228518</v>
      </c>
      <c r="P117" s="33">
        <f t="shared" si="58"/>
        <v>0.50118723362727224</v>
      </c>
      <c r="Q117" s="34">
        <f t="shared" si="59"/>
        <v>41.194699318284698</v>
      </c>
    </row>
    <row r="118" spans="1:17">
      <c r="A118" s="27">
        <f t="shared" si="45"/>
        <v>1.6999999999999995</v>
      </c>
      <c r="B118" s="28">
        <f t="shared" si="46"/>
        <v>50.118723362727195</v>
      </c>
      <c r="C118" s="29">
        <f t="shared" si="47"/>
        <v>0.50118723362727191</v>
      </c>
      <c r="E118" s="33">
        <f t="shared" si="48"/>
        <v>20.071106146549056</v>
      </c>
      <c r="F118" s="33">
        <f t="shared" si="49"/>
        <v>4.7633043535649788</v>
      </c>
      <c r="G118" s="33">
        <f t="shared" si="50"/>
        <v>101.65075640284219</v>
      </c>
      <c r="H118" s="33">
        <f t="shared" si="51"/>
        <v>2.9945421840248132</v>
      </c>
      <c r="I118" s="33">
        <f t="shared" si="52"/>
        <v>0.50118723362727224</v>
      </c>
      <c r="J118" s="34">
        <f t="shared" si="53"/>
        <v>20.217947623835247</v>
      </c>
      <c r="L118" s="33">
        <f t="shared" si="54"/>
        <v>41.664445522320072</v>
      </c>
      <c r="M118" s="33">
        <f t="shared" si="55"/>
        <v>23.622171681659992</v>
      </c>
      <c r="N118" s="33">
        <f t="shared" si="56"/>
        <v>14670.487721332771</v>
      </c>
      <c r="O118" s="33">
        <f t="shared" si="57"/>
        <v>230.25929369882388</v>
      </c>
      <c r="P118" s="33">
        <f t="shared" si="58"/>
        <v>0.50118723362727224</v>
      </c>
      <c r="Q118" s="34">
        <f t="shared" si="59"/>
        <v>41.732226485902267</v>
      </c>
    </row>
    <row r="119" spans="1:17">
      <c r="A119" s="27">
        <f t="shared" si="45"/>
        <v>1.7099999999999995</v>
      </c>
      <c r="B119" s="28">
        <f t="shared" si="46"/>
        <v>51.286138399136448</v>
      </c>
      <c r="C119" s="29">
        <f t="shared" si="47"/>
        <v>0.51286138399136449</v>
      </c>
      <c r="E119" s="33">
        <f t="shared" si="48"/>
        <v>20.436794005788599</v>
      </c>
      <c r="F119" s="33">
        <f t="shared" si="49"/>
        <v>4.8103000529459097</v>
      </c>
      <c r="G119" s="33">
        <f t="shared" si="50"/>
        <v>110.58071675115302</v>
      </c>
      <c r="H119" s="33">
        <f t="shared" si="51"/>
        <v>3.0271225639997623</v>
      </c>
      <c r="I119" s="33">
        <f t="shared" si="52"/>
        <v>0.50118723362727224</v>
      </c>
      <c r="J119" s="34">
        <f t="shared" si="53"/>
        <v>20.573200004679041</v>
      </c>
      <c r="L119" s="33">
        <f t="shared" si="54"/>
        <v>42.220520535168752</v>
      </c>
      <c r="M119" s="33">
        <f t="shared" si="55"/>
        <v>23.808346643779522</v>
      </c>
      <c r="N119" s="33">
        <f t="shared" si="56"/>
        <v>16674.470568634511</v>
      </c>
      <c r="O119" s="33">
        <f t="shared" si="57"/>
        <v>240.34476348914842</v>
      </c>
      <c r="P119" s="33">
        <f t="shared" si="58"/>
        <v>0.50118723362727224</v>
      </c>
      <c r="Q119" s="34">
        <f t="shared" si="59"/>
        <v>42.282801287172106</v>
      </c>
    </row>
    <row r="120" spans="1:17">
      <c r="A120" s="27">
        <f t="shared" si="45"/>
        <v>1.7199999999999995</v>
      </c>
      <c r="B120" s="28">
        <f t="shared" si="46"/>
        <v>52.480746024977215</v>
      </c>
      <c r="C120" s="29">
        <f t="shared" si="47"/>
        <v>0.5248074602497721</v>
      </c>
      <c r="E120" s="33">
        <f t="shared" si="48"/>
        <v>20.811360040053252</v>
      </c>
      <c r="F120" s="33">
        <f t="shared" si="49"/>
        <v>4.8584367145819147</v>
      </c>
      <c r="G120" s="33">
        <f t="shared" si="50"/>
        <v>120.54133694801041</v>
      </c>
      <c r="H120" s="33">
        <f t="shared" si="51"/>
        <v>3.0608614483844936</v>
      </c>
      <c r="I120" s="33">
        <f t="shared" si="52"/>
        <v>0.50118723362727224</v>
      </c>
      <c r="J120" s="34">
        <f t="shared" si="53"/>
        <v>20.937836295275773</v>
      </c>
      <c r="L120" s="33">
        <f t="shared" si="54"/>
        <v>42.790095945053928</v>
      </c>
      <c r="M120" s="33">
        <f t="shared" si="55"/>
        <v>23.999041564265809</v>
      </c>
      <c r="N120" s="33">
        <f t="shared" si="56"/>
        <v>19011.202793224402</v>
      </c>
      <c r="O120" s="33">
        <f t="shared" si="57"/>
        <v>251.13321495223826</v>
      </c>
      <c r="P120" s="33">
        <f t="shared" si="58"/>
        <v>0.50118723362727224</v>
      </c>
      <c r="Q120" s="34">
        <f t="shared" si="59"/>
        <v>42.847202541054124</v>
      </c>
    </row>
    <row r="121" spans="1:17">
      <c r="A121" s="27">
        <f t="shared" si="45"/>
        <v>1.7299999999999995</v>
      </c>
      <c r="B121" s="28">
        <f t="shared" si="46"/>
        <v>53.703179637025244</v>
      </c>
      <c r="C121" s="29">
        <f t="shared" si="47"/>
        <v>0.53703179637025245</v>
      </c>
      <c r="E121" s="33">
        <f t="shared" si="48"/>
        <v>21.195378409254381</v>
      </c>
      <c r="F121" s="33">
        <f t="shared" si="49"/>
        <v>4.907788125572865</v>
      </c>
      <c r="G121" s="33">
        <f t="shared" si="50"/>
        <v>131.68546478374103</v>
      </c>
      <c r="H121" s="33">
        <f t="shared" si="51"/>
        <v>3.0958421762098696</v>
      </c>
      <c r="I121" s="33">
        <f t="shared" si="52"/>
        <v>0.50118723362727224</v>
      </c>
      <c r="J121" s="34">
        <f t="shared" si="53"/>
        <v>21.312416017195059</v>
      </c>
      <c r="L121" s="33">
        <f t="shared" si="54"/>
        <v>43.374044835322564</v>
      </c>
      <c r="M121" s="33">
        <f t="shared" si="55"/>
        <v>24.194548753068574</v>
      </c>
      <c r="N121" s="33">
        <f t="shared" si="56"/>
        <v>21747.256835716198</v>
      </c>
      <c r="O121" s="33">
        <f t="shared" si="57"/>
        <v>262.69685612026865</v>
      </c>
      <c r="P121" s="33">
        <f t="shared" si="58"/>
        <v>0.50118723362727224</v>
      </c>
      <c r="Q121" s="34">
        <f t="shared" si="59"/>
        <v>43.426290179930895</v>
      </c>
    </row>
    <row r="122" spans="1:17">
      <c r="A122" s="27">
        <f t="shared" si="45"/>
        <v>1.7399999999999995</v>
      </c>
      <c r="B122" s="28">
        <f t="shared" si="46"/>
        <v>54.954087385762421</v>
      </c>
      <c r="C122" s="29">
        <f t="shared" si="47"/>
        <v>0.54954087385762418</v>
      </c>
      <c r="E122" s="33">
        <f t="shared" si="48"/>
        <v>21.58948405762381</v>
      </c>
      <c r="F122" s="33">
        <f t="shared" si="49"/>
        <v>4.9584358846032348</v>
      </c>
      <c r="G122" s="33">
        <f t="shared" si="50"/>
        <v>144.1944038220779</v>
      </c>
      <c r="H122" s="33">
        <f t="shared" si="51"/>
        <v>3.132157471888585</v>
      </c>
      <c r="I122" s="33">
        <f t="shared" si="52"/>
        <v>0.50118723362727224</v>
      </c>
      <c r="J122" s="34">
        <f t="shared" si="53"/>
        <v>21.69755962484405</v>
      </c>
      <c r="L122" s="33">
        <f t="shared" si="54"/>
        <v>43.973332719630498</v>
      </c>
      <c r="M122" s="33">
        <f t="shared" si="55"/>
        <v>24.395191465979117</v>
      </c>
      <c r="N122" s="33">
        <f t="shared" si="56"/>
        <v>24965.097813414686</v>
      </c>
      <c r="O122" s="33">
        <f t="shared" si="57"/>
        <v>275.11808927234563</v>
      </c>
      <c r="P122" s="33">
        <f t="shared" si="58"/>
        <v>0.50118723362727224</v>
      </c>
      <c r="Q122" s="34">
        <f t="shared" si="59"/>
        <v>44.02101689073352</v>
      </c>
    </row>
    <row r="123" spans="1:17">
      <c r="A123" s="27">
        <f t="shared" si="45"/>
        <v>1.7499999999999996</v>
      </c>
      <c r="B123" s="28">
        <f t="shared" si="46"/>
        <v>56.234132519034866</v>
      </c>
      <c r="C123" s="29">
        <f t="shared" si="47"/>
        <v>0.56234132519034863</v>
      </c>
      <c r="E123" s="33">
        <f t="shared" si="48"/>
        <v>21.994381817604271</v>
      </c>
      <c r="F123" s="33">
        <f t="shared" si="49"/>
        <v>5.0104705719117613</v>
      </c>
      <c r="G123" s="33">
        <f t="shared" si="50"/>
        <v>158.28442458396592</v>
      </c>
      <c r="H123" s="33">
        <f t="shared" si="51"/>
        <v>3.1699109143859592</v>
      </c>
      <c r="I123" s="33">
        <f t="shared" si="52"/>
        <v>0.50118723362727224</v>
      </c>
      <c r="J123" s="34">
        <f t="shared" si="53"/>
        <v>22.093957621710089</v>
      </c>
      <c r="L123" s="33">
        <f t="shared" si="54"/>
        <v>44.589031385568575</v>
      </c>
      <c r="M123" s="33">
        <f t="shared" si="55"/>
        <v>24.601328539502436</v>
      </c>
      <c r="N123" s="33">
        <f t="shared" si="56"/>
        <v>28767.567351924146</v>
      </c>
      <c r="O123" s="33">
        <f t="shared" si="57"/>
        <v>288.49138850235875</v>
      </c>
      <c r="P123" s="33">
        <f t="shared" si="58"/>
        <v>0.50118723362727224</v>
      </c>
      <c r="Q123" s="34">
        <f t="shared" si="59"/>
        <v>44.632441958921348</v>
      </c>
    </row>
    <row r="124" spans="1:17">
      <c r="A124" s="27">
        <f t="shared" si="45"/>
        <v>1.7599999999999996</v>
      </c>
      <c r="B124" s="28">
        <f t="shared" si="46"/>
        <v>57.543993733715645</v>
      </c>
      <c r="C124" s="29">
        <f t="shared" si="47"/>
        <v>0.57543993733715648</v>
      </c>
      <c r="E124" s="33">
        <f t="shared" si="48"/>
        <v>22.410857307771053</v>
      </c>
      <c r="F124" s="33">
        <f t="shared" si="49"/>
        <v>5.0639931498176978</v>
      </c>
      <c r="G124" s="33">
        <f t="shared" si="50"/>
        <v>174.21507442044327</v>
      </c>
      <c r="H124" s="33">
        <f t="shared" si="51"/>
        <v>3.2092187061028112</v>
      </c>
      <c r="I124" s="33">
        <f t="shared" si="52"/>
        <v>0.50118723362727224</v>
      </c>
      <c r="J124" s="34">
        <f t="shared" si="53"/>
        <v>22.502381470013717</v>
      </c>
      <c r="L124" s="33">
        <f t="shared" si="54"/>
        <v>45.22233546634186</v>
      </c>
      <c r="M124" s="33">
        <f t="shared" si="55"/>
        <v>24.813359939086645</v>
      </c>
      <c r="N124" s="33">
        <f t="shared" si="56"/>
        <v>33283.849273652464</v>
      </c>
      <c r="O124" s="33">
        <f t="shared" si="57"/>
        <v>302.92561195942443</v>
      </c>
      <c r="P124" s="33">
        <f t="shared" si="58"/>
        <v>0.50118723362727224</v>
      </c>
      <c r="Q124" s="34">
        <f t="shared" si="59"/>
        <v>45.261747839994165</v>
      </c>
    </row>
    <row r="125" spans="1:17">
      <c r="A125" s="27">
        <f t="shared" si="45"/>
        <v>1.7699999999999996</v>
      </c>
      <c r="B125" s="28">
        <f t="shared" si="46"/>
        <v>58.884365535558842</v>
      </c>
      <c r="C125" s="29">
        <f t="shared" si="47"/>
        <v>0.58884365535558847</v>
      </c>
      <c r="E125" s="33">
        <f t="shared" si="48"/>
        <v>22.839790070197889</v>
      </c>
      <c r="F125" s="33">
        <f t="shared" si="49"/>
        <v>5.1191166510451183</v>
      </c>
      <c r="G125" s="33">
        <f t="shared" si="50"/>
        <v>192.29987725117533</v>
      </c>
      <c r="H125" s="33">
        <f t="shared" si="51"/>
        <v>3.250211818040027</v>
      </c>
      <c r="I125" s="33">
        <f t="shared" si="52"/>
        <v>0.50118723362727224</v>
      </c>
      <c r="J125" s="34">
        <f t="shared" si="53"/>
        <v>22.923696739225178</v>
      </c>
      <c r="L125" s="33">
        <f t="shared" si="54"/>
        <v>45.874582417809506</v>
      </c>
      <c r="M125" s="33">
        <f t="shared" si="55"/>
        <v>25.031733447473567</v>
      </c>
      <c r="N125" s="33">
        <f t="shared" si="56"/>
        <v>38677.48637253714</v>
      </c>
      <c r="O125" s="33">
        <f t="shared" si="57"/>
        <v>318.54687192852072</v>
      </c>
      <c r="P125" s="33">
        <f t="shared" si="58"/>
        <v>0.50118723362727224</v>
      </c>
      <c r="Q125" s="34">
        <f t="shared" si="59"/>
        <v>45.910260135889416</v>
      </c>
    </row>
    <row r="126" spans="1:17">
      <c r="A126" s="27">
        <f t="shared" si="45"/>
        <v>1.7799999999999996</v>
      </c>
      <c r="B126" s="28">
        <f t="shared" si="46"/>
        <v>60.255958607435716</v>
      </c>
      <c r="C126" s="29">
        <f t="shared" si="47"/>
        <v>0.60255958607435711</v>
      </c>
      <c r="E126" s="33">
        <f t="shared" si="48"/>
        <v>23.282169528079606</v>
      </c>
      <c r="F126" s="33">
        <f t="shared" si="49"/>
        <v>5.1759682294872933</v>
      </c>
      <c r="G126" s="33">
        <f t="shared" si="50"/>
        <v>212.92024283264669</v>
      </c>
      <c r="H126" s="33">
        <f t="shared" si="51"/>
        <v>3.2930386116675709</v>
      </c>
      <c r="I126" s="33">
        <f t="shared" si="52"/>
        <v>0.50118723362727224</v>
      </c>
      <c r="J126" s="34">
        <f t="shared" si="53"/>
        <v>23.358879074306856</v>
      </c>
      <c r="L126" s="33">
        <f t="shared" si="54"/>
        <v>46.547276784084389</v>
      </c>
      <c r="M126" s="33">
        <f t="shared" si="55"/>
        <v>25.256952788867224</v>
      </c>
      <c r="N126" s="33">
        <f t="shared" si="56"/>
        <v>45157.2699792696</v>
      </c>
      <c r="O126" s="33">
        <f t="shared" si="57"/>
        <v>335.502127814267</v>
      </c>
      <c r="P126" s="33">
        <f t="shared" si="58"/>
        <v>0.50118723362727224</v>
      </c>
      <c r="Q126" s="34">
        <f t="shared" si="59"/>
        <v>46.579471859510051</v>
      </c>
    </row>
    <row r="127" spans="1:17">
      <c r="A127" s="27">
        <f t="shared" si="45"/>
        <v>1.7899999999999996</v>
      </c>
      <c r="B127" s="28">
        <f t="shared" si="46"/>
        <v>61.6595001861482</v>
      </c>
      <c r="C127" s="29">
        <f t="shared" si="47"/>
        <v>0.61659500186148197</v>
      </c>
      <c r="E127" s="33">
        <f t="shared" si="48"/>
        <v>23.739114529224331</v>
      </c>
      <c r="F127" s="33">
        <f t="shared" si="49"/>
        <v>5.2346916718024774</v>
      </c>
      <c r="G127" s="33">
        <f t="shared" si="50"/>
        <v>236.54373659608387</v>
      </c>
      <c r="H127" s="33">
        <f t="shared" si="51"/>
        <v>3.3378680706660724</v>
      </c>
      <c r="I127" s="33">
        <f t="shared" si="52"/>
        <v>0.50118723362727224</v>
      </c>
      <c r="J127" s="34">
        <f t="shared" si="53"/>
        <v>23.809033749355294</v>
      </c>
      <c r="L127" s="33">
        <f t="shared" si="54"/>
        <v>47.242119915904766</v>
      </c>
      <c r="M127" s="33">
        <f t="shared" si="55"/>
        <v>25.489587578700657</v>
      </c>
      <c r="N127" s="33">
        <f t="shared" si="56"/>
        <v>52992.205091890726</v>
      </c>
      <c r="O127" s="33">
        <f t="shared" si="57"/>
        <v>353.96372584825963</v>
      </c>
      <c r="P127" s="33">
        <f t="shared" si="58"/>
        <v>0.50118723362727224</v>
      </c>
      <c r="Q127" s="34">
        <f t="shared" si="59"/>
        <v>47.271073151643996</v>
      </c>
    </row>
    <row r="128" spans="1:17">
      <c r="A128" s="27">
        <f t="shared" si="45"/>
        <v>1.7999999999999996</v>
      </c>
      <c r="B128" s="28">
        <f t="shared" si="46"/>
        <v>63.095734448019307</v>
      </c>
      <c r="C128" s="29">
        <f t="shared" si="47"/>
        <v>0.63095734448019303</v>
      </c>
      <c r="E128" s="33">
        <f t="shared" si="48"/>
        <v>24.211897496553323</v>
      </c>
      <c r="F128" s="33">
        <f t="shared" si="49"/>
        <v>5.2954505010707553</v>
      </c>
      <c r="G128" s="33">
        <f t="shared" si="50"/>
        <v>263.74834895023349</v>
      </c>
      <c r="H128" s="33">
        <f t="shared" si="51"/>
        <v>3.3848938212598316</v>
      </c>
      <c r="I128" s="33">
        <f t="shared" si="52"/>
        <v>0.50118723362727224</v>
      </c>
      <c r="J128" s="34">
        <f t="shared" si="53"/>
        <v>24.275419827855863</v>
      </c>
      <c r="L128" s="33">
        <f t="shared" si="54"/>
        <v>47.961046694548209</v>
      </c>
      <c r="M128" s="33">
        <f t="shared" si="55"/>
        <v>25.730285618871516</v>
      </c>
      <c r="N128" s="33">
        <f t="shared" si="56"/>
        <v>62532.338400874767</v>
      </c>
      <c r="O128" s="33">
        <f t="shared" si="57"/>
        <v>374.13519290375694</v>
      </c>
      <c r="P128" s="33">
        <f t="shared" si="58"/>
        <v>0.50118723362727224</v>
      </c>
      <c r="Q128" s="34">
        <f t="shared" si="59"/>
        <v>47.98698800309726</v>
      </c>
    </row>
    <row r="129" spans="1:17">
      <c r="A129" s="27">
        <f t="shared" si="45"/>
        <v>1.8099999999999996</v>
      </c>
      <c r="B129" s="28">
        <f t="shared" si="46"/>
        <v>64.565422903465532</v>
      </c>
      <c r="C129" s="29">
        <f t="shared" si="47"/>
        <v>0.6456542290346553</v>
      </c>
      <c r="E129" s="33">
        <f t="shared" si="48"/>
        <v>24.701974565095696</v>
      </c>
      <c r="F129" s="33">
        <f t="shared" si="49"/>
        <v>5.3584318497942265</v>
      </c>
      <c r="G129" s="33">
        <f t="shared" si="50"/>
        <v>295.25513297569171</v>
      </c>
      <c r="H129" s="33">
        <f t="shared" si="51"/>
        <v>3.4343391841415571</v>
      </c>
      <c r="I129" s="33">
        <f t="shared" si="52"/>
        <v>0.50118723362727224</v>
      </c>
      <c r="J129" s="34">
        <f t="shared" si="53"/>
        <v>24.75948030913014</v>
      </c>
      <c r="L129" s="33">
        <f t="shared" si="54"/>
        <v>48.706271358974462</v>
      </c>
      <c r="M129" s="33">
        <f t="shared" si="55"/>
        <v>25.979788240755827</v>
      </c>
      <c r="N129" s="33">
        <f t="shared" si="56"/>
        <v>74238.149159712062</v>
      </c>
      <c r="O129" s="33">
        <f t="shared" si="57"/>
        <v>396.25871246004232</v>
      </c>
      <c r="P129" s="33">
        <f t="shared" si="58"/>
        <v>0.50118723362727224</v>
      </c>
      <c r="Q129" s="34">
        <f t="shared" si="59"/>
        <v>48.729420079783623</v>
      </c>
    </row>
    <row r="130" spans="1:17">
      <c r="A130" s="27">
        <f t="shared" si="45"/>
        <v>1.8199999999999996</v>
      </c>
      <c r="B130" s="28">
        <f t="shared" si="46"/>
        <v>66.069344800759566</v>
      </c>
      <c r="C130" s="29">
        <f t="shared" si="47"/>
        <v>0.66069344800759566</v>
      </c>
      <c r="E130" s="33">
        <f t="shared" si="48"/>
        <v>25.211023595335753</v>
      </c>
      <c r="F130" s="33">
        <f t="shared" si="49"/>
        <v>5.4238513451120758</v>
      </c>
      <c r="G130" s="33">
        <f t="shared" si="50"/>
        <v>331.97269148632199</v>
      </c>
      <c r="H130" s="33">
        <f t="shared" si="51"/>
        <v>3.486463593139546</v>
      </c>
      <c r="I130" s="33">
        <f t="shared" si="52"/>
        <v>0.50118723362727224</v>
      </c>
      <c r="J130" s="34">
        <f t="shared" si="53"/>
        <v>25.262880150949552</v>
      </c>
      <c r="L130" s="33">
        <f t="shared" si="54"/>
        <v>49.480345309966417</v>
      </c>
      <c r="M130" s="33">
        <f t="shared" si="55"/>
        <v>26.238949658143341</v>
      </c>
      <c r="N130" s="33">
        <f t="shared" si="56"/>
        <v>88722.655311195645</v>
      </c>
      <c r="O130" s="33">
        <f t="shared" si="57"/>
        <v>420.62488788966249</v>
      </c>
      <c r="P130" s="33">
        <f t="shared" si="58"/>
        <v>0.50118723362727224</v>
      </c>
      <c r="Q130" s="34">
        <f t="shared" si="59"/>
        <v>49.500910524602858</v>
      </c>
    </row>
    <row r="131" spans="1:17">
      <c r="A131" s="27">
        <f t="shared" si="45"/>
        <v>1.8299999999999996</v>
      </c>
      <c r="B131" s="28">
        <f t="shared" si="46"/>
        <v>67.608297539198134</v>
      </c>
      <c r="C131" s="29">
        <f t="shared" si="47"/>
        <v>0.67608297539198137</v>
      </c>
      <c r="E131" s="33">
        <f t="shared" si="48"/>
        <v>25.740992692073853</v>
      </c>
      <c r="F131" s="33">
        <f t="shared" si="49"/>
        <v>5.4919593441123169</v>
      </c>
      <c r="G131" s="33">
        <f t="shared" si="50"/>
        <v>375.05872179470373</v>
      </c>
      <c r="H131" s="33">
        <f t="shared" si="51"/>
        <v>3.541570850175249</v>
      </c>
      <c r="I131" s="33">
        <f t="shared" si="52"/>
        <v>0.50118723362727224</v>
      </c>
      <c r="J131" s="34">
        <f t="shared" si="53"/>
        <v>25.787554797622686</v>
      </c>
      <c r="L131" s="33">
        <f t="shared" si="54"/>
        <v>50.286230889244003</v>
      </c>
      <c r="M131" s="33">
        <f t="shared" si="55"/>
        <v>26.508761668623862</v>
      </c>
      <c r="N131" s="33">
        <f t="shared" si="56"/>
        <v>106812.74812412873</v>
      </c>
      <c r="O131" s="33">
        <f t="shared" si="57"/>
        <v>447.58566304335085</v>
      </c>
      <c r="P131" s="33">
        <f t="shared" si="58"/>
        <v>0.50118723362727224</v>
      </c>
      <c r="Q131" s="34">
        <f t="shared" si="59"/>
        <v>50.304411734154655</v>
      </c>
    </row>
    <row r="132" spans="1:17">
      <c r="A132" s="27">
        <f t="shared" si="45"/>
        <v>1.8399999999999996</v>
      </c>
      <c r="B132" s="28">
        <f t="shared" si="46"/>
        <v>69.1830970918936</v>
      </c>
      <c r="C132" s="29">
        <f t="shared" si="47"/>
        <v>0.69183097091893597</v>
      </c>
      <c r="E132" s="33">
        <f t="shared" si="48"/>
        <v>26.29416294906072</v>
      </c>
      <c r="F132" s="33">
        <f t="shared" si="49"/>
        <v>5.5630489973424995</v>
      </c>
      <c r="G132" s="33">
        <f t="shared" si="50"/>
        <v>426.00656797250775</v>
      </c>
      <c r="H132" s="33">
        <f t="shared" si="51"/>
        <v>3.6000198858269634</v>
      </c>
      <c r="I132" s="33">
        <f t="shared" si="52"/>
        <v>0.50118723362727224</v>
      </c>
      <c r="J132" s="34">
        <f t="shared" si="53"/>
        <v>26.335772934004417</v>
      </c>
      <c r="L132" s="33">
        <f t="shared" si="54"/>
        <v>51.12739679068013</v>
      </c>
      <c r="M132" s="33">
        <f t="shared" si="55"/>
        <v>26.790385597442128</v>
      </c>
      <c r="N132" s="33">
        <f t="shared" si="56"/>
        <v>129640.19603212198</v>
      </c>
      <c r="O132" s="33">
        <f t="shared" si="57"/>
        <v>477.57167397561898</v>
      </c>
      <c r="P132" s="33">
        <f t="shared" si="58"/>
        <v>0.50118723362727224</v>
      </c>
      <c r="Q132" s="34">
        <f t="shared" si="59"/>
        <v>51.143382767503411</v>
      </c>
    </row>
    <row r="133" spans="1:17">
      <c r="A133" s="27">
        <f t="shared" si="45"/>
        <v>1.8499999999999996</v>
      </c>
      <c r="B133" s="28">
        <f t="shared" si="46"/>
        <v>70.794578438413737</v>
      </c>
      <c r="C133" s="29">
        <f t="shared" si="47"/>
        <v>0.70794578438413736</v>
      </c>
      <c r="E133" s="33">
        <f t="shared" si="48"/>
        <v>26.873230783597673</v>
      </c>
      <c r="F133" s="33">
        <f t="shared" si="49"/>
        <v>5.6374668298886945</v>
      </c>
      <c r="G133" s="33">
        <f t="shared" si="50"/>
        <v>486.76918613449857</v>
      </c>
      <c r="H133" s="33">
        <f t="shared" si="51"/>
        <v>3.6622389980581849</v>
      </c>
      <c r="I133" s="33">
        <f t="shared" si="52"/>
        <v>0.50118723362727224</v>
      </c>
      <c r="J133" s="34">
        <f t="shared" si="53"/>
        <v>26.910218829864711</v>
      </c>
      <c r="L133" s="33">
        <f t="shared" si="54"/>
        <v>52.007943260557497</v>
      </c>
      <c r="M133" s="33">
        <f t="shared" si="55"/>
        <v>27.085194214779726</v>
      </c>
      <c r="N133" s="33">
        <f t="shared" si="56"/>
        <v>158779.46199471</v>
      </c>
      <c r="O133" s="33">
        <f t="shared" si="57"/>
        <v>511.11593542940341</v>
      </c>
      <c r="P133" s="33">
        <f t="shared" si="58"/>
        <v>0.50118723362727224</v>
      </c>
      <c r="Q133" s="34">
        <f t="shared" si="59"/>
        <v>52.021914544038701</v>
      </c>
    </row>
    <row r="134" spans="1:17">
      <c r="A134" s="27">
        <f t="shared" si="45"/>
        <v>1.8599999999999997</v>
      </c>
      <c r="B134" s="28">
        <f t="shared" si="46"/>
        <v>72.443596007499011</v>
      </c>
      <c r="C134" s="29">
        <f t="shared" si="47"/>
        <v>0.72443596007499012</v>
      </c>
      <c r="E134" s="33">
        <f t="shared" si="48"/>
        <v>27.48141775986484</v>
      </c>
      <c r="F134" s="33">
        <f t="shared" si="49"/>
        <v>5.7156268551175504</v>
      </c>
      <c r="G134" s="33">
        <f t="shared" si="50"/>
        <v>559.94036490675342</v>
      </c>
      <c r="H134" s="33">
        <f t="shared" si="51"/>
        <v>3.7287450128904083</v>
      </c>
      <c r="I134" s="33">
        <f t="shared" si="52"/>
        <v>0.50118723362727224</v>
      </c>
      <c r="J134" s="34">
        <f t="shared" si="53"/>
        <v>27.514102173705638</v>
      </c>
      <c r="L134" s="33">
        <f t="shared" si="54"/>
        <v>52.93276909794092</v>
      </c>
      <c r="M134" s="33">
        <f t="shared" si="55"/>
        <v>27.394827647794415</v>
      </c>
      <c r="N134" s="33">
        <f t="shared" si="56"/>
        <v>196461.25309514918</v>
      </c>
      <c r="O134" s="33">
        <f t="shared" si="57"/>
        <v>548.88677229481027</v>
      </c>
      <c r="P134" s="33">
        <f t="shared" si="58"/>
        <v>0.50118723362727224</v>
      </c>
      <c r="Q134" s="34">
        <f t="shared" si="59"/>
        <v>52.94489684164234</v>
      </c>
    </row>
    <row r="135" spans="1:17">
      <c r="A135" s="27">
        <f t="shared" si="45"/>
        <v>1.8699999999999997</v>
      </c>
      <c r="B135" s="28">
        <f t="shared" si="46"/>
        <v>74.131024130091745</v>
      </c>
      <c r="C135" s="29">
        <f t="shared" si="47"/>
        <v>0.74131024130091749</v>
      </c>
      <c r="E135" s="33">
        <f t="shared" si="48"/>
        <v>28.122619809673509</v>
      </c>
      <c r="F135" s="33">
        <f t="shared" si="49"/>
        <v>5.798029751505493</v>
      </c>
      <c r="G135" s="33">
        <f t="shared" si="50"/>
        <v>649.02582958812218</v>
      </c>
      <c r="H135" s="33">
        <f t="shared" si="51"/>
        <v>3.8001695625300389</v>
      </c>
      <c r="I135" s="33">
        <f t="shared" si="52"/>
        <v>0.50118723362727224</v>
      </c>
      <c r="J135" s="34">
        <f t="shared" si="53"/>
        <v>28.15130730516487</v>
      </c>
      <c r="L135" s="33">
        <f t="shared" si="54"/>
        <v>53.907798563855977</v>
      </c>
      <c r="M135" s="33">
        <f t="shared" si="55"/>
        <v>27.721269350240703</v>
      </c>
      <c r="N135" s="33">
        <f t="shared" si="56"/>
        <v>245912.07613120379</v>
      </c>
      <c r="O135" s="33">
        <f t="shared" si="57"/>
        <v>591.73456030753266</v>
      </c>
      <c r="P135" s="33">
        <f t="shared" si="58"/>
        <v>0.50118723362727224</v>
      </c>
      <c r="Q135" s="34">
        <f t="shared" si="59"/>
        <v>53.918245204033809</v>
      </c>
    </row>
    <row r="136" spans="1:17">
      <c r="A136" s="27">
        <f t="shared" si="45"/>
        <v>1.8799999999999997</v>
      </c>
      <c r="B136" s="28">
        <f t="shared" si="46"/>
        <v>75.857757502918361</v>
      </c>
      <c r="C136" s="29">
        <f t="shared" si="47"/>
        <v>0.75857757502918366</v>
      </c>
      <c r="E136" s="33">
        <f t="shared" si="48"/>
        <v>28.80161429116815</v>
      </c>
      <c r="F136" s="33">
        <f t="shared" si="49"/>
        <v>5.8852894724051428</v>
      </c>
      <c r="G136" s="33">
        <f t="shared" si="50"/>
        <v>758.85959396955877</v>
      </c>
      <c r="H136" s="33">
        <f t="shared" si="51"/>
        <v>3.8772959117741395</v>
      </c>
      <c r="I136" s="33">
        <f t="shared" si="52"/>
        <v>0.50118723362727224</v>
      </c>
      <c r="J136" s="34">
        <f t="shared" si="53"/>
        <v>28.82660028714394</v>
      </c>
      <c r="L136" s="33">
        <f t="shared" si="54"/>
        <v>54.940296240444098</v>
      </c>
      <c r="M136" s="33">
        <f t="shared" si="55"/>
        <v>28.066951517908265</v>
      </c>
      <c r="N136" s="33">
        <f t="shared" si="56"/>
        <v>311910.23366815504</v>
      </c>
      <c r="O136" s="33">
        <f t="shared" si="57"/>
        <v>640.7596445442141</v>
      </c>
      <c r="P136" s="33">
        <f t="shared" si="58"/>
        <v>0.50118723362727224</v>
      </c>
      <c r="Q136" s="34">
        <f t="shared" si="59"/>
        <v>54.94921579871432</v>
      </c>
    </row>
    <row r="137" spans="1:17">
      <c r="A137" s="27">
        <f t="shared" si="45"/>
        <v>1.8899999999999997</v>
      </c>
      <c r="B137" s="28">
        <f t="shared" si="46"/>
        <v>77.624711662869146</v>
      </c>
      <c r="C137" s="29">
        <f t="shared" si="47"/>
        <v>0.7762471166286915</v>
      </c>
      <c r="E137" s="33">
        <f t="shared" si="48"/>
        <v>29.524354325119226</v>
      </c>
      <c r="F137" s="33">
        <f t="shared" si="49"/>
        <v>5.978171072130003</v>
      </c>
      <c r="G137" s="33">
        <f t="shared" si="50"/>
        <v>896.26292672090881</v>
      </c>
      <c r="H137" s="33">
        <f t="shared" si="51"/>
        <v>3.9611118632524747</v>
      </c>
      <c r="I137" s="33">
        <f t="shared" si="52"/>
        <v>0.50118723362727224</v>
      </c>
      <c r="J137" s="34">
        <f t="shared" si="53"/>
        <v>29.54592325816985</v>
      </c>
      <c r="L137" s="33">
        <f t="shared" si="54"/>
        <v>56.039314606821783</v>
      </c>
      <c r="M137" s="33">
        <f t="shared" si="55"/>
        <v>28.434904937862985</v>
      </c>
      <c r="N137" s="33">
        <f t="shared" si="56"/>
        <v>401727.40618616727</v>
      </c>
      <c r="O137" s="33">
        <f t="shared" si="57"/>
        <v>697.41373111898122</v>
      </c>
      <c r="P137" s="33">
        <f t="shared" si="58"/>
        <v>0.50118723362727224</v>
      </c>
      <c r="Q137" s="34">
        <f t="shared" si="59"/>
        <v>56.046852992595873</v>
      </c>
    </row>
    <row r="138" spans="1:17">
      <c r="A138" s="27">
        <f t="shared" si="45"/>
        <v>1.8999999999999997</v>
      </c>
      <c r="B138" s="28">
        <f t="shared" si="46"/>
        <v>79.432823472428126</v>
      </c>
      <c r="C138" s="29">
        <f t="shared" si="47"/>
        <v>0.79432823472428127</v>
      </c>
      <c r="E138" s="33">
        <f t="shared" si="48"/>
        <v>30.298399091469321</v>
      </c>
      <c r="F138" s="33">
        <f t="shared" si="49"/>
        <v>6.0776460047198295</v>
      </c>
      <c r="G138" s="33">
        <f t="shared" si="50"/>
        <v>1071.1243915699779</v>
      </c>
      <c r="H138" s="33">
        <f t="shared" si="51"/>
        <v>4.0528879825052577</v>
      </c>
      <c r="I138" s="33">
        <f t="shared" si="52"/>
        <v>0.50118723362727224</v>
      </c>
      <c r="J138" s="34">
        <f t="shared" si="53"/>
        <v>30.316824748912317</v>
      </c>
      <c r="L138" s="33">
        <f t="shared" si="54"/>
        <v>57.216348359839074</v>
      </c>
      <c r="M138" s="33">
        <f t="shared" si="55"/>
        <v>28.828978056269829</v>
      </c>
      <c r="N138" s="33">
        <f t="shared" si="56"/>
        <v>526786.74168589199</v>
      </c>
      <c r="O138" s="33">
        <f t="shared" si="57"/>
        <v>763.65606557804153</v>
      </c>
      <c r="P138" s="33">
        <f t="shared" si="58"/>
        <v>0.50118723362727224</v>
      </c>
      <c r="Q138" s="34">
        <f t="shared" si="59"/>
        <v>57.222643674044427</v>
      </c>
    </row>
    <row r="139" spans="1:17">
      <c r="A139" s="27">
        <f t="shared" si="45"/>
        <v>1.9099999999999997</v>
      </c>
      <c r="B139" s="28">
        <f t="shared" si="46"/>
        <v>81.283051616409892</v>
      </c>
      <c r="C139" s="29">
        <f t="shared" si="47"/>
        <v>0.81283051616409896</v>
      </c>
      <c r="E139" s="33">
        <f t="shared" si="48"/>
        <v>31.133563964842104</v>
      </c>
      <c r="F139" s="33">
        <f t="shared" si="49"/>
        <v>6.1849756749040132</v>
      </c>
      <c r="G139" s="33">
        <f t="shared" si="50"/>
        <v>1298.2442163062444</v>
      </c>
      <c r="H139" s="33">
        <f t="shared" si="51"/>
        <v>4.1542972438839127</v>
      </c>
      <c r="I139" s="33">
        <f t="shared" si="52"/>
        <v>0.50118723362727224</v>
      </c>
      <c r="J139" s="34">
        <f t="shared" si="53"/>
        <v>31.149109843443995</v>
      </c>
      <c r="L139" s="33">
        <f t="shared" si="54"/>
        <v>58.486323028009068</v>
      </c>
      <c r="M139" s="33">
        <f t="shared" si="55"/>
        <v>29.254167968199308</v>
      </c>
      <c r="N139" s="33">
        <f t="shared" si="56"/>
        <v>705719.80069821083</v>
      </c>
      <c r="O139" s="33">
        <f t="shared" si="57"/>
        <v>842.20302470283912</v>
      </c>
      <c r="P139" s="33">
        <f t="shared" si="58"/>
        <v>0.50118723362727224</v>
      </c>
      <c r="Q139" s="34">
        <f t="shared" si="59"/>
        <v>58.491505870435169</v>
      </c>
    </row>
    <row r="140" spans="1:17">
      <c r="A140" s="27">
        <f t="shared" si="45"/>
        <v>1.9199999999999997</v>
      </c>
      <c r="B140" s="28">
        <f t="shared" si="46"/>
        <v>83.176377110267055</v>
      </c>
      <c r="C140" s="29">
        <f t="shared" si="47"/>
        <v>0.83176377110267052</v>
      </c>
      <c r="E140" s="33">
        <f t="shared" si="48"/>
        <v>32.042942207718461</v>
      </c>
      <c r="F140" s="33">
        <f t="shared" si="49"/>
        <v>6.301842739111855</v>
      </c>
      <c r="G140" s="33">
        <f t="shared" si="50"/>
        <v>1600.6420457265117</v>
      </c>
      <c r="H140" s="33">
        <f t="shared" si="51"/>
        <v>4.267605576101027</v>
      </c>
      <c r="I140" s="33">
        <f t="shared" si="52"/>
        <v>0.50118723362727224</v>
      </c>
      <c r="J140" s="34">
        <f t="shared" si="53"/>
        <v>32.055861906829811</v>
      </c>
      <c r="L140" s="33">
        <f t="shared" si="54"/>
        <v>59.869148586241579</v>
      </c>
      <c r="M140" s="33">
        <f t="shared" si="55"/>
        <v>29.7171405707678</v>
      </c>
      <c r="N140" s="33">
        <f t="shared" si="56"/>
        <v>970319.72201284883</v>
      </c>
      <c r="O140" s="33">
        <f t="shared" si="57"/>
        <v>936.94491185453717</v>
      </c>
      <c r="P140" s="33">
        <f t="shared" si="58"/>
        <v>0.50118723362727224</v>
      </c>
      <c r="Q140" s="34">
        <f t="shared" si="59"/>
        <v>59.873342370187231</v>
      </c>
    </row>
    <row r="141" spans="1:17">
      <c r="A141" s="27">
        <f t="shared" si="45"/>
        <v>1.9299999999999997</v>
      </c>
      <c r="B141" s="28">
        <f t="shared" si="46"/>
        <v>85.113803820237592</v>
      </c>
      <c r="C141" s="29">
        <f t="shared" si="47"/>
        <v>0.85113803820237588</v>
      </c>
      <c r="E141" s="33">
        <f t="shared" si="48"/>
        <v>33.044589188117158</v>
      </c>
      <c r="F141" s="33">
        <f t="shared" si="49"/>
        <v>6.4305675495951</v>
      </c>
      <c r="G141" s="33">
        <f t="shared" si="50"/>
        <v>2015.8532761739691</v>
      </c>
      <c r="H141" s="33">
        <f t="shared" si="51"/>
        <v>4.3959905986256214</v>
      </c>
      <c r="I141" s="33">
        <f t="shared" si="52"/>
        <v>0.50118723362727224</v>
      </c>
      <c r="J141" s="34">
        <f t="shared" si="53"/>
        <v>33.055126850444474</v>
      </c>
      <c r="L141" s="33">
        <f t="shared" si="54"/>
        <v>61.39228052355368</v>
      </c>
      <c r="M141" s="33">
        <f t="shared" si="55"/>
        <v>30.227088013432869</v>
      </c>
      <c r="N141" s="33">
        <f t="shared" si="56"/>
        <v>1377932.8452040879</v>
      </c>
      <c r="O141" s="33">
        <f t="shared" si="57"/>
        <v>1053.6801567287605</v>
      </c>
      <c r="P141" s="33">
        <f t="shared" si="58"/>
        <v>0.50118723362727224</v>
      </c>
      <c r="Q141" s="34">
        <f t="shared" si="59"/>
        <v>61.395601803708487</v>
      </c>
    </row>
    <row r="142" spans="1:17">
      <c r="A142" s="27">
        <f t="shared" si="45"/>
        <v>1.9399999999999997</v>
      </c>
      <c r="B142" s="28">
        <f t="shared" si="46"/>
        <v>87.096358995608071</v>
      </c>
      <c r="C142" s="29">
        <f t="shared" si="47"/>
        <v>0.8709635899560807</v>
      </c>
      <c r="E142" s="33">
        <f t="shared" si="48"/>
        <v>34.164468791834139</v>
      </c>
      <c r="F142" s="33">
        <f t="shared" si="49"/>
        <v>6.5744868071514295</v>
      </c>
      <c r="G142" s="33">
        <f t="shared" si="50"/>
        <v>2608.836603126007</v>
      </c>
      <c r="H142" s="33">
        <f t="shared" si="51"/>
        <v>4.5441083766213728</v>
      </c>
      <c r="I142" s="33">
        <f t="shared" si="52"/>
        <v>0.50118723362727224</v>
      </c>
      <c r="J142" s="34">
        <f t="shared" si="53"/>
        <v>34.17285961252999</v>
      </c>
      <c r="L142" s="33">
        <f t="shared" si="54"/>
        <v>63.095200238528321</v>
      </c>
      <c r="M142" s="33">
        <f t="shared" si="55"/>
        <v>30.797228742835298</v>
      </c>
      <c r="N142" s="33">
        <f t="shared" si="56"/>
        <v>2039482.6911045681</v>
      </c>
      <c r="O142" s="33">
        <f t="shared" si="57"/>
        <v>1201.4975077329475</v>
      </c>
      <c r="P142" s="33">
        <f t="shared" si="58"/>
        <v>0.50118723362727224</v>
      </c>
      <c r="Q142" s="34">
        <f t="shared" si="59"/>
        <v>63.097759062061023</v>
      </c>
    </row>
    <row r="143" spans="1:17">
      <c r="A143" s="27">
        <f t="shared" si="45"/>
        <v>1.9499999999999997</v>
      </c>
      <c r="B143" s="28">
        <f t="shared" ref="B143:B156" si="60">10^A143</f>
        <v>89.125093813374562</v>
      </c>
      <c r="C143" s="29">
        <f t="shared" ref="C143:C156" si="61">B143/100</f>
        <v>0.89125093813374567</v>
      </c>
      <c r="E143" s="33">
        <f t="shared" ref="E143:E156" si="62">NORMINV($C143,$E$11, $I$11)</f>
        <v>35.44201571007244</v>
      </c>
      <c r="F143" s="33">
        <f t="shared" ref="F143:F156" si="63">NORMINV($C143,$G$11,$K$11)</f>
        <v>6.7386683882392306</v>
      </c>
      <c r="G143" s="33">
        <f t="shared" ref="G143:G156" si="64">10^(E143/10)</f>
        <v>3501.0762631580542</v>
      </c>
      <c r="H143" s="33">
        <f t="shared" ref="H143:H156" si="65">10^(F143/10)</f>
        <v>4.7191832187068696</v>
      </c>
      <c r="I143" s="33">
        <f t="shared" ref="I143:I156" si="66">10^(-3/10)</f>
        <v>0.50118723362727224</v>
      </c>
      <c r="J143" s="34">
        <f t="shared" ref="J143:J156" si="67">10*LOG10(G143+H143+$I$15)</f>
        <v>35.448486547385556</v>
      </c>
      <c r="L143" s="33">
        <f t="shared" ref="L143:L156" si="68">NORMINV($C143,$F$11, $J$11)</f>
        <v>65.037873206811895</v>
      </c>
      <c r="M143" s="33">
        <f t="shared" ref="M143:M156" si="69">NORMINV($C143,$H$11,$L$11)</f>
        <v>31.447639313215042</v>
      </c>
      <c r="N143" s="33">
        <f t="shared" ref="N143:N156" si="70">10^(L143/10)</f>
        <v>3189975.3026153049</v>
      </c>
      <c r="O143" s="33">
        <f t="shared" ref="O143:O156" si="71">10^(M143/10)</f>
        <v>1395.6095458440175</v>
      </c>
      <c r="P143" s="33">
        <f t="shared" ref="P143:P156" si="72">10^(-3/10)</f>
        <v>0.50118723362727224</v>
      </c>
      <c r="Q143" s="34">
        <f t="shared" ref="Q143:Q156" si="73">10*LOG10(N143+O143+$I$15)</f>
        <v>65.039773505366924</v>
      </c>
    </row>
    <row r="144" spans="1:17">
      <c r="A144" s="27">
        <f t="shared" si="45"/>
        <v>1.9599999999999997</v>
      </c>
      <c r="B144" s="28">
        <f t="shared" si="60"/>
        <v>91.201083935590972</v>
      </c>
      <c r="C144" s="29">
        <f t="shared" si="61"/>
        <v>0.91201083935590976</v>
      </c>
      <c r="E144" s="33">
        <f t="shared" si="62"/>
        <v>36.941757250310197</v>
      </c>
      <c r="F144" s="33">
        <f t="shared" si="63"/>
        <v>6.9314049005223435</v>
      </c>
      <c r="G144" s="33">
        <f t="shared" si="64"/>
        <v>4945.1073635444145</v>
      </c>
      <c r="H144" s="33">
        <f t="shared" si="65"/>
        <v>4.9333336670383323</v>
      </c>
      <c r="I144" s="33">
        <f t="shared" si="66"/>
        <v>0.50118723362727224</v>
      </c>
      <c r="J144" s="34">
        <f t="shared" si="67"/>
        <v>36.946527392454641</v>
      </c>
      <c r="L144" s="33">
        <f t="shared" si="68"/>
        <v>67.318421426245976</v>
      </c>
      <c r="M144" s="33">
        <f t="shared" si="69"/>
        <v>32.211171154341748</v>
      </c>
      <c r="N144" s="33">
        <f t="shared" si="70"/>
        <v>5393145.568079331</v>
      </c>
      <c r="O144" s="33">
        <f t="shared" si="71"/>
        <v>1663.8612804413563</v>
      </c>
      <c r="P144" s="33">
        <f t="shared" si="72"/>
        <v>0.50118723362727224</v>
      </c>
      <c r="Q144" s="34">
        <f t="shared" si="73"/>
        <v>67.319761482647635</v>
      </c>
    </row>
    <row r="145" spans="1:17">
      <c r="A145" s="27">
        <f t="shared" si="45"/>
        <v>1.9699999999999998</v>
      </c>
      <c r="B145" s="28">
        <f t="shared" si="60"/>
        <v>93.325430079699089</v>
      </c>
      <c r="C145" s="29">
        <f t="shared" si="61"/>
        <v>0.9332543007969909</v>
      </c>
      <c r="E145" s="33">
        <f t="shared" si="62"/>
        <v>38.781332785091493</v>
      </c>
      <c r="F145" s="33">
        <f t="shared" si="63"/>
        <v>7.1678145505470265</v>
      </c>
      <c r="G145" s="33">
        <f t="shared" si="64"/>
        <v>7553.2398978591364</v>
      </c>
      <c r="H145" s="33">
        <f t="shared" si="65"/>
        <v>5.2093250235094972</v>
      </c>
      <c r="I145" s="33">
        <f t="shared" si="66"/>
        <v>0.50118723362727224</v>
      </c>
      <c r="J145" s="34">
        <f t="shared" si="67"/>
        <v>38.784614961969382</v>
      </c>
      <c r="L145" s="33">
        <f t="shared" si="68"/>
        <v>70.115730561055244</v>
      </c>
      <c r="M145" s="33">
        <f t="shared" si="69"/>
        <v>33.147715523673909</v>
      </c>
      <c r="N145" s="33">
        <f t="shared" si="70"/>
        <v>10270061.77960236</v>
      </c>
      <c r="O145" s="33">
        <f t="shared" si="71"/>
        <v>2064.2940099991242</v>
      </c>
      <c r="P145" s="33">
        <f t="shared" si="72"/>
        <v>0.50118723362727224</v>
      </c>
      <c r="Q145" s="34">
        <f t="shared" si="73"/>
        <v>70.116603622043655</v>
      </c>
    </row>
    <row r="146" spans="1:17">
      <c r="A146" s="27">
        <f t="shared" si="45"/>
        <v>1.9799999999999998</v>
      </c>
      <c r="B146" s="28">
        <f t="shared" si="60"/>
        <v>95.49925860214357</v>
      </c>
      <c r="C146" s="29">
        <f t="shared" si="61"/>
        <v>0.95499258602143566</v>
      </c>
      <c r="E146" s="33">
        <f t="shared" si="62"/>
        <v>41.215781225221463</v>
      </c>
      <c r="F146" s="33">
        <f t="shared" si="63"/>
        <v>7.4806731925829935</v>
      </c>
      <c r="G146" s="33">
        <f t="shared" si="64"/>
        <v>13230.556828295912</v>
      </c>
      <c r="H146" s="33">
        <f t="shared" si="65"/>
        <v>5.5984437530603639</v>
      </c>
      <c r="I146" s="33">
        <f t="shared" si="66"/>
        <v>0.50118723362727224</v>
      </c>
      <c r="J146" s="34">
        <f t="shared" si="67"/>
        <v>41.217782974402454</v>
      </c>
      <c r="L146" s="33">
        <f t="shared" si="68"/>
        <v>73.817619790957039</v>
      </c>
      <c r="M146" s="33">
        <f t="shared" si="69"/>
        <v>34.387115013352499</v>
      </c>
      <c r="N146" s="33">
        <f t="shared" si="70"/>
        <v>24085850.096270099</v>
      </c>
      <c r="O146" s="33">
        <f t="shared" si="71"/>
        <v>2746.0693531757274</v>
      </c>
      <c r="P146" s="33">
        <f t="shared" si="72"/>
        <v>0.50118723362727224</v>
      </c>
      <c r="Q146" s="34">
        <f t="shared" si="73"/>
        <v>73.818114999729048</v>
      </c>
    </row>
    <row r="147" spans="1:17">
      <c r="A147" s="27">
        <f t="shared" si="45"/>
        <v>1.9899999999999998</v>
      </c>
      <c r="B147" s="28">
        <f t="shared" si="60"/>
        <v>97.723722095581039</v>
      </c>
      <c r="C147" s="29">
        <f t="shared" si="61"/>
        <v>0.97723722095581034</v>
      </c>
      <c r="E147" s="33">
        <f t="shared" si="62"/>
        <v>45.019629673348049</v>
      </c>
      <c r="F147" s="33">
        <f t="shared" si="63"/>
        <v>7.9695177457779538</v>
      </c>
      <c r="G147" s="33">
        <f t="shared" si="64"/>
        <v>31766.031874060518</v>
      </c>
      <c r="H147" s="33">
        <f t="shared" si="65"/>
        <v>6.2654428736543055</v>
      </c>
      <c r="I147" s="33">
        <f t="shared" si="66"/>
        <v>0.50118723362727224</v>
      </c>
      <c r="J147" s="34">
        <f t="shared" si="67"/>
        <v>45.020554685694137</v>
      </c>
      <c r="L147" s="33">
        <f t="shared" si="68"/>
        <v>79.601856322804366</v>
      </c>
      <c r="M147" s="33">
        <f t="shared" si="69"/>
        <v>36.323688303510636</v>
      </c>
      <c r="N147" s="33">
        <f t="shared" si="70"/>
        <v>91240074.723205179</v>
      </c>
      <c r="O147" s="33">
        <f t="shared" si="71"/>
        <v>4289.1262550311758</v>
      </c>
      <c r="P147" s="33">
        <f t="shared" si="72"/>
        <v>0.50118723362727224</v>
      </c>
      <c r="Q147" s="34">
        <f t="shared" si="73"/>
        <v>79.602060500381086</v>
      </c>
    </row>
    <row r="148" spans="1:17">
      <c r="A148" s="27">
        <f t="shared" ref="A148:A156" si="74">A147+0.001</f>
        <v>1.9909999999999997</v>
      </c>
      <c r="B148" s="28">
        <f t="shared" si="60"/>
        <v>97.948998540869837</v>
      </c>
      <c r="C148" s="29">
        <f t="shared" si="61"/>
        <v>0.97948998540869836</v>
      </c>
      <c r="E148" s="33">
        <f t="shared" si="62"/>
        <v>45.56390317997969</v>
      </c>
      <c r="F148" s="33">
        <f t="shared" si="63"/>
        <v>8.0394640495788412</v>
      </c>
      <c r="G148" s="33">
        <f t="shared" si="64"/>
        <v>36007.280175291031</v>
      </c>
      <c r="H148" s="33">
        <f t="shared" si="65"/>
        <v>6.3671694063949298</v>
      </c>
      <c r="I148" s="33">
        <f t="shared" si="66"/>
        <v>0.50118723362727224</v>
      </c>
      <c r="J148" s="34">
        <f t="shared" si="67"/>
        <v>45.564731513838403</v>
      </c>
      <c r="L148" s="33">
        <f t="shared" si="68"/>
        <v>80.429493581046302</v>
      </c>
      <c r="M148" s="33">
        <f t="shared" si="69"/>
        <v>36.600782817095329</v>
      </c>
      <c r="N148" s="33">
        <f t="shared" si="70"/>
        <v>110394988.38105644</v>
      </c>
      <c r="O148" s="33">
        <f t="shared" si="71"/>
        <v>4571.7058732288579</v>
      </c>
      <c r="P148" s="33">
        <f t="shared" si="72"/>
        <v>0.50118723362727224</v>
      </c>
      <c r="Q148" s="34">
        <f t="shared" si="73"/>
        <v>80.429673448194862</v>
      </c>
    </row>
    <row r="149" spans="1:17">
      <c r="A149" s="27">
        <f t="shared" si="74"/>
        <v>1.9919999999999995</v>
      </c>
      <c r="B149" s="28">
        <f t="shared" si="60"/>
        <v>98.174794301998375</v>
      </c>
      <c r="C149" s="29">
        <f t="shared" si="61"/>
        <v>0.9817479430199838</v>
      </c>
      <c r="E149" s="33">
        <f t="shared" si="62"/>
        <v>46.162877568823816</v>
      </c>
      <c r="F149" s="33">
        <f t="shared" si="63"/>
        <v>8.1164401361613496</v>
      </c>
      <c r="G149" s="33">
        <f t="shared" si="64"/>
        <v>41332.127163634083</v>
      </c>
      <c r="H149" s="33">
        <f t="shared" si="65"/>
        <v>6.4810297292239483</v>
      </c>
      <c r="I149" s="33">
        <f t="shared" si="66"/>
        <v>0.50118723362727224</v>
      </c>
      <c r="J149" s="34">
        <f t="shared" si="67"/>
        <v>46.163611158505645</v>
      </c>
      <c r="L149" s="33">
        <f t="shared" si="68"/>
        <v>81.340310504706736</v>
      </c>
      <c r="M149" s="33">
        <f t="shared" si="69"/>
        <v>36.905726039398417</v>
      </c>
      <c r="N149" s="33">
        <f t="shared" si="70"/>
        <v>136154202.42724562</v>
      </c>
      <c r="O149" s="33">
        <f t="shared" si="71"/>
        <v>4904.250035970731</v>
      </c>
      <c r="P149" s="33">
        <f t="shared" si="72"/>
        <v>0.50118723362727224</v>
      </c>
      <c r="Q149" s="34">
        <f t="shared" si="73"/>
        <v>81.340466949971542</v>
      </c>
    </row>
    <row r="150" spans="1:17">
      <c r="A150" s="27">
        <f t="shared" si="74"/>
        <v>1.9929999999999994</v>
      </c>
      <c r="B150" s="28">
        <f t="shared" si="60"/>
        <v>98.401110576113282</v>
      </c>
      <c r="C150" s="29">
        <f t="shared" si="61"/>
        <v>0.98401110576113282</v>
      </c>
      <c r="E150" s="33">
        <f t="shared" si="62"/>
        <v>46.830335270641555</v>
      </c>
      <c r="F150" s="33">
        <f t="shared" si="63"/>
        <v>8.2022172291426223</v>
      </c>
      <c r="G150" s="33">
        <f t="shared" si="64"/>
        <v>48198.50049098656</v>
      </c>
      <c r="H150" s="33">
        <f t="shared" si="65"/>
        <v>6.610308418351039</v>
      </c>
      <c r="I150" s="33">
        <f t="shared" si="66"/>
        <v>0.50118723362727224</v>
      </c>
      <c r="J150" s="34">
        <f t="shared" si="67"/>
        <v>46.830976007482754</v>
      </c>
      <c r="L150" s="33">
        <f t="shared" si="68"/>
        <v>82.35526503693012</v>
      </c>
      <c r="M150" s="33">
        <f t="shared" si="69"/>
        <v>37.245534729275946</v>
      </c>
      <c r="N150" s="33">
        <f t="shared" si="70"/>
        <v>171999230.40202871</v>
      </c>
      <c r="O150" s="33">
        <f t="shared" si="71"/>
        <v>5303.3888709716939</v>
      </c>
      <c r="P150" s="33">
        <f t="shared" si="72"/>
        <v>0.50118723362727224</v>
      </c>
      <c r="Q150" s="34">
        <f t="shared" si="73"/>
        <v>82.355398956986932</v>
      </c>
    </row>
    <row r="151" spans="1:17">
      <c r="A151" s="27">
        <f t="shared" si="74"/>
        <v>1.9939999999999993</v>
      </c>
      <c r="B151" s="28">
        <f t="shared" si="60"/>
        <v>98.627948563120938</v>
      </c>
      <c r="C151" s="29">
        <f t="shared" si="61"/>
        <v>0.98627948563120937</v>
      </c>
      <c r="E151" s="33">
        <f t="shared" si="62"/>
        <v>47.586217381181037</v>
      </c>
      <c r="F151" s="33">
        <f t="shared" si="63"/>
        <v>8.2993580215884215</v>
      </c>
      <c r="G151" s="33">
        <f t="shared" si="64"/>
        <v>57361.663585420494</v>
      </c>
      <c r="H151" s="33">
        <f t="shared" si="65"/>
        <v>6.7598304352204561</v>
      </c>
      <c r="I151" s="33">
        <f t="shared" si="66"/>
        <v>0.50118723362727224</v>
      </c>
      <c r="J151" s="34">
        <f t="shared" si="67"/>
        <v>47.586767089843846</v>
      </c>
      <c r="L151" s="33">
        <f t="shared" si="68"/>
        <v>83.504680156164341</v>
      </c>
      <c r="M151" s="33">
        <f t="shared" si="69"/>
        <v>37.630361077050146</v>
      </c>
      <c r="N151" s="33">
        <f t="shared" si="70"/>
        <v>224113498.73630795</v>
      </c>
      <c r="O151" s="33">
        <f t="shared" si="71"/>
        <v>5794.7687274750206</v>
      </c>
      <c r="P151" s="33">
        <f t="shared" si="72"/>
        <v>0.50118723362727224</v>
      </c>
      <c r="Q151" s="34">
        <f t="shared" si="73"/>
        <v>83.504792457351854</v>
      </c>
    </row>
    <row r="152" spans="1:17">
      <c r="A152" s="27">
        <f t="shared" si="74"/>
        <v>1.9949999999999992</v>
      </c>
      <c r="B152" s="28">
        <f t="shared" si="60"/>
        <v>98.85530946569375</v>
      </c>
      <c r="C152" s="29">
        <f t="shared" si="61"/>
        <v>0.98855309465693753</v>
      </c>
      <c r="E152" s="33">
        <f t="shared" si="62"/>
        <v>48.461017373916619</v>
      </c>
      <c r="F152" s="33">
        <f t="shared" si="63"/>
        <v>8.411781325885519</v>
      </c>
      <c r="G152" s="33">
        <f t="shared" si="64"/>
        <v>70161.963988621646</v>
      </c>
      <c r="H152" s="33">
        <f t="shared" si="65"/>
        <v>6.9371028365692551</v>
      </c>
      <c r="I152" s="33">
        <f t="shared" si="66"/>
        <v>0.50118723362727224</v>
      </c>
      <c r="J152" s="34">
        <f t="shared" si="67"/>
        <v>48.461477771106672</v>
      </c>
      <c r="L152" s="33">
        <f t="shared" si="68"/>
        <v>84.834925076550945</v>
      </c>
      <c r="M152" s="33">
        <f t="shared" si="69"/>
        <v>38.075729582989595</v>
      </c>
      <c r="N152" s="33">
        <f t="shared" si="70"/>
        <v>304433546.94194871</v>
      </c>
      <c r="O152" s="33">
        <f t="shared" si="71"/>
        <v>6420.5607317652393</v>
      </c>
      <c r="P152" s="33">
        <f t="shared" si="72"/>
        <v>0.50118723362727224</v>
      </c>
      <c r="Q152" s="34">
        <f t="shared" si="73"/>
        <v>84.835016676257325</v>
      </c>
    </row>
    <row r="153" spans="1:17">
      <c r="A153" s="27">
        <f t="shared" si="74"/>
        <v>1.9959999999999991</v>
      </c>
      <c r="B153" s="28">
        <f t="shared" si="60"/>
        <v>99.083194489276607</v>
      </c>
      <c r="C153" s="29">
        <f t="shared" si="61"/>
        <v>0.99083194489276605</v>
      </c>
      <c r="E153" s="33">
        <f t="shared" si="62"/>
        <v>49.505016506762146</v>
      </c>
      <c r="F153" s="33">
        <f t="shared" si="63"/>
        <v>8.5459489449669661</v>
      </c>
      <c r="G153" s="33">
        <f t="shared" si="64"/>
        <v>89228.101098307598</v>
      </c>
      <c r="H153" s="33">
        <f t="shared" si="65"/>
        <v>7.1547571033818054</v>
      </c>
      <c r="I153" s="33">
        <f t="shared" si="66"/>
        <v>0.50118723362727224</v>
      </c>
      <c r="J153" s="34">
        <f t="shared" si="67"/>
        <v>49.505389123875325</v>
      </c>
      <c r="L153" s="33">
        <f t="shared" si="68"/>
        <v>86.422458861288391</v>
      </c>
      <c r="M153" s="33">
        <f t="shared" si="69"/>
        <v>38.607238885525732</v>
      </c>
      <c r="N153" s="33">
        <f t="shared" si="70"/>
        <v>438779052.63735253</v>
      </c>
      <c r="O153" s="33">
        <f t="shared" si="71"/>
        <v>7256.4446769215247</v>
      </c>
      <c r="P153" s="33">
        <f t="shared" si="72"/>
        <v>0.50118723362727224</v>
      </c>
      <c r="Q153" s="34">
        <f t="shared" si="73"/>
        <v>86.422530688452056</v>
      </c>
    </row>
    <row r="154" spans="1:17">
      <c r="A154" s="27">
        <f t="shared" si="74"/>
        <v>1.996999999999999</v>
      </c>
      <c r="B154" s="28">
        <f t="shared" si="60"/>
        <v>99.311604842093217</v>
      </c>
      <c r="C154" s="29">
        <f t="shared" si="61"/>
        <v>0.99311604842093215</v>
      </c>
      <c r="E154" s="33">
        <f t="shared" si="62"/>
        <v>50.810705244029094</v>
      </c>
      <c r="F154" s="33">
        <f t="shared" si="63"/>
        <v>8.7137471199166807</v>
      </c>
      <c r="G154" s="33">
        <f t="shared" si="64"/>
        <v>120523.16401661518</v>
      </c>
      <c r="H154" s="33">
        <f t="shared" si="65"/>
        <v>7.4366049609405263</v>
      </c>
      <c r="I154" s="33">
        <f t="shared" si="66"/>
        <v>0.50118723362727224</v>
      </c>
      <c r="J154" s="34">
        <f t="shared" si="67"/>
        <v>50.810991265878826</v>
      </c>
      <c r="L154" s="33">
        <f t="shared" si="68"/>
        <v>88.407925053307849</v>
      </c>
      <c r="M154" s="33">
        <f t="shared" si="69"/>
        <v>39.271976707847955</v>
      </c>
      <c r="N154" s="33">
        <f t="shared" si="70"/>
        <v>693094584.23475075</v>
      </c>
      <c r="O154" s="33">
        <f t="shared" si="71"/>
        <v>8456.6366461012003</v>
      </c>
      <c r="P154" s="33">
        <f t="shared" si="72"/>
        <v>0.50118723362727224</v>
      </c>
      <c r="Q154" s="34">
        <f t="shared" si="73"/>
        <v>88.407978045582936</v>
      </c>
    </row>
    <row r="155" spans="1:17">
      <c r="A155" s="27">
        <f t="shared" si="74"/>
        <v>1.9979999999999989</v>
      </c>
      <c r="B155" s="28">
        <f t="shared" si="60"/>
        <v>99.540541735152516</v>
      </c>
      <c r="C155" s="29">
        <f t="shared" si="61"/>
        <v>0.99540541735152521</v>
      </c>
      <c r="E155" s="33">
        <f t="shared" si="62"/>
        <v>52.580806574149989</v>
      </c>
      <c r="F155" s="33">
        <f t="shared" si="63"/>
        <v>8.9412284209287982</v>
      </c>
      <c r="G155" s="33">
        <f t="shared" si="64"/>
        <v>181167.65269589407</v>
      </c>
      <c r="H155" s="33">
        <f t="shared" si="65"/>
        <v>7.8365127060843554</v>
      </c>
      <c r="I155" s="33">
        <f t="shared" si="66"/>
        <v>0.50118723362727224</v>
      </c>
      <c r="J155" s="34">
        <f t="shared" si="67"/>
        <v>52.58100644061075</v>
      </c>
      <c r="L155" s="33">
        <f t="shared" si="68"/>
        <v>91.099589802411998</v>
      </c>
      <c r="M155" s="33">
        <f t="shared" si="69"/>
        <v>40.173151137779257</v>
      </c>
      <c r="N155" s="33">
        <f t="shared" si="70"/>
        <v>1288127880.3558671</v>
      </c>
      <c r="O155" s="33">
        <f t="shared" si="71"/>
        <v>10406.749810473308</v>
      </c>
      <c r="P155" s="33">
        <f t="shared" si="72"/>
        <v>0.50118723362727224</v>
      </c>
      <c r="Q155" s="34">
        <f t="shared" si="73"/>
        <v>91.09962489049208</v>
      </c>
    </row>
    <row r="156" spans="1:17">
      <c r="A156" s="27">
        <f t="shared" si="74"/>
        <v>1.9989999999999988</v>
      </c>
      <c r="B156" s="28">
        <f t="shared" si="60"/>
        <v>99.770006382255133</v>
      </c>
      <c r="C156" s="29">
        <f t="shared" si="61"/>
        <v>0.99770006382255128</v>
      </c>
      <c r="E156" s="33">
        <f t="shared" si="62"/>
        <v>55.440263200775149</v>
      </c>
      <c r="F156" s="33">
        <f t="shared" si="63"/>
        <v>9.3087062045695674</v>
      </c>
      <c r="G156" s="33">
        <f t="shared" si="64"/>
        <v>349966.37582425965</v>
      </c>
      <c r="H156" s="33">
        <f t="shared" si="65"/>
        <v>8.5284600702664033</v>
      </c>
      <c r="I156" s="33">
        <f t="shared" si="66"/>
        <v>0.50118723362727224</v>
      </c>
      <c r="J156" s="34">
        <f t="shared" si="67"/>
        <v>55.440375253694484</v>
      </c>
      <c r="L156" s="33">
        <f t="shared" si="68"/>
        <v>95.447758165718909</v>
      </c>
      <c r="M156" s="33">
        <f t="shared" si="69"/>
        <v>41.628926099112221</v>
      </c>
      <c r="N156" s="33">
        <f t="shared" si="70"/>
        <v>3505708620.6060271</v>
      </c>
      <c r="O156" s="33">
        <f t="shared" si="71"/>
        <v>14550.992266965935</v>
      </c>
      <c r="P156" s="33">
        <f t="shared" si="72"/>
        <v>0.50118723362727224</v>
      </c>
      <c r="Q156" s="34">
        <f t="shared" si="73"/>
        <v>95.447776192374519</v>
      </c>
    </row>
  </sheetData>
  <mergeCells count="4">
    <mergeCell ref="M3:N3"/>
    <mergeCell ref="M4:N4"/>
    <mergeCell ref="M5:N5"/>
    <mergeCell ref="M6:N6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B9CF252CA9C46A16B000802442990" ma:contentTypeVersion="0" ma:contentTypeDescription="Create a new document." ma:contentTypeScope="" ma:versionID="0c3b464b973e9d92fac41db2b9a4d91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90f01c4aab139a1e851fe8c08e3303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9D55A3-2136-4B81-A5D2-587967539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D42D03-DAD7-4E45-BDED-98FF2B912109}"/>
</file>

<file path=customXml/itemProps3.xml><?xml version="1.0" encoding="utf-8"?>
<ds:datastoreItem xmlns:ds="http://schemas.openxmlformats.org/officeDocument/2006/customXml" ds:itemID="{4E41E3ED-001B-45A6-8ED8-BDC00892EEEE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16fa76b9-1966-4995-b338-6b2fb9a1b4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Clutter Sect 3-1</vt:lpstr>
      <vt:lpstr>Clutter Sect 3-2</vt:lpstr>
      <vt:lpstr>Clutter Sect 3-3</vt:lpstr>
      <vt:lpstr>BEL</vt:lpstr>
    </vt:vector>
  </TitlesOfParts>
  <Company>Ofcom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Implementations of the calculation methods for clutter and building entry losses</dc:title>
  <dc:creator>SWG 3M-3 (Terrestrial)</dc:creator>
  <cp:lastModifiedBy>Huguet, Fabienne</cp:lastModifiedBy>
  <dcterms:created xsi:type="dcterms:W3CDTF">2016-06-26T07:49:45Z</dcterms:created>
  <dcterms:modified xsi:type="dcterms:W3CDTF">2024-05-02T08:55:35Z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0x010100A7AB9CF252CA9C46A16B000802442990</vt:lpwstr>
  </property>
</Properties>
</file>