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showInkAnnotation="0" autoCompressPictures="0"/>
  <bookViews>
    <workbookView xWindow="0" yWindow="0" windowWidth="18840" windowHeight="19400" tabRatio="500"/>
  </bookViews>
  <sheets>
    <sheet name="Newtel" sheetId="1" r:id="rId1"/>
    <sheet name="Telecom" sheetId="3" r:id="rId2"/>
    <sheet name="TRAN" sheetId="4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3" i="3" l="1"/>
  <c r="E133" i="3"/>
  <c r="D133" i="3"/>
  <c r="C133" i="3"/>
  <c r="B133" i="3"/>
  <c r="F128" i="3"/>
  <c r="E128" i="3"/>
  <c r="D128" i="3"/>
  <c r="C128" i="3"/>
  <c r="B128" i="3"/>
  <c r="F122" i="3"/>
  <c r="E122" i="3"/>
  <c r="D122" i="3"/>
  <c r="C122" i="3"/>
  <c r="B122" i="3"/>
  <c r="F117" i="3"/>
  <c r="E117" i="3"/>
  <c r="D117" i="3"/>
  <c r="C117" i="3"/>
  <c r="B117" i="3"/>
  <c r="F109" i="3"/>
  <c r="E109" i="3"/>
  <c r="D109" i="3"/>
  <c r="C109" i="3"/>
  <c r="B109" i="3"/>
  <c r="F98" i="3"/>
  <c r="E98" i="3"/>
  <c r="D98" i="3"/>
  <c r="C98" i="3"/>
  <c r="B98" i="3"/>
  <c r="F90" i="3"/>
  <c r="E90" i="3"/>
  <c r="D90" i="3"/>
  <c r="C90" i="3"/>
  <c r="B90" i="3"/>
  <c r="G82" i="3"/>
  <c r="F82" i="3"/>
  <c r="E82" i="3"/>
  <c r="D82" i="3"/>
  <c r="C82" i="3"/>
  <c r="B82" i="3"/>
  <c r="G74" i="3"/>
  <c r="F74" i="3"/>
  <c r="E74" i="3"/>
  <c r="D74" i="3"/>
  <c r="C74" i="3"/>
  <c r="B74" i="3"/>
  <c r="G66" i="3"/>
  <c r="F66" i="3"/>
  <c r="E66" i="3"/>
  <c r="D66" i="3"/>
  <c r="C66" i="3"/>
  <c r="B66" i="3"/>
  <c r="F55" i="3"/>
  <c r="E55" i="3"/>
  <c r="D55" i="3"/>
  <c r="C55" i="3"/>
  <c r="B55" i="3"/>
  <c r="G47" i="3"/>
  <c r="F47" i="3"/>
  <c r="E47" i="3"/>
  <c r="D47" i="3"/>
  <c r="C47" i="3"/>
  <c r="B47" i="3"/>
  <c r="C39" i="3"/>
  <c r="D39" i="3"/>
  <c r="E39" i="3"/>
  <c r="F39" i="3"/>
  <c r="G39" i="3"/>
  <c r="B39" i="3"/>
  <c r="F22" i="3"/>
  <c r="D14" i="3"/>
  <c r="E14" i="3"/>
  <c r="C14" i="3"/>
  <c r="B125" i="3"/>
  <c r="B48" i="3"/>
  <c r="B75" i="3"/>
  <c r="B40" i="3"/>
  <c r="C40" i="3"/>
  <c r="C75" i="3"/>
  <c r="B91" i="3"/>
  <c r="C48" i="3"/>
  <c r="B56" i="3"/>
  <c r="B110" i="3"/>
  <c r="B49" i="3"/>
  <c r="B76" i="3"/>
  <c r="C76" i="3"/>
  <c r="B92" i="3"/>
  <c r="C49" i="3"/>
  <c r="B57" i="3"/>
  <c r="B111" i="3"/>
  <c r="B50" i="3"/>
  <c r="B77" i="3"/>
  <c r="C77" i="3"/>
  <c r="B93" i="3"/>
  <c r="C50" i="3"/>
  <c r="B58" i="3"/>
  <c r="B112" i="3"/>
  <c r="B51" i="3"/>
  <c r="B78" i="3"/>
  <c r="C78" i="3"/>
  <c r="B94" i="3"/>
  <c r="C51" i="3"/>
  <c r="B59" i="3"/>
  <c r="B113" i="3"/>
  <c r="B114" i="3"/>
  <c r="B95" i="3"/>
  <c r="B60" i="3"/>
  <c r="B118" i="3"/>
  <c r="B119" i="3"/>
  <c r="B129" i="3"/>
  <c r="B130" i="3"/>
  <c r="B134" i="3"/>
  <c r="C125" i="3"/>
  <c r="D40" i="3"/>
  <c r="D75" i="3"/>
  <c r="C91" i="3"/>
  <c r="D48" i="3"/>
  <c r="C56" i="3"/>
  <c r="C110" i="3"/>
  <c r="D76" i="3"/>
  <c r="C92" i="3"/>
  <c r="D49" i="3"/>
  <c r="C57" i="3"/>
  <c r="C111" i="3"/>
  <c r="B41" i="3"/>
  <c r="C41" i="3"/>
  <c r="D41" i="3"/>
  <c r="D77" i="3"/>
  <c r="C93" i="3"/>
  <c r="D50" i="3"/>
  <c r="C58" i="3"/>
  <c r="C112" i="3"/>
  <c r="D78" i="3"/>
  <c r="C94" i="3"/>
  <c r="D51" i="3"/>
  <c r="C59" i="3"/>
  <c r="C113" i="3"/>
  <c r="C114" i="3"/>
  <c r="C95" i="3"/>
  <c r="C60" i="3"/>
  <c r="C118" i="3"/>
  <c r="C119" i="3"/>
  <c r="C129" i="3"/>
  <c r="C130" i="3"/>
  <c r="C134" i="3"/>
  <c r="D125" i="3"/>
  <c r="E40" i="3"/>
  <c r="E75" i="3"/>
  <c r="D91" i="3"/>
  <c r="E48" i="3"/>
  <c r="D56" i="3"/>
  <c r="D110" i="3"/>
  <c r="E76" i="3"/>
  <c r="D92" i="3"/>
  <c r="E49" i="3"/>
  <c r="D57" i="3"/>
  <c r="D111" i="3"/>
  <c r="E41" i="3"/>
  <c r="E77" i="3"/>
  <c r="D93" i="3"/>
  <c r="E50" i="3"/>
  <c r="D58" i="3"/>
  <c r="D112" i="3"/>
  <c r="E78" i="3"/>
  <c r="D94" i="3"/>
  <c r="E51" i="3"/>
  <c r="D59" i="3"/>
  <c r="D113" i="3"/>
  <c r="D114" i="3"/>
  <c r="D95" i="3"/>
  <c r="D60" i="3"/>
  <c r="D118" i="3"/>
  <c r="D119" i="3"/>
  <c r="D129" i="3"/>
  <c r="D130" i="3"/>
  <c r="D134" i="3"/>
  <c r="E125" i="3"/>
  <c r="F40" i="3"/>
  <c r="F75" i="3"/>
  <c r="E91" i="3"/>
  <c r="F48" i="3"/>
  <c r="E56" i="3"/>
  <c r="E110" i="3"/>
  <c r="F76" i="3"/>
  <c r="E92" i="3"/>
  <c r="F49" i="3"/>
  <c r="E57" i="3"/>
  <c r="E111" i="3"/>
  <c r="F41" i="3"/>
  <c r="F77" i="3"/>
  <c r="E93" i="3"/>
  <c r="F50" i="3"/>
  <c r="E58" i="3"/>
  <c r="E112" i="3"/>
  <c r="F78" i="3"/>
  <c r="E94" i="3"/>
  <c r="F51" i="3"/>
  <c r="E59" i="3"/>
  <c r="E113" i="3"/>
  <c r="E114" i="3"/>
  <c r="E95" i="3"/>
  <c r="E60" i="3"/>
  <c r="E118" i="3"/>
  <c r="E119" i="3"/>
  <c r="E129" i="3"/>
  <c r="E130" i="3"/>
  <c r="E134" i="3"/>
  <c r="F125" i="3"/>
  <c r="G40" i="3"/>
  <c r="G75" i="3"/>
  <c r="F91" i="3"/>
  <c r="G48" i="3"/>
  <c r="F56" i="3"/>
  <c r="F110" i="3"/>
  <c r="G76" i="3"/>
  <c r="F92" i="3"/>
  <c r="G49" i="3"/>
  <c r="F57" i="3"/>
  <c r="F111" i="3"/>
  <c r="G41" i="3"/>
  <c r="G77" i="3"/>
  <c r="F93" i="3"/>
  <c r="G50" i="3"/>
  <c r="F58" i="3"/>
  <c r="F112" i="3"/>
  <c r="G78" i="3"/>
  <c r="F94" i="3"/>
  <c r="G51" i="3"/>
  <c r="F59" i="3"/>
  <c r="F113" i="3"/>
  <c r="F114" i="3"/>
  <c r="F95" i="3"/>
  <c r="F60" i="3"/>
  <c r="F118" i="3"/>
  <c r="F119" i="3"/>
  <c r="F129" i="3"/>
  <c r="F130" i="3"/>
  <c r="F134" i="3"/>
  <c r="B135" i="3"/>
  <c r="B48" i="1"/>
  <c r="B75" i="1"/>
  <c r="B40" i="1"/>
  <c r="C40" i="1"/>
  <c r="C75" i="1"/>
  <c r="B91" i="1"/>
  <c r="C48" i="1"/>
  <c r="B56" i="1"/>
  <c r="B110" i="1"/>
  <c r="B49" i="1"/>
  <c r="B76" i="1"/>
  <c r="C76" i="1"/>
  <c r="B92" i="1"/>
  <c r="C49" i="1"/>
  <c r="B57" i="1"/>
  <c r="B111" i="1"/>
  <c r="B50" i="1"/>
  <c r="B77" i="1"/>
  <c r="C77" i="1"/>
  <c r="B93" i="1"/>
  <c r="C50" i="1"/>
  <c r="B58" i="1"/>
  <c r="B112" i="1"/>
  <c r="B51" i="1"/>
  <c r="B78" i="1"/>
  <c r="C78" i="1"/>
  <c r="B94" i="1"/>
  <c r="C51" i="1"/>
  <c r="B59" i="1"/>
  <c r="B113" i="1"/>
  <c r="B114" i="1"/>
  <c r="B95" i="1"/>
  <c r="B60" i="1"/>
  <c r="B118" i="1"/>
  <c r="B119" i="1"/>
  <c r="B125" i="1"/>
  <c r="B129" i="1"/>
  <c r="B130" i="1"/>
  <c r="B134" i="1"/>
  <c r="D40" i="1"/>
  <c r="D75" i="1"/>
  <c r="C91" i="1"/>
  <c r="D48" i="1"/>
  <c r="C56" i="1"/>
  <c r="C110" i="1"/>
  <c r="D76" i="1"/>
  <c r="C92" i="1"/>
  <c r="D49" i="1"/>
  <c r="C57" i="1"/>
  <c r="C111" i="1"/>
  <c r="B41" i="1"/>
  <c r="C41" i="1"/>
  <c r="D41" i="1"/>
  <c r="D77" i="1"/>
  <c r="C93" i="1"/>
  <c r="D50" i="1"/>
  <c r="C58" i="1"/>
  <c r="C112" i="1"/>
  <c r="D78" i="1"/>
  <c r="C94" i="1"/>
  <c r="D51" i="1"/>
  <c r="C59" i="1"/>
  <c r="C113" i="1"/>
  <c r="C114" i="1"/>
  <c r="C95" i="1"/>
  <c r="C60" i="1"/>
  <c r="C118" i="1"/>
  <c r="C119" i="1"/>
  <c r="C125" i="1"/>
  <c r="C129" i="1"/>
  <c r="C130" i="1"/>
  <c r="C134" i="1"/>
  <c r="E40" i="1"/>
  <c r="E75" i="1"/>
  <c r="D91" i="1"/>
  <c r="E48" i="1"/>
  <c r="D56" i="1"/>
  <c r="D110" i="1"/>
  <c r="E76" i="1"/>
  <c r="D92" i="1"/>
  <c r="E49" i="1"/>
  <c r="D57" i="1"/>
  <c r="D111" i="1"/>
  <c r="E41" i="1"/>
  <c r="E77" i="1"/>
  <c r="D93" i="1"/>
  <c r="E50" i="1"/>
  <c r="D58" i="1"/>
  <c r="D112" i="1"/>
  <c r="E78" i="1"/>
  <c r="D94" i="1"/>
  <c r="E51" i="1"/>
  <c r="D59" i="1"/>
  <c r="D113" i="1"/>
  <c r="D114" i="1"/>
  <c r="D95" i="1"/>
  <c r="D60" i="1"/>
  <c r="D118" i="1"/>
  <c r="D119" i="1"/>
  <c r="D125" i="1"/>
  <c r="D129" i="1"/>
  <c r="D130" i="1"/>
  <c r="D134" i="1"/>
  <c r="F40" i="1"/>
  <c r="F75" i="1"/>
  <c r="E91" i="1"/>
  <c r="F48" i="1"/>
  <c r="E56" i="1"/>
  <c r="E110" i="1"/>
  <c r="F76" i="1"/>
  <c r="E92" i="1"/>
  <c r="F49" i="1"/>
  <c r="E57" i="1"/>
  <c r="E111" i="1"/>
  <c r="F41" i="1"/>
  <c r="F77" i="1"/>
  <c r="E93" i="1"/>
  <c r="F50" i="1"/>
  <c r="E58" i="1"/>
  <c r="E112" i="1"/>
  <c r="F78" i="1"/>
  <c r="E94" i="1"/>
  <c r="F51" i="1"/>
  <c r="E59" i="1"/>
  <c r="E113" i="1"/>
  <c r="E114" i="1"/>
  <c r="E95" i="1"/>
  <c r="E60" i="1"/>
  <c r="E118" i="1"/>
  <c r="E119" i="1"/>
  <c r="E125" i="1"/>
  <c r="E129" i="1"/>
  <c r="E130" i="1"/>
  <c r="E134" i="1"/>
  <c r="G40" i="1"/>
  <c r="G75" i="1"/>
  <c r="F91" i="1"/>
  <c r="G48" i="1"/>
  <c r="F56" i="1"/>
  <c r="F110" i="1"/>
  <c r="G76" i="1"/>
  <c r="F92" i="1"/>
  <c r="G49" i="1"/>
  <c r="F57" i="1"/>
  <c r="F111" i="1"/>
  <c r="G41" i="1"/>
  <c r="G77" i="1"/>
  <c r="F93" i="1"/>
  <c r="G50" i="1"/>
  <c r="F58" i="1"/>
  <c r="F112" i="1"/>
  <c r="G78" i="1"/>
  <c r="F94" i="1"/>
  <c r="G51" i="1"/>
  <c r="F59" i="1"/>
  <c r="F113" i="1"/>
  <c r="F114" i="1"/>
  <c r="F95" i="1"/>
  <c r="F60" i="1"/>
  <c r="F118" i="1"/>
  <c r="F119" i="1"/>
  <c r="F125" i="1"/>
  <c r="F129" i="1"/>
  <c r="F130" i="1"/>
  <c r="F134" i="1"/>
  <c r="B135" i="1"/>
  <c r="F99" i="3"/>
  <c r="F100" i="3"/>
  <c r="F101" i="3"/>
  <c r="F102" i="3"/>
  <c r="F103" i="3"/>
  <c r="E99" i="3"/>
  <c r="E100" i="3"/>
  <c r="E101" i="3"/>
  <c r="E102" i="3"/>
  <c r="E103" i="3"/>
  <c r="D99" i="3"/>
  <c r="D100" i="3"/>
  <c r="D101" i="3"/>
  <c r="D102" i="3"/>
  <c r="D103" i="3"/>
  <c r="C99" i="3"/>
  <c r="C100" i="3"/>
  <c r="C101" i="3"/>
  <c r="C102" i="3"/>
  <c r="C103" i="3"/>
  <c r="B99" i="3"/>
  <c r="B100" i="3"/>
  <c r="B101" i="3"/>
  <c r="B102" i="3"/>
  <c r="B103" i="3"/>
  <c r="G83" i="3"/>
  <c r="G84" i="3"/>
  <c r="G85" i="3"/>
  <c r="G86" i="3"/>
  <c r="G87" i="3"/>
  <c r="F83" i="3"/>
  <c r="F84" i="3"/>
  <c r="F85" i="3"/>
  <c r="F86" i="3"/>
  <c r="F87" i="3"/>
  <c r="E83" i="3"/>
  <c r="E84" i="3"/>
  <c r="E85" i="3"/>
  <c r="E86" i="3"/>
  <c r="E87" i="3"/>
  <c r="D83" i="3"/>
  <c r="D84" i="3"/>
  <c r="D85" i="3"/>
  <c r="D86" i="3"/>
  <c r="D87" i="3"/>
  <c r="C83" i="3"/>
  <c r="C84" i="3"/>
  <c r="C85" i="3"/>
  <c r="C86" i="3"/>
  <c r="C87" i="3"/>
  <c r="B83" i="3"/>
  <c r="B84" i="3"/>
  <c r="B85" i="3"/>
  <c r="B86" i="3"/>
  <c r="B87" i="3"/>
  <c r="G79" i="3"/>
  <c r="F79" i="3"/>
  <c r="E79" i="3"/>
  <c r="D79" i="3"/>
  <c r="C79" i="3"/>
  <c r="B79" i="3"/>
  <c r="B67" i="3"/>
  <c r="C67" i="3"/>
  <c r="D67" i="3"/>
  <c r="E67" i="3"/>
  <c r="F67" i="3"/>
  <c r="G67" i="3"/>
  <c r="B68" i="3"/>
  <c r="C68" i="3"/>
  <c r="D68" i="3"/>
  <c r="E68" i="3"/>
  <c r="F68" i="3"/>
  <c r="G68" i="3"/>
  <c r="B42" i="3"/>
  <c r="B69" i="3"/>
  <c r="C69" i="3"/>
  <c r="D69" i="3"/>
  <c r="E69" i="3"/>
  <c r="F69" i="3"/>
  <c r="G69" i="3"/>
  <c r="B43" i="3"/>
  <c r="B70" i="3"/>
  <c r="C70" i="3"/>
  <c r="D70" i="3"/>
  <c r="E70" i="3"/>
  <c r="F70" i="3"/>
  <c r="G70" i="3"/>
  <c r="G71" i="3"/>
  <c r="F71" i="3"/>
  <c r="E71" i="3"/>
  <c r="D71" i="3"/>
  <c r="C71" i="3"/>
  <c r="B71" i="3"/>
  <c r="G52" i="3"/>
  <c r="F52" i="3"/>
  <c r="E52" i="3"/>
  <c r="D52" i="3"/>
  <c r="C52" i="3"/>
  <c r="B52" i="3"/>
  <c r="C42" i="3"/>
  <c r="D42" i="3"/>
  <c r="E42" i="3"/>
  <c r="F42" i="3"/>
  <c r="G42" i="3"/>
  <c r="C43" i="3"/>
  <c r="D43" i="3"/>
  <c r="E43" i="3"/>
  <c r="F43" i="3"/>
  <c r="G43" i="3"/>
  <c r="G44" i="3"/>
  <c r="F44" i="3"/>
  <c r="E44" i="3"/>
  <c r="D44" i="3"/>
  <c r="C44" i="3"/>
  <c r="B44" i="3"/>
  <c r="E15" i="3"/>
  <c r="E16" i="3"/>
  <c r="E17" i="3"/>
  <c r="E18" i="3"/>
  <c r="E19" i="3"/>
  <c r="D19" i="3"/>
  <c r="C19" i="3"/>
  <c r="C83" i="1"/>
  <c r="D83" i="1"/>
  <c r="E83" i="1"/>
  <c r="F83" i="1"/>
  <c r="G83" i="1"/>
  <c r="C84" i="1"/>
  <c r="D84" i="1"/>
  <c r="E84" i="1"/>
  <c r="F84" i="1"/>
  <c r="G84" i="1"/>
  <c r="C85" i="1"/>
  <c r="D85" i="1"/>
  <c r="E85" i="1"/>
  <c r="F85" i="1"/>
  <c r="G85" i="1"/>
  <c r="C86" i="1"/>
  <c r="D86" i="1"/>
  <c r="E86" i="1"/>
  <c r="F86" i="1"/>
  <c r="G86" i="1"/>
  <c r="B84" i="1"/>
  <c r="B85" i="1"/>
  <c r="B86" i="1"/>
  <c r="B83" i="1"/>
  <c r="G87" i="1"/>
  <c r="F87" i="1"/>
  <c r="E87" i="1"/>
  <c r="D87" i="1"/>
  <c r="C87" i="1"/>
  <c r="B87" i="1"/>
  <c r="C99" i="1"/>
  <c r="D99" i="1"/>
  <c r="E99" i="1"/>
  <c r="F99" i="1"/>
  <c r="C100" i="1"/>
  <c r="D100" i="1"/>
  <c r="E100" i="1"/>
  <c r="F100" i="1"/>
  <c r="C101" i="1"/>
  <c r="D101" i="1"/>
  <c r="E101" i="1"/>
  <c r="F101" i="1"/>
  <c r="C102" i="1"/>
  <c r="D102" i="1"/>
  <c r="E102" i="1"/>
  <c r="F102" i="1"/>
  <c r="B100" i="1"/>
  <c r="B101" i="1"/>
  <c r="B102" i="1"/>
  <c r="B99" i="1"/>
  <c r="F103" i="1"/>
  <c r="E103" i="1"/>
  <c r="D103" i="1"/>
  <c r="C103" i="1"/>
  <c r="B103" i="1"/>
  <c r="C98" i="1"/>
  <c r="D98" i="1"/>
  <c r="E98" i="1"/>
  <c r="F98" i="1"/>
  <c r="C117" i="1"/>
  <c r="D117" i="1"/>
  <c r="E117" i="1"/>
  <c r="F117" i="1"/>
  <c r="C128" i="1"/>
  <c r="D128" i="1"/>
  <c r="E128" i="1"/>
  <c r="F128" i="1"/>
  <c r="C133" i="1"/>
  <c r="D133" i="1"/>
  <c r="E133" i="1"/>
  <c r="F133" i="1"/>
  <c r="C122" i="1"/>
  <c r="D122" i="1"/>
  <c r="E122" i="1"/>
  <c r="F122" i="1"/>
  <c r="C109" i="1"/>
  <c r="D109" i="1"/>
  <c r="E109" i="1"/>
  <c r="F109" i="1"/>
  <c r="C90" i="1"/>
  <c r="D90" i="1"/>
  <c r="E90" i="1"/>
  <c r="F90" i="1"/>
  <c r="G79" i="1"/>
  <c r="F79" i="1"/>
  <c r="E79" i="1"/>
  <c r="D79" i="1"/>
  <c r="C79" i="1"/>
  <c r="B79" i="1"/>
  <c r="B67" i="1"/>
  <c r="C67" i="1"/>
  <c r="D67" i="1"/>
  <c r="E67" i="1"/>
  <c r="F67" i="1"/>
  <c r="G67" i="1"/>
  <c r="B68" i="1"/>
  <c r="C68" i="1"/>
  <c r="D68" i="1"/>
  <c r="E68" i="1"/>
  <c r="F68" i="1"/>
  <c r="G68" i="1"/>
  <c r="B42" i="1"/>
  <c r="B69" i="1"/>
  <c r="C69" i="1"/>
  <c r="D69" i="1"/>
  <c r="E69" i="1"/>
  <c r="F69" i="1"/>
  <c r="G69" i="1"/>
  <c r="B43" i="1"/>
  <c r="B70" i="1"/>
  <c r="C70" i="1"/>
  <c r="D70" i="1"/>
  <c r="E70" i="1"/>
  <c r="F70" i="1"/>
  <c r="G70" i="1"/>
  <c r="G71" i="1"/>
  <c r="F71" i="1"/>
  <c r="E71" i="1"/>
  <c r="D71" i="1"/>
  <c r="C71" i="1"/>
  <c r="B71" i="1"/>
  <c r="C55" i="1"/>
  <c r="D55" i="1"/>
  <c r="E55" i="1"/>
  <c r="F55" i="1"/>
  <c r="G52" i="1"/>
  <c r="F52" i="1"/>
  <c r="E52" i="1"/>
  <c r="D52" i="1"/>
  <c r="C52" i="1"/>
  <c r="B52" i="1"/>
  <c r="C42" i="1"/>
  <c r="D42" i="1"/>
  <c r="E42" i="1"/>
  <c r="F42" i="1"/>
  <c r="G42" i="1"/>
  <c r="C43" i="1"/>
  <c r="D43" i="1"/>
  <c r="E43" i="1"/>
  <c r="F43" i="1"/>
  <c r="G43" i="1"/>
  <c r="G44" i="1"/>
  <c r="F44" i="1"/>
  <c r="E44" i="1"/>
  <c r="D44" i="1"/>
  <c r="C44" i="1"/>
  <c r="B44" i="1"/>
  <c r="E15" i="1"/>
  <c r="E16" i="1"/>
  <c r="E17" i="1"/>
  <c r="E18" i="1"/>
  <c r="E19" i="1"/>
  <c r="D19" i="1"/>
  <c r="C19" i="1"/>
</calcChain>
</file>

<file path=xl/sharedStrings.xml><?xml version="1.0" encoding="utf-8"?>
<sst xmlns="http://schemas.openxmlformats.org/spreadsheetml/2006/main" count="282" uniqueCount="78">
  <si>
    <t>Service</t>
  </si>
  <si>
    <t>TOTAL</t>
  </si>
  <si>
    <t>STEP 1</t>
  </si>
  <si>
    <t>Fill in the Assumptions shaded green</t>
  </si>
  <si>
    <t>STEP 2</t>
  </si>
  <si>
    <t>Review the calculations shaded blue (no need to change these cells)</t>
  </si>
  <si>
    <t>STEP 3</t>
  </si>
  <si>
    <t>STEP 4</t>
  </si>
  <si>
    <t>Newtel monthly tariff (USD)</t>
  </si>
  <si>
    <t>Annual growth in broadband subscribers (without Cloud)</t>
  </si>
  <si>
    <t xml:space="preserve">Annual growth in broadband subscribers (with Cloud) </t>
  </si>
  <si>
    <t>Current market situation</t>
  </si>
  <si>
    <t>1.1.2016</t>
  </si>
  <si>
    <t>1.1.2017</t>
  </si>
  <si>
    <t>1.1.2018</t>
  </si>
  <si>
    <t>1.1.2019</t>
  </si>
  <si>
    <t>% of broadband subscribers upgrading broadband (with Cloud)</t>
  </si>
  <si>
    <t>% of broadband subscribers upgrading broadband (without Cloud)</t>
  </si>
  <si>
    <t xml:space="preserve">% of existing broadband subscribers taking Cloud services </t>
  </si>
  <si>
    <t xml:space="preserve">Newtel subscribers with Cloud </t>
  </si>
  <si>
    <t xml:space="preserve">Telecom subscribers (without Cloud) </t>
  </si>
  <si>
    <t xml:space="preserve">Telecom subscribers (with Cloud) </t>
  </si>
  <si>
    <t>% of Telecom's broadband customers that move to Newtel (quad play)</t>
  </si>
  <si>
    <t>without Cloud</t>
  </si>
  <si>
    <t>with cloud</t>
  </si>
  <si>
    <t>Costs of Cloud</t>
  </si>
  <si>
    <t>Revenues from Cloud</t>
  </si>
  <si>
    <t>Market development indicators</t>
  </si>
  <si>
    <t>Average Newtel subs for the year</t>
  </si>
  <si>
    <t>Annual gain</t>
  </si>
  <si>
    <t>NPV</t>
  </si>
  <si>
    <t>Net financial impact of Cloud on Newtel ($'000s p.a.)</t>
  </si>
  <si>
    <t>Copy the key outputs into the Fixed Core Network Cost Model (shaded yellow) - do this spearately for "with Cloud" and "without Cloud" scenarios</t>
  </si>
  <si>
    <t>Copy the key results from the Fixed Core Network Cost Model (shaded orange) - do this spearately for "with Cloud" and "without Cloud" scenarios</t>
  </si>
  <si>
    <t>1. Assumptions</t>
  </si>
  <si>
    <t>2. Market development without Cloud</t>
  </si>
  <si>
    <t>3. Market development with Cloud</t>
  </si>
  <si>
    <t>4. Cost and revenue impact of Cloud on Newtel</t>
  </si>
  <si>
    <t>Additional core network costs from Cloud ($'000s p.a.)</t>
  </si>
  <si>
    <t>Additional access network costs from Cloud ($'000s p.a.)</t>
  </si>
  <si>
    <t>All</t>
  </si>
  <si>
    <t>Additional network revenues with Cloud ($'000s p.a.)</t>
  </si>
  <si>
    <t>Additional service revenues from Cloud ($'000s p.a.)</t>
  </si>
  <si>
    <t>Wholesale cost ($p.m.) for Cloud subscribers</t>
  </si>
  <si>
    <t xml:space="preserve">Average Newtel IPTV (Cloud) subs for the year </t>
  </si>
  <si>
    <t xml:space="preserve">Newtel IPTV subscribers (i.e. Cloud subscribers) </t>
  </si>
  <si>
    <t>Newtel subscribers without Cloud (Internet Access Subscribers)</t>
  </si>
  <si>
    <t>Cost of access network (per subscriber connected, per annum)</t>
  </si>
  <si>
    <t>Retail revenue ($p.m.) for Cloud subscribers</t>
  </si>
  <si>
    <t>Annual discount factor (for NPV calculation)</t>
  </si>
  <si>
    <t xml:space="preserve">% annual growth in broadband subscribers </t>
  </si>
  <si>
    <t>% of broadband subscribers liable to upgrade broadband service each year</t>
  </si>
  <si>
    <t>Additional % of broadband subscribers liable to upgrade broadband service for IPTV</t>
  </si>
  <si>
    <t>Research survey 1</t>
  </si>
  <si>
    <t>% of existing broadband subscribers liable to take IPTV each year</t>
  </si>
  <si>
    <t>% of broadband subscribers liable to change supplier each year for quad play offer</t>
  </si>
  <si>
    <t>Research survey 2</t>
  </si>
  <si>
    <t xml:space="preserve">QUAD-PLAY REVENUE AND COST WORKSHEET </t>
  </si>
  <si>
    <t>The following data has been offered by TRAN based on two independent market research surveys</t>
  </si>
  <si>
    <t xml:space="preserve">Operators are invited to use this data when preparing their case. </t>
  </si>
  <si>
    <t>(with 20:1 contention ratio)</t>
  </si>
  <si>
    <t>(with 25:1 contention ratio)</t>
  </si>
  <si>
    <t>% annual broadband growth with IPTV services</t>
  </si>
  <si>
    <t>Vitesse 2</t>
  </si>
  <si>
    <t>Vitesse 10</t>
  </si>
  <si>
    <t>Vitesse 25</t>
  </si>
  <si>
    <t>Vitesse 100</t>
  </si>
  <si>
    <t xml:space="preserve">value copy results into NGN Cost Model (worksheet 1. Lines, E30:J33) </t>
  </si>
  <si>
    <t xml:space="preserve">value copy results into NGN Cost Model (worksheet 1. Lines, E21:J24) </t>
  </si>
  <si>
    <t xml:space="preserve">value copy results into NGN Cost Model (worksheet 1. Lines, E71:J74) </t>
  </si>
  <si>
    <t>value copy results from NGN Cost Model (worksheet B, Dashboard, E64:I64) in "with Cloud" scenario</t>
  </si>
  <si>
    <t>value copy results from NGN Cost Model (worksheet B, Dashboard, E64:I64) in "without Cloud" scenario</t>
  </si>
  <si>
    <t>Newtel subscribers 2016</t>
  </si>
  <si>
    <t>Telecom subscribers 2016</t>
  </si>
  <si>
    <t>Total subscribers in 2016</t>
  </si>
  <si>
    <t>2017-2020</t>
  </si>
  <si>
    <t>1.1.2020</t>
  </si>
  <si>
    <t>1.1.2021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</si>
</sst>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rgb="FFFF0000"/>
      <name val="Calibri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  <font>
      <i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36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2" fillId="0" borderId="0" xfId="0" applyFont="1"/>
    <xf numFmtId="0" fontId="6" fillId="0" borderId="0" xfId="0" applyFont="1"/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/>
    <xf numFmtId="1" fontId="0" fillId="5" borderId="0" xfId="0" applyNumberFormat="1" applyFill="1" applyAlignment="1">
      <alignment horizontal="center"/>
    </xf>
    <xf numFmtId="9" fontId="0" fillId="4" borderId="0" xfId="0" applyNumberFormat="1" applyFill="1" applyAlignment="1">
      <alignment horizontal="center"/>
    </xf>
    <xf numFmtId="9" fontId="0" fillId="4" borderId="0" xfId="67" applyFont="1" applyFill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Fill="1"/>
    <xf numFmtId="0" fontId="0" fillId="3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6" borderId="0" xfId="0" applyFill="1"/>
    <xf numFmtId="0" fontId="7" fillId="0" borderId="0" xfId="0" applyFont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7" borderId="0" xfId="0" applyFill="1" applyAlignment="1">
      <alignment horizontal="center"/>
    </xf>
    <xf numFmtId="1" fontId="0" fillId="7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0" fontId="8" fillId="0" borderId="0" xfId="0" applyFont="1"/>
    <xf numFmtId="1" fontId="3" fillId="8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9" fillId="0" borderId="0" xfId="0" applyFont="1"/>
    <xf numFmtId="0" fontId="3" fillId="2" borderId="0" xfId="0" applyFont="1" applyFill="1" applyAlignment="1">
      <alignment horizontal="left" vertical="top" wrapText="1"/>
    </xf>
  </cellXfs>
  <cellStyles count="36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Normal" xfId="0" builtinId="0"/>
    <cellStyle name="Percent" xfId="67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showGridLines="0" tabSelected="1" topLeftCell="A7" workbookViewId="0">
      <selection activeCell="J22" sqref="J22"/>
    </sheetView>
  </sheetViews>
  <sheetFormatPr baseColWidth="10" defaultColWidth="11" defaultRowHeight="15" x14ac:dyDescent="0"/>
  <cols>
    <col min="1" max="1" width="18.83203125" customWidth="1"/>
    <col min="2" max="3" width="11.83203125" style="2" customWidth="1"/>
    <col min="4" max="7" width="11.83203125" customWidth="1"/>
  </cols>
  <sheetData>
    <row r="1" spans="1:12" ht="20">
      <c r="A1" s="23" t="s">
        <v>57</v>
      </c>
    </row>
    <row r="3" spans="1:12">
      <c r="A3" s="1" t="s">
        <v>2</v>
      </c>
      <c r="B3" s="13" t="s">
        <v>3</v>
      </c>
      <c r="C3" s="11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" t="s">
        <v>4</v>
      </c>
      <c r="B4" s="17" t="s">
        <v>5</v>
      </c>
      <c r="C4" s="12"/>
      <c r="D4" s="18"/>
      <c r="E4" s="18"/>
      <c r="F4" s="18"/>
      <c r="G4" s="18"/>
      <c r="H4" s="18"/>
      <c r="I4" s="18"/>
      <c r="J4" s="18"/>
      <c r="K4" s="18"/>
      <c r="L4" s="18"/>
    </row>
    <row r="5" spans="1:12">
      <c r="A5" s="1" t="s">
        <v>6</v>
      </c>
      <c r="B5" s="19" t="s">
        <v>32</v>
      </c>
      <c r="C5" s="10"/>
      <c r="D5" s="9"/>
      <c r="E5" s="9"/>
      <c r="F5" s="9"/>
      <c r="G5" s="9"/>
      <c r="H5" s="9"/>
      <c r="I5" s="9"/>
      <c r="J5" s="9"/>
      <c r="K5" s="9"/>
      <c r="L5" s="9"/>
    </row>
    <row r="6" spans="1:12">
      <c r="A6" s="1" t="s">
        <v>7</v>
      </c>
      <c r="B6" s="20" t="s">
        <v>33</v>
      </c>
      <c r="C6" s="21"/>
      <c r="D6" s="22"/>
      <c r="E6" s="22"/>
      <c r="F6" s="22"/>
      <c r="G6" s="22"/>
      <c r="H6" s="22"/>
      <c r="I6" s="22"/>
      <c r="J6" s="22"/>
      <c r="K6" s="22"/>
      <c r="L6" s="22"/>
    </row>
    <row r="9" spans="1:12">
      <c r="A9" s="1"/>
    </row>
    <row r="10" spans="1:12" ht="18">
      <c r="A10" s="31" t="s">
        <v>34</v>
      </c>
      <c r="B10" s="36" t="s">
        <v>61</v>
      </c>
    </row>
    <row r="11" spans="1:12">
      <c r="B11"/>
      <c r="C11"/>
    </row>
    <row r="12" spans="1:12">
      <c r="A12" s="1" t="s">
        <v>11</v>
      </c>
    </row>
    <row r="14" spans="1:12" s="3" customFormat="1" ht="45">
      <c r="A14" s="25" t="s">
        <v>0</v>
      </c>
      <c r="B14" s="25" t="s">
        <v>8</v>
      </c>
      <c r="C14" s="24" t="s">
        <v>72</v>
      </c>
      <c r="D14" s="24" t="s">
        <v>73</v>
      </c>
      <c r="E14" s="24" t="s">
        <v>74</v>
      </c>
    </row>
    <row r="15" spans="1:12">
      <c r="A15" t="s">
        <v>63</v>
      </c>
      <c r="B15" s="11">
        <v>10</v>
      </c>
      <c r="C15" s="11">
        <v>200000</v>
      </c>
      <c r="D15" s="11">
        <v>500000</v>
      </c>
      <c r="E15" s="14">
        <f>SUM(C15:D15)</f>
        <v>700000</v>
      </c>
    </row>
    <row r="16" spans="1:12">
      <c r="A16" t="s">
        <v>64</v>
      </c>
      <c r="B16" s="11">
        <v>20</v>
      </c>
      <c r="C16" s="11">
        <v>120000</v>
      </c>
      <c r="D16" s="11">
        <v>300000</v>
      </c>
      <c r="E16" s="14">
        <f t="shared" ref="E16:E18" si="0">SUM(C16:D16)</f>
        <v>420000</v>
      </c>
    </row>
    <row r="17" spans="1:7">
      <c r="A17" t="s">
        <v>65</v>
      </c>
      <c r="B17" s="11">
        <v>35</v>
      </c>
      <c r="C17" s="11">
        <v>60000</v>
      </c>
      <c r="D17" s="11">
        <v>150000</v>
      </c>
      <c r="E17" s="14">
        <f t="shared" si="0"/>
        <v>210000</v>
      </c>
    </row>
    <row r="18" spans="1:7">
      <c r="A18" t="s">
        <v>66</v>
      </c>
      <c r="B18" s="11">
        <v>50</v>
      </c>
      <c r="C18" s="11">
        <v>20000</v>
      </c>
      <c r="D18" s="11">
        <v>50000</v>
      </c>
      <c r="E18" s="14">
        <f t="shared" si="0"/>
        <v>70000</v>
      </c>
    </row>
    <row r="19" spans="1:7">
      <c r="A19" s="4" t="s">
        <v>1</v>
      </c>
      <c r="B19" s="5"/>
      <c r="C19" s="5">
        <f>SUM(C15:C18)</f>
        <v>400000</v>
      </c>
      <c r="D19" s="5">
        <f>SUM(D15:D18)</f>
        <v>1000000</v>
      </c>
      <c r="E19" s="5">
        <f>SUM(E15:E18)</f>
        <v>1400000</v>
      </c>
    </row>
    <row r="22" spans="1:7">
      <c r="A22" s="4" t="s">
        <v>27</v>
      </c>
      <c r="B22" s="26"/>
      <c r="C22" s="26"/>
      <c r="D22" s="27"/>
      <c r="E22" s="27"/>
      <c r="F22" s="24">
        <v>2016</v>
      </c>
      <c r="G22" s="24" t="s">
        <v>75</v>
      </c>
    </row>
    <row r="23" spans="1:7">
      <c r="A23" t="s">
        <v>9</v>
      </c>
      <c r="F23" s="16">
        <v>0.12</v>
      </c>
      <c r="G23" s="15">
        <v>0.12</v>
      </c>
    </row>
    <row r="24" spans="1:7">
      <c r="A24" t="s">
        <v>10</v>
      </c>
      <c r="F24" s="16">
        <v>0.15</v>
      </c>
      <c r="G24" s="15">
        <v>0.15</v>
      </c>
    </row>
    <row r="25" spans="1:7">
      <c r="A25" t="s">
        <v>18</v>
      </c>
      <c r="F25" s="15">
        <v>0.05</v>
      </c>
      <c r="G25" s="15">
        <v>0.08</v>
      </c>
    </row>
    <row r="26" spans="1:7">
      <c r="A26" t="s">
        <v>17</v>
      </c>
      <c r="F26" s="15">
        <v>0.1</v>
      </c>
      <c r="G26" s="15">
        <v>0.1</v>
      </c>
    </row>
    <row r="27" spans="1:7">
      <c r="A27" t="s">
        <v>16</v>
      </c>
      <c r="F27" s="16">
        <v>0.15</v>
      </c>
      <c r="G27" s="15">
        <v>0.15</v>
      </c>
    </row>
    <row r="28" spans="1:7">
      <c r="A28" t="s">
        <v>22</v>
      </c>
      <c r="F28" s="15">
        <v>0.02</v>
      </c>
      <c r="G28" s="15">
        <v>0.03</v>
      </c>
    </row>
    <row r="29" spans="1:7">
      <c r="A29" t="s">
        <v>48</v>
      </c>
      <c r="F29" s="11">
        <v>10</v>
      </c>
      <c r="G29" s="11">
        <v>10</v>
      </c>
    </row>
    <row r="30" spans="1:7">
      <c r="A30" t="s">
        <v>43</v>
      </c>
      <c r="F30" s="11">
        <v>6</v>
      </c>
      <c r="G30" s="11">
        <v>6</v>
      </c>
    </row>
    <row r="31" spans="1:7">
      <c r="A31" s="1"/>
    </row>
    <row r="32" spans="1:7">
      <c r="A32" s="1" t="s">
        <v>47</v>
      </c>
      <c r="F32" s="11">
        <v>88</v>
      </c>
      <c r="G32" s="8"/>
    </row>
    <row r="33" spans="1:8">
      <c r="A33" s="1" t="s">
        <v>49</v>
      </c>
      <c r="F33" s="15">
        <v>0.05</v>
      </c>
    </row>
    <row r="34" spans="1:8">
      <c r="A34" s="1"/>
    </row>
    <row r="35" spans="1:8">
      <c r="A35" s="1"/>
    </row>
    <row r="36" spans="1:8" ht="18">
      <c r="A36" s="31" t="s">
        <v>35</v>
      </c>
    </row>
    <row r="37" spans="1:8">
      <c r="A37" s="1"/>
    </row>
    <row r="38" spans="1:8">
      <c r="A38" s="1" t="s">
        <v>20</v>
      </c>
    </row>
    <row r="39" spans="1:8">
      <c r="A39" s="25" t="s">
        <v>0</v>
      </c>
      <c r="B39" s="24" t="s">
        <v>12</v>
      </c>
      <c r="C39" s="24" t="s">
        <v>13</v>
      </c>
      <c r="D39" s="24" t="s">
        <v>14</v>
      </c>
      <c r="E39" s="24" t="s">
        <v>15</v>
      </c>
      <c r="F39" s="24" t="s">
        <v>76</v>
      </c>
      <c r="G39" s="24" t="s">
        <v>77</v>
      </c>
    </row>
    <row r="40" spans="1:8">
      <c r="A40" t="s">
        <v>63</v>
      </c>
      <c r="B40" s="10">
        <f>D15</f>
        <v>500000</v>
      </c>
      <c r="C40" s="10">
        <f>B40*(1-$F$26)*(1+$F$23)</f>
        <v>504000.00000000006</v>
      </c>
      <c r="D40" s="33">
        <f>C40*(1-$G$26)*(1+$G$23)</f>
        <v>508032.00000000012</v>
      </c>
      <c r="E40" s="33">
        <f>D40*(1-$G$26)*(1+$G$23)</f>
        <v>512096.25600000017</v>
      </c>
      <c r="F40" s="33">
        <f>E40*(1-$G$26)*(1+$G$23)</f>
        <v>516193.0260480002</v>
      </c>
      <c r="G40" s="33">
        <f>F40*(1-$G$26)*(1+$G$23)</f>
        <v>520322.57025638426</v>
      </c>
      <c r="H40" s="8" t="s">
        <v>68</v>
      </c>
    </row>
    <row r="41" spans="1:8">
      <c r="A41" t="s">
        <v>64</v>
      </c>
      <c r="B41" s="10">
        <f>D16</f>
        <v>300000</v>
      </c>
      <c r="C41" s="10">
        <f>(B41*(1-$F$26)+B40*$F$26)*(1+$F$23)</f>
        <v>358400.00000000006</v>
      </c>
      <c r="D41" s="33">
        <f t="shared" ref="D41:G42" si="1">(C41*(1-$G$26)+C40*$G$26)*(1+$G$23)</f>
        <v>417715.20000000013</v>
      </c>
      <c r="E41" s="33">
        <f t="shared" si="1"/>
        <v>477956.50560000021</v>
      </c>
      <c r="F41" s="33">
        <f t="shared" si="1"/>
        <v>539134.93831680028</v>
      </c>
      <c r="G41" s="33">
        <f t="shared" si="1"/>
        <v>601261.6367407107</v>
      </c>
    </row>
    <row r="42" spans="1:8">
      <c r="A42" t="s">
        <v>65</v>
      </c>
      <c r="B42" s="10">
        <f>D17</f>
        <v>150000</v>
      </c>
      <c r="C42" s="10">
        <f>(B42*(1-$F$26)+B41*$F$26)*(1+$F$23)</f>
        <v>184800.00000000003</v>
      </c>
      <c r="D42" s="33">
        <f t="shared" si="1"/>
        <v>226419.20000000004</v>
      </c>
      <c r="E42" s="33">
        <f t="shared" si="1"/>
        <v>275014.65600000008</v>
      </c>
      <c r="F42" s="33">
        <f t="shared" si="1"/>
        <v>330745.90187520016</v>
      </c>
      <c r="G42" s="33">
        <f t="shared" si="1"/>
        <v>393774.98218168342</v>
      </c>
    </row>
    <row r="43" spans="1:8">
      <c r="A43" t="s">
        <v>66</v>
      </c>
      <c r="B43" s="10">
        <f>D18</f>
        <v>50000</v>
      </c>
      <c r="C43" s="10">
        <f>(B43+B42*$F$26)*(1+$F$23)</f>
        <v>72800</v>
      </c>
      <c r="D43" s="33">
        <f>(C43+C42*$G$26)*(1+$G$23)</f>
        <v>102233.60000000001</v>
      </c>
      <c r="E43" s="33">
        <f>(D43+D42*$G$26)*(1+$G$23)</f>
        <v>139860.58240000004</v>
      </c>
      <c r="F43" s="33">
        <f>(E43+E42*$G$26)*(1+$G$23)</f>
        <v>187445.4937600001</v>
      </c>
      <c r="G43" s="33">
        <f>(F43+F42*$G$26)*(1+$G$23)</f>
        <v>246982.49402122255</v>
      </c>
    </row>
    <row r="44" spans="1:8">
      <c r="A44" s="4" t="s">
        <v>1</v>
      </c>
      <c r="B44" s="5">
        <f>SUM(B40:B43)</f>
        <v>1000000</v>
      </c>
      <c r="C44" s="5">
        <f>SUM(C40:C43)</f>
        <v>1120000</v>
      </c>
      <c r="D44" s="6">
        <f>SUM(D40:D43)</f>
        <v>1254400.0000000002</v>
      </c>
      <c r="E44" s="6">
        <f t="shared" ref="E44:G44" si="2">SUM(E40:E43)</f>
        <v>1404928.0000000002</v>
      </c>
      <c r="F44" s="6">
        <f t="shared" si="2"/>
        <v>1573519.3600000008</v>
      </c>
      <c r="G44" s="6">
        <f t="shared" si="2"/>
        <v>1762341.6832000008</v>
      </c>
    </row>
    <row r="45" spans="1:8">
      <c r="A45" s="1"/>
    </row>
    <row r="46" spans="1:8">
      <c r="A46" s="1" t="s">
        <v>46</v>
      </c>
    </row>
    <row r="47" spans="1:8">
      <c r="A47" s="25" t="s">
        <v>0</v>
      </c>
      <c r="B47" s="24" t="s">
        <v>12</v>
      </c>
      <c r="C47" s="24" t="s">
        <v>13</v>
      </c>
      <c r="D47" s="24" t="s">
        <v>14</v>
      </c>
      <c r="E47" s="24" t="s">
        <v>15</v>
      </c>
      <c r="F47" s="24" t="s">
        <v>76</v>
      </c>
      <c r="G47" s="24" t="s">
        <v>77</v>
      </c>
    </row>
    <row r="48" spans="1:8">
      <c r="A48" t="s">
        <v>63</v>
      </c>
      <c r="B48" s="10">
        <f>C15</f>
        <v>200000</v>
      </c>
      <c r="C48" s="10">
        <f>B48*(1-$F$26)*(1+$F$23)</f>
        <v>201600.00000000003</v>
      </c>
      <c r="D48" s="33">
        <f>C48*(1-$G$26)*(1+$G$23)</f>
        <v>203212.80000000005</v>
      </c>
      <c r="E48" s="33">
        <f>D48*(1-$G$26)*(1+$G$23)</f>
        <v>204838.50240000008</v>
      </c>
      <c r="F48" s="33">
        <f>E48*(1-$G$26)*(1+$G$23)</f>
        <v>206477.21041920013</v>
      </c>
      <c r="G48" s="33">
        <f>F48*(1-$G$26)*(1+$G$23)</f>
        <v>208129.02810255374</v>
      </c>
      <c r="H48" s="8" t="s">
        <v>67</v>
      </c>
    </row>
    <row r="49" spans="1:7">
      <c r="A49" t="s">
        <v>64</v>
      </c>
      <c r="B49" s="10">
        <f>C16</f>
        <v>120000</v>
      </c>
      <c r="C49" s="10">
        <f>(B49*(1-$F$26)+B48*$F$26)*(1+$F$23)</f>
        <v>143360</v>
      </c>
      <c r="D49" s="33">
        <f t="shared" ref="D49:G50" si="3">(C49*(1-$G$26)+C48*$G$26)*(1+$G$23)</f>
        <v>167086.08000000002</v>
      </c>
      <c r="E49" s="33">
        <f t="shared" si="3"/>
        <v>191182.60224000004</v>
      </c>
      <c r="F49" s="33">
        <f t="shared" si="3"/>
        <v>215653.97532672007</v>
      </c>
      <c r="G49" s="33">
        <f t="shared" si="3"/>
        <v>240504.65469628427</v>
      </c>
    </row>
    <row r="50" spans="1:7">
      <c r="A50" t="s">
        <v>65</v>
      </c>
      <c r="B50" s="10">
        <f>C17</f>
        <v>60000</v>
      </c>
      <c r="C50" s="10">
        <f>(B50*(1-$F$26)+B49*$F$26)*(1+$F$23)</f>
        <v>73920</v>
      </c>
      <c r="D50" s="33">
        <f t="shared" si="3"/>
        <v>90567.680000000008</v>
      </c>
      <c r="E50" s="33">
        <f t="shared" si="3"/>
        <v>110005.86240000003</v>
      </c>
      <c r="F50" s="33">
        <f t="shared" si="3"/>
        <v>132298.36075008006</v>
      </c>
      <c r="G50" s="33">
        <f t="shared" si="3"/>
        <v>157509.99287267338</v>
      </c>
    </row>
    <row r="51" spans="1:7">
      <c r="A51" t="s">
        <v>66</v>
      </c>
      <c r="B51" s="10">
        <f>C18</f>
        <v>20000</v>
      </c>
      <c r="C51" s="10">
        <f>(B51+B50*$F$26)*(1+$F$23)</f>
        <v>29120.000000000004</v>
      </c>
      <c r="D51" s="33">
        <f>(C51+C50*$G$26)*(1+$G$23)</f>
        <v>40893.440000000002</v>
      </c>
      <c r="E51" s="33">
        <f>(D51+D50*$G$26)*(1+$G$23)</f>
        <v>55944.232960000008</v>
      </c>
      <c r="F51" s="33">
        <f>(E51+E50*$G$26)*(1+$G$23)</f>
        <v>74978.197504000025</v>
      </c>
      <c r="G51" s="33">
        <f>(F51+F50*$G$26)*(1+$G$23)</f>
        <v>98792.997608489008</v>
      </c>
    </row>
    <row r="52" spans="1:7">
      <c r="A52" s="4" t="s">
        <v>1</v>
      </c>
      <c r="B52" s="5">
        <f>SUM(B48:B51)</f>
        <v>400000</v>
      </c>
      <c r="C52" s="5">
        <f>SUM(C48:C51)</f>
        <v>448000</v>
      </c>
      <c r="D52" s="6">
        <f>SUM(D48:D51)</f>
        <v>501760.00000000006</v>
      </c>
      <c r="E52" s="6">
        <f t="shared" ref="E52:G52" si="4">SUM(E48:E51)</f>
        <v>561971.20000000019</v>
      </c>
      <c r="F52" s="6">
        <f t="shared" si="4"/>
        <v>629407.7440000003</v>
      </c>
      <c r="G52" s="6">
        <f t="shared" si="4"/>
        <v>704936.67328000034</v>
      </c>
    </row>
    <row r="53" spans="1:7">
      <c r="A53" s="1"/>
    </row>
    <row r="54" spans="1:7">
      <c r="A54" s="1" t="s">
        <v>28</v>
      </c>
    </row>
    <row r="55" spans="1:7">
      <c r="A55" s="25" t="s">
        <v>0</v>
      </c>
      <c r="B55" s="24">
        <v>2016</v>
      </c>
      <c r="C55" s="24">
        <f>B55+1</f>
        <v>2017</v>
      </c>
      <c r="D55" s="24">
        <f t="shared" ref="D55:F55" si="5">C55+1</f>
        <v>2018</v>
      </c>
      <c r="E55" s="24">
        <f t="shared" si="5"/>
        <v>2019</v>
      </c>
      <c r="F55" s="24">
        <f t="shared" si="5"/>
        <v>2020</v>
      </c>
    </row>
    <row r="56" spans="1:7">
      <c r="A56" t="s">
        <v>63</v>
      </c>
      <c r="B56" s="28">
        <f>AVERAGE(B48:C48)</f>
        <v>200800</v>
      </c>
      <c r="C56" s="28">
        <f t="shared" ref="C56:F56" si="6">AVERAGE(C48:D48)</f>
        <v>202406.40000000002</v>
      </c>
      <c r="D56" s="29">
        <f t="shared" si="6"/>
        <v>204025.65120000008</v>
      </c>
      <c r="E56" s="29">
        <f t="shared" si="6"/>
        <v>205657.85640960012</v>
      </c>
      <c r="F56" s="29">
        <f t="shared" si="6"/>
        <v>207303.11926087693</v>
      </c>
    </row>
    <row r="57" spans="1:7">
      <c r="A57" t="s">
        <v>64</v>
      </c>
      <c r="B57" s="28">
        <f t="shared" ref="B57:F59" si="7">AVERAGE(B49:C49)</f>
        <v>131680</v>
      </c>
      <c r="C57" s="28">
        <f t="shared" si="7"/>
        <v>155223.04000000001</v>
      </c>
      <c r="D57" s="29">
        <f t="shared" si="7"/>
        <v>179134.34112000003</v>
      </c>
      <c r="E57" s="29">
        <f t="shared" si="7"/>
        <v>203418.28878336004</v>
      </c>
      <c r="F57" s="29">
        <f t="shared" si="7"/>
        <v>228079.31501150219</v>
      </c>
    </row>
    <row r="58" spans="1:7">
      <c r="A58" t="s">
        <v>65</v>
      </c>
      <c r="B58" s="28">
        <f t="shared" si="7"/>
        <v>66960</v>
      </c>
      <c r="C58" s="28">
        <f t="shared" si="7"/>
        <v>82243.839999999997</v>
      </c>
      <c r="D58" s="29">
        <f t="shared" si="7"/>
        <v>100286.77120000002</v>
      </c>
      <c r="E58" s="29">
        <f t="shared" si="7"/>
        <v>121152.11157504003</v>
      </c>
      <c r="F58" s="29">
        <f t="shared" si="7"/>
        <v>144904.1768113767</v>
      </c>
    </row>
    <row r="59" spans="1:7">
      <c r="A59" t="s">
        <v>66</v>
      </c>
      <c r="B59" s="28">
        <f t="shared" si="7"/>
        <v>24560</v>
      </c>
      <c r="C59" s="28">
        <f t="shared" si="7"/>
        <v>35006.720000000001</v>
      </c>
      <c r="D59" s="29">
        <f t="shared" si="7"/>
        <v>48418.836480000005</v>
      </c>
      <c r="E59" s="29">
        <f t="shared" si="7"/>
        <v>65461.215232000017</v>
      </c>
      <c r="F59" s="29">
        <f t="shared" si="7"/>
        <v>86885.597556244524</v>
      </c>
    </row>
    <row r="60" spans="1:7">
      <c r="A60" s="4" t="s">
        <v>1</v>
      </c>
      <c r="B60" s="5">
        <f>SUM(B56:B59)</f>
        <v>424000</v>
      </c>
      <c r="C60" s="5">
        <f>SUM(C56:C59)</f>
        <v>474880</v>
      </c>
      <c r="D60" s="6">
        <f>SUM(D56:D59)</f>
        <v>531865.60000000009</v>
      </c>
      <c r="E60" s="6">
        <f t="shared" ref="E60:F60" si="8">SUM(E56:E59)</f>
        <v>595689.47200000018</v>
      </c>
      <c r="F60" s="6">
        <f t="shared" si="8"/>
        <v>667172.20864000032</v>
      </c>
    </row>
    <row r="61" spans="1:7">
      <c r="A61" s="1"/>
    </row>
    <row r="62" spans="1:7">
      <c r="A62" s="1"/>
    </row>
    <row r="63" spans="1:7" ht="18">
      <c r="A63" s="31" t="s">
        <v>36</v>
      </c>
    </row>
    <row r="64" spans="1:7">
      <c r="A64" s="1"/>
    </row>
    <row r="65" spans="1:8">
      <c r="A65" s="1" t="s">
        <v>21</v>
      </c>
    </row>
    <row r="66" spans="1:8">
      <c r="A66" s="25" t="s">
        <v>0</v>
      </c>
      <c r="B66" s="24" t="s">
        <v>12</v>
      </c>
      <c r="C66" s="24" t="s">
        <v>13</v>
      </c>
      <c r="D66" s="24" t="s">
        <v>14</v>
      </c>
      <c r="E66" s="24" t="s">
        <v>15</v>
      </c>
      <c r="F66" s="24" t="s">
        <v>76</v>
      </c>
      <c r="G66" s="24" t="s">
        <v>77</v>
      </c>
    </row>
    <row r="67" spans="1:8">
      <c r="A67" t="s">
        <v>63</v>
      </c>
      <c r="B67" s="10">
        <f>B40</f>
        <v>500000</v>
      </c>
      <c r="C67" s="10">
        <f>B67*(1-$F$26)*(1+$F$23)*(1-F$28)</f>
        <v>493920.00000000006</v>
      </c>
      <c r="D67" s="33">
        <f t="shared" ref="D67:G70" si="9">C67*(1-$F$26)*(1+$F$23)*(1-$G$28)</f>
        <v>482935.21920000011</v>
      </c>
      <c r="E67" s="33">
        <f t="shared" si="9"/>
        <v>472194.73992499209</v>
      </c>
      <c r="F67" s="33">
        <f t="shared" si="9"/>
        <v>461693.12890906038</v>
      </c>
      <c r="G67" s="33">
        <f t="shared" si="9"/>
        <v>451425.07372212294</v>
      </c>
      <c r="H67" s="8" t="s">
        <v>68</v>
      </c>
    </row>
    <row r="68" spans="1:8">
      <c r="A68" t="s">
        <v>64</v>
      </c>
      <c r="B68" s="10">
        <f>B41</f>
        <v>300000</v>
      </c>
      <c r="C68" s="10">
        <f>B68*(1-$F$26)*(1+$F$23)*(1-F$28)</f>
        <v>296352</v>
      </c>
      <c r="D68" s="33">
        <f t="shared" si="9"/>
        <v>289761.13152</v>
      </c>
      <c r="E68" s="33">
        <f t="shared" si="9"/>
        <v>283316.84395499522</v>
      </c>
      <c r="F68" s="33">
        <f t="shared" si="9"/>
        <v>277015.87734543614</v>
      </c>
      <c r="G68" s="33">
        <f t="shared" si="9"/>
        <v>270855.04423327366</v>
      </c>
    </row>
    <row r="69" spans="1:8">
      <c r="A69" t="s">
        <v>65</v>
      </c>
      <c r="B69" s="10">
        <f>B42</f>
        <v>150000</v>
      </c>
      <c r="C69" s="10">
        <f>B69*(1-$F$26)*(1+$F$23)*(1-F$28)</f>
        <v>148176</v>
      </c>
      <c r="D69" s="33">
        <f t="shared" si="9"/>
        <v>144880.56576</v>
      </c>
      <c r="E69" s="33">
        <f t="shared" si="9"/>
        <v>141658.42197749761</v>
      </c>
      <c r="F69" s="33">
        <f t="shared" si="9"/>
        <v>138507.93867271807</v>
      </c>
      <c r="G69" s="33">
        <f t="shared" si="9"/>
        <v>135427.52211663683</v>
      </c>
    </row>
    <row r="70" spans="1:8">
      <c r="A70" t="s">
        <v>66</v>
      </c>
      <c r="B70" s="10">
        <f>B43</f>
        <v>50000</v>
      </c>
      <c r="C70" s="10">
        <f>B70*(1-$F$26)*(1+$F$23)*(1-F$28)</f>
        <v>49392.000000000007</v>
      </c>
      <c r="D70" s="33">
        <f t="shared" si="9"/>
        <v>48293.521920000014</v>
      </c>
      <c r="E70" s="33">
        <f t="shared" si="9"/>
        <v>47219.473992499217</v>
      </c>
      <c r="F70" s="33">
        <f t="shared" si="9"/>
        <v>46169.31289090604</v>
      </c>
      <c r="G70" s="33">
        <f t="shared" si="9"/>
        <v>45142.507372212298</v>
      </c>
    </row>
    <row r="71" spans="1:8">
      <c r="A71" s="4" t="s">
        <v>1</v>
      </c>
      <c r="B71" s="5">
        <f>SUM(B67:B70)</f>
        <v>1000000</v>
      </c>
      <c r="C71" s="5">
        <f>SUM(C67:C70)</f>
        <v>987840</v>
      </c>
      <c r="D71" s="6">
        <f>SUM(D67:D70)</f>
        <v>965870.4384000001</v>
      </c>
      <c r="E71" s="6">
        <f t="shared" ref="E71:G71" si="10">SUM(E67:E70)</f>
        <v>944389.47984998405</v>
      </c>
      <c r="F71" s="6">
        <f t="shared" si="10"/>
        <v>923386.25781812065</v>
      </c>
      <c r="G71" s="6">
        <f t="shared" si="10"/>
        <v>902850.14744424575</v>
      </c>
    </row>
    <row r="72" spans="1:8">
      <c r="A72" s="1"/>
    </row>
    <row r="73" spans="1:8">
      <c r="A73" s="1" t="s">
        <v>19</v>
      </c>
    </row>
    <row r="74" spans="1:8">
      <c r="A74" s="25" t="s">
        <v>0</v>
      </c>
      <c r="B74" s="24" t="s">
        <v>12</v>
      </c>
      <c r="C74" s="24" t="s">
        <v>13</v>
      </c>
      <c r="D74" s="24" t="s">
        <v>14</v>
      </c>
      <c r="E74" s="24" t="s">
        <v>15</v>
      </c>
      <c r="F74" s="24" t="s">
        <v>76</v>
      </c>
      <c r="G74" s="24" t="s">
        <v>77</v>
      </c>
    </row>
    <row r="75" spans="1:8">
      <c r="A75" t="s">
        <v>63</v>
      </c>
      <c r="B75" s="29">
        <f>B48</f>
        <v>200000</v>
      </c>
      <c r="C75" s="29">
        <f>B75*(1-$F$27)*(1+$F$24)+$F$28*C40</f>
        <v>205579.99999999997</v>
      </c>
      <c r="D75" s="29">
        <f>C75*(1-$G$27)*(1+$G$24)+$G$28*D40</f>
        <v>216195.40999999995</v>
      </c>
      <c r="E75" s="29">
        <f>D75*(1-$G$27)*(1+$G$24)+$G$28*E40</f>
        <v>226693.90095499993</v>
      </c>
      <c r="F75" s="29">
        <f>E75*(1-$G$27)*(1+$G$24)+$G$28*F40</f>
        <v>237079.07896495241</v>
      </c>
      <c r="G75" s="29">
        <f>F75*(1-$G$27)*(1+$G$24)+$G$28*G40</f>
        <v>247354.47679593248</v>
      </c>
      <c r="H75" s="8"/>
    </row>
    <row r="76" spans="1:8">
      <c r="A76" t="s">
        <v>64</v>
      </c>
      <c r="B76" s="29">
        <f>B49</f>
        <v>120000</v>
      </c>
      <c r="C76" s="29">
        <f>(B76*(1-$F$27)+B75*$F$27)*(1+$F$24)+$F$28*C40</f>
        <v>161880</v>
      </c>
      <c r="D76" s="29">
        <f t="shared" ref="D76:G77" si="11">(C76*(1-$G$27)+C75*$G$27)*(1+$G$24)+$G$28*D40</f>
        <v>208941.20999999996</v>
      </c>
      <c r="E76" s="29">
        <f t="shared" si="11"/>
        <v>256896.62867999994</v>
      </c>
      <c r="F76" s="29">
        <f t="shared" si="11"/>
        <v>305706.9432308774</v>
      </c>
      <c r="G76" s="29">
        <f t="shared" si="11"/>
        <v>355334.35523732845</v>
      </c>
    </row>
    <row r="77" spans="1:8">
      <c r="A77" t="s">
        <v>65</v>
      </c>
      <c r="B77" s="29">
        <f>B50</f>
        <v>60000</v>
      </c>
      <c r="C77" s="29">
        <f>(B77*(1-$F$27)+B76*$F$27)*(1+$F$24)+$F$28*C40</f>
        <v>89430</v>
      </c>
      <c r="D77" s="29">
        <f t="shared" si="11"/>
        <v>127873.58099999999</v>
      </c>
      <c r="E77" s="29">
        <f t="shared" si="11"/>
        <v>175377.47932049996</v>
      </c>
      <c r="F77" s="29">
        <f t="shared" si="11"/>
        <v>231920.2026325927</v>
      </c>
      <c r="G77" s="29">
        <f t="shared" si="11"/>
        <v>297474.29488290695</v>
      </c>
    </row>
    <row r="78" spans="1:8">
      <c r="A78" t="s">
        <v>66</v>
      </c>
      <c r="B78" s="29">
        <f>B51</f>
        <v>20000</v>
      </c>
      <c r="C78" s="29">
        <f>(B78+B77*$F$27)*(1+$F$24)+$F$28*C40</f>
        <v>43430</v>
      </c>
      <c r="D78" s="29">
        <f>(C78+C77*$F$27)*(1+$G$24)+$G$28*D40</f>
        <v>80612.134999999995</v>
      </c>
      <c r="E78" s="29">
        <f>(D78+D77*$F$27)*(1+$G$24)+$G$28*E40</f>
        <v>130125.0356525</v>
      </c>
      <c r="F78" s="29">
        <f>(E78+E77*$F$27)*(1+$G$24)+$G$28*F40</f>
        <v>195382.19696460123</v>
      </c>
      <c r="G78" s="29">
        <f>(F78+F77*$F$27)*(1+$G$24)+$G$28*G40</f>
        <v>280305.43857110513</v>
      </c>
    </row>
    <row r="79" spans="1:8">
      <c r="A79" s="4" t="s">
        <v>1</v>
      </c>
      <c r="B79" s="5">
        <f>SUM(B75:B78)</f>
        <v>400000</v>
      </c>
      <c r="C79" s="5">
        <f>SUM(C75:C78)</f>
        <v>500320</v>
      </c>
      <c r="D79" s="6">
        <f>SUM(D75:D78)</f>
        <v>633622.33599999989</v>
      </c>
      <c r="E79" s="6">
        <f t="shared" ref="E79:G79" si="12">SUM(E75:E78)</f>
        <v>789093.04460799985</v>
      </c>
      <c r="F79" s="6">
        <f t="shared" si="12"/>
        <v>970088.42179302382</v>
      </c>
      <c r="G79" s="6">
        <f t="shared" si="12"/>
        <v>1180468.565487273</v>
      </c>
    </row>
    <row r="80" spans="1:8">
      <c r="A80" s="1"/>
    </row>
    <row r="81" spans="1:8">
      <c r="A81" s="1" t="s">
        <v>45</v>
      </c>
    </row>
    <row r="82" spans="1:8">
      <c r="A82" s="25" t="s">
        <v>0</v>
      </c>
      <c r="B82" s="24" t="s">
        <v>12</v>
      </c>
      <c r="C82" s="24" t="s">
        <v>13</v>
      </c>
      <c r="D82" s="24" t="s">
        <v>14</v>
      </c>
      <c r="E82" s="24" t="s">
        <v>15</v>
      </c>
      <c r="F82" s="24" t="s">
        <v>76</v>
      </c>
      <c r="G82" s="24" t="s">
        <v>77</v>
      </c>
    </row>
    <row r="83" spans="1:8">
      <c r="A83" t="s">
        <v>63</v>
      </c>
      <c r="B83" s="33">
        <f t="shared" ref="B83:G86" si="13">B75-B48</f>
        <v>0</v>
      </c>
      <c r="C83" s="33">
        <f t="shared" si="13"/>
        <v>3979.9999999999418</v>
      </c>
      <c r="D83" s="33">
        <f t="shared" si="13"/>
        <v>12982.609999999899</v>
      </c>
      <c r="E83" s="33">
        <f t="shared" si="13"/>
        <v>21855.398554999847</v>
      </c>
      <c r="F83" s="33">
        <f t="shared" si="13"/>
        <v>30601.868545752281</v>
      </c>
      <c r="G83" s="33">
        <f t="shared" si="13"/>
        <v>39225.448693378741</v>
      </c>
      <c r="H83" s="37" t="s">
        <v>69</v>
      </c>
    </row>
    <row r="84" spans="1:8">
      <c r="A84" t="s">
        <v>64</v>
      </c>
      <c r="B84" s="33">
        <f t="shared" si="13"/>
        <v>0</v>
      </c>
      <c r="C84" s="33">
        <f t="shared" si="13"/>
        <v>18520</v>
      </c>
      <c r="D84" s="33">
        <f t="shared" si="13"/>
        <v>41855.129999999946</v>
      </c>
      <c r="E84" s="33">
        <f t="shared" si="13"/>
        <v>65714.0264399999</v>
      </c>
      <c r="F84" s="33">
        <f t="shared" si="13"/>
        <v>90052.967904157325</v>
      </c>
      <c r="G84" s="33">
        <f t="shared" si="13"/>
        <v>114829.70054104418</v>
      </c>
    </row>
    <row r="85" spans="1:8">
      <c r="A85" t="s">
        <v>65</v>
      </c>
      <c r="B85" s="33">
        <f t="shared" si="13"/>
        <v>0</v>
      </c>
      <c r="C85" s="33">
        <f t="shared" si="13"/>
        <v>15510</v>
      </c>
      <c r="D85" s="33">
        <f t="shared" si="13"/>
        <v>37305.900999999983</v>
      </c>
      <c r="E85" s="33">
        <f t="shared" si="13"/>
        <v>65371.616920499931</v>
      </c>
      <c r="F85" s="33">
        <f t="shared" si="13"/>
        <v>99621.841882512643</v>
      </c>
      <c r="G85" s="33">
        <f t="shared" si="13"/>
        <v>139964.30201023357</v>
      </c>
    </row>
    <row r="86" spans="1:8">
      <c r="A86" t="s">
        <v>66</v>
      </c>
      <c r="B86" s="33">
        <f t="shared" si="13"/>
        <v>0</v>
      </c>
      <c r="C86" s="33">
        <f t="shared" si="13"/>
        <v>14309.999999999996</v>
      </c>
      <c r="D86" s="33">
        <f t="shared" si="13"/>
        <v>39718.694999999992</v>
      </c>
      <c r="E86" s="33">
        <f t="shared" si="13"/>
        <v>74180.802692499987</v>
      </c>
      <c r="F86" s="33">
        <f t="shared" si="13"/>
        <v>120403.9994606012</v>
      </c>
      <c r="G86" s="33">
        <f t="shared" si="13"/>
        <v>181512.44096261612</v>
      </c>
    </row>
    <row r="87" spans="1:8">
      <c r="A87" s="4" t="s">
        <v>1</v>
      </c>
      <c r="B87" s="5">
        <f>SUM(B83:B86)</f>
        <v>0</v>
      </c>
      <c r="C87" s="5">
        <f>SUM(C83:C86)</f>
        <v>52319.999999999942</v>
      </c>
      <c r="D87" s="6">
        <f>SUM(D83:D86)</f>
        <v>131862.33599999984</v>
      </c>
      <c r="E87" s="6">
        <f t="shared" ref="E87:G87" si="14">SUM(E83:E86)</f>
        <v>227121.84460799966</v>
      </c>
      <c r="F87" s="6">
        <f t="shared" si="14"/>
        <v>340680.67779302347</v>
      </c>
      <c r="G87" s="6">
        <f t="shared" si="14"/>
        <v>475531.89220727258</v>
      </c>
    </row>
    <row r="88" spans="1:8">
      <c r="A88" s="1"/>
    </row>
    <row r="89" spans="1:8">
      <c r="A89" s="1" t="s">
        <v>28</v>
      </c>
    </row>
    <row r="90" spans="1:8">
      <c r="A90" s="25" t="s">
        <v>0</v>
      </c>
      <c r="B90" s="24">
        <v>2016</v>
      </c>
      <c r="C90" s="24">
        <f>B90+1</f>
        <v>2017</v>
      </c>
      <c r="D90" s="24">
        <f t="shared" ref="D90:F90" si="15">C90+1</f>
        <v>2018</v>
      </c>
      <c r="E90" s="24">
        <f t="shared" si="15"/>
        <v>2019</v>
      </c>
      <c r="F90" s="24">
        <f t="shared" si="15"/>
        <v>2020</v>
      </c>
    </row>
    <row r="91" spans="1:8">
      <c r="A91" t="s">
        <v>63</v>
      </c>
      <c r="B91" s="28">
        <f t="shared" ref="B91:F94" si="16">AVERAGE(B75:C75)</f>
        <v>202790</v>
      </c>
      <c r="C91" s="29">
        <f t="shared" si="16"/>
        <v>210887.70499999996</v>
      </c>
      <c r="D91" s="29">
        <f t="shared" si="16"/>
        <v>221444.65547749994</v>
      </c>
      <c r="E91" s="29">
        <f t="shared" si="16"/>
        <v>231886.48995997617</v>
      </c>
      <c r="F91" s="29">
        <f t="shared" si="16"/>
        <v>242216.77788044245</v>
      </c>
    </row>
    <row r="92" spans="1:8">
      <c r="A92" t="s">
        <v>64</v>
      </c>
      <c r="B92" s="28">
        <f t="shared" si="16"/>
        <v>140940</v>
      </c>
      <c r="C92" s="29">
        <f t="shared" si="16"/>
        <v>185410.60499999998</v>
      </c>
      <c r="D92" s="29">
        <f t="shared" si="16"/>
        <v>232918.91933999996</v>
      </c>
      <c r="E92" s="29">
        <f t="shared" si="16"/>
        <v>281301.78595543868</v>
      </c>
      <c r="F92" s="29">
        <f t="shared" si="16"/>
        <v>330520.64923410292</v>
      </c>
    </row>
    <row r="93" spans="1:8">
      <c r="A93" t="s">
        <v>65</v>
      </c>
      <c r="B93" s="28">
        <f t="shared" si="16"/>
        <v>74715</v>
      </c>
      <c r="C93" s="29">
        <f t="shared" si="16"/>
        <v>108651.7905</v>
      </c>
      <c r="D93" s="29">
        <f t="shared" si="16"/>
        <v>151625.53016024997</v>
      </c>
      <c r="E93" s="29">
        <f t="shared" si="16"/>
        <v>203648.84097654634</v>
      </c>
      <c r="F93" s="29">
        <f t="shared" si="16"/>
        <v>264697.2487577498</v>
      </c>
    </row>
    <row r="94" spans="1:8">
      <c r="A94" t="s">
        <v>66</v>
      </c>
      <c r="B94" s="28">
        <f t="shared" si="16"/>
        <v>31715</v>
      </c>
      <c r="C94" s="29">
        <f t="shared" si="16"/>
        <v>62021.067499999997</v>
      </c>
      <c r="D94" s="29">
        <f t="shared" si="16"/>
        <v>105368.58532625</v>
      </c>
      <c r="E94" s="29">
        <f t="shared" si="16"/>
        <v>162753.61630855061</v>
      </c>
      <c r="F94" s="29">
        <f t="shared" si="16"/>
        <v>237843.81776785318</v>
      </c>
    </row>
    <row r="95" spans="1:8">
      <c r="A95" s="4" t="s">
        <v>1</v>
      </c>
      <c r="B95" s="5">
        <f>SUM(B91:B94)</f>
        <v>450160</v>
      </c>
      <c r="C95" s="6">
        <f>SUM(C91:C94)</f>
        <v>566971.16799999995</v>
      </c>
      <c r="D95" s="6">
        <f>SUM(D91:D94)</f>
        <v>711357.69030399993</v>
      </c>
      <c r="E95" s="6">
        <f t="shared" ref="E95:F95" si="17">SUM(E91:E94)</f>
        <v>879590.73320051178</v>
      </c>
      <c r="F95" s="6">
        <f t="shared" si="17"/>
        <v>1075278.4936401483</v>
      </c>
    </row>
    <row r="96" spans="1:8">
      <c r="A96" s="1"/>
    </row>
    <row r="97" spans="1:6">
      <c r="A97" s="1" t="s">
        <v>44</v>
      </c>
    </row>
    <row r="98" spans="1:6">
      <c r="A98" s="25" t="s">
        <v>0</v>
      </c>
      <c r="B98" s="24">
        <v>2016</v>
      </c>
      <c r="C98" s="24">
        <f>B98+1</f>
        <v>2017</v>
      </c>
      <c r="D98" s="24">
        <f t="shared" ref="D98" si="18">C98+1</f>
        <v>2018</v>
      </c>
      <c r="E98" s="24">
        <f t="shared" ref="E98" si="19">D98+1</f>
        <v>2019</v>
      </c>
      <c r="F98" s="24">
        <f t="shared" ref="F98" si="20">E98+1</f>
        <v>2020</v>
      </c>
    </row>
    <row r="99" spans="1:6">
      <c r="A99" t="s">
        <v>63</v>
      </c>
      <c r="B99" s="28">
        <f t="shared" ref="B99:F102" si="21">B91-B56</f>
        <v>1990</v>
      </c>
      <c r="C99" s="29">
        <f t="shared" si="21"/>
        <v>8481.3049999999348</v>
      </c>
      <c r="D99" s="29">
        <f t="shared" si="21"/>
        <v>17419.004277499858</v>
      </c>
      <c r="E99" s="29">
        <f t="shared" si="21"/>
        <v>26228.633550376049</v>
      </c>
      <c r="F99" s="29">
        <f t="shared" si="21"/>
        <v>34913.658619565511</v>
      </c>
    </row>
    <row r="100" spans="1:6">
      <c r="A100" t="s">
        <v>64</v>
      </c>
      <c r="B100" s="28">
        <f t="shared" si="21"/>
        <v>9260</v>
      </c>
      <c r="C100" s="29">
        <f t="shared" si="21"/>
        <v>30187.564999999973</v>
      </c>
      <c r="D100" s="29">
        <f t="shared" si="21"/>
        <v>53784.578219999938</v>
      </c>
      <c r="E100" s="29">
        <f t="shared" si="21"/>
        <v>77883.497172078642</v>
      </c>
      <c r="F100" s="29">
        <f t="shared" si="21"/>
        <v>102441.33422260074</v>
      </c>
    </row>
    <row r="101" spans="1:6">
      <c r="A101" t="s">
        <v>65</v>
      </c>
      <c r="B101" s="28">
        <f t="shared" si="21"/>
        <v>7755</v>
      </c>
      <c r="C101" s="29">
        <f t="shared" si="21"/>
        <v>26407.950500000006</v>
      </c>
      <c r="D101" s="29">
        <f t="shared" si="21"/>
        <v>51338.75896024995</v>
      </c>
      <c r="E101" s="29">
        <f t="shared" si="21"/>
        <v>82496.729401506309</v>
      </c>
      <c r="F101" s="29">
        <f t="shared" si="21"/>
        <v>119793.07194637309</v>
      </c>
    </row>
    <row r="102" spans="1:6">
      <c r="A102" t="s">
        <v>66</v>
      </c>
      <c r="B102" s="28">
        <f t="shared" si="21"/>
        <v>7155</v>
      </c>
      <c r="C102" s="29">
        <f t="shared" si="21"/>
        <v>27014.347499999996</v>
      </c>
      <c r="D102" s="29">
        <f t="shared" si="21"/>
        <v>56949.748846249997</v>
      </c>
      <c r="E102" s="29">
        <f t="shared" si="21"/>
        <v>97292.401076550595</v>
      </c>
      <c r="F102" s="29">
        <f t="shared" si="21"/>
        <v>150958.22021160866</v>
      </c>
    </row>
    <row r="103" spans="1:6">
      <c r="A103" s="4" t="s">
        <v>1</v>
      </c>
      <c r="B103" s="5">
        <f>SUM(B99:B102)</f>
        <v>26160</v>
      </c>
      <c r="C103" s="6">
        <f>SUM(C99:C102)</f>
        <v>92091.167999999918</v>
      </c>
      <c r="D103" s="6">
        <f>SUM(D99:D102)</f>
        <v>179492.09030399975</v>
      </c>
      <c r="E103" s="6">
        <f t="shared" ref="E103:F103" si="22">SUM(E99:E102)</f>
        <v>283901.2612005116</v>
      </c>
      <c r="F103" s="6">
        <f t="shared" si="22"/>
        <v>408106.285000148</v>
      </c>
    </row>
    <row r="104" spans="1:6">
      <c r="A104" s="1"/>
    </row>
    <row r="105" spans="1:6">
      <c r="A105" s="1"/>
    </row>
    <row r="106" spans="1:6" ht="18">
      <c r="A106" s="31" t="s">
        <v>37</v>
      </c>
    </row>
    <row r="107" spans="1:6">
      <c r="A107" s="1"/>
    </row>
    <row r="108" spans="1:6">
      <c r="A108" s="1" t="s">
        <v>41</v>
      </c>
    </row>
    <row r="109" spans="1:6">
      <c r="A109" s="25" t="s">
        <v>0</v>
      </c>
      <c r="B109" s="24">
        <v>2016</v>
      </c>
      <c r="C109" s="24">
        <f>B109+1</f>
        <v>2017</v>
      </c>
      <c r="D109" s="24">
        <f t="shared" ref="D109:F109" si="23">C109+1</f>
        <v>2018</v>
      </c>
      <c r="E109" s="24">
        <f t="shared" si="23"/>
        <v>2019</v>
      </c>
      <c r="F109" s="24">
        <f t="shared" si="23"/>
        <v>2020</v>
      </c>
    </row>
    <row r="110" spans="1:6">
      <c r="A110" t="s">
        <v>63</v>
      </c>
      <c r="B110" s="29">
        <f t="shared" ref="B110:F113" si="24">(B91-B56)*$B15*12/1000</f>
        <v>238.8</v>
      </c>
      <c r="C110" s="29">
        <f t="shared" si="24"/>
        <v>1017.7565999999922</v>
      </c>
      <c r="D110" s="29">
        <f t="shared" si="24"/>
        <v>2090.2805132999829</v>
      </c>
      <c r="E110" s="29">
        <f t="shared" si="24"/>
        <v>3147.4360260451258</v>
      </c>
      <c r="F110" s="29">
        <f t="shared" si="24"/>
        <v>4189.6390343478615</v>
      </c>
    </row>
    <row r="111" spans="1:6">
      <c r="A111" t="s">
        <v>64</v>
      </c>
      <c r="B111" s="29">
        <f t="shared" si="24"/>
        <v>2222.4</v>
      </c>
      <c r="C111" s="29">
        <f t="shared" si="24"/>
        <v>7245.0155999999943</v>
      </c>
      <c r="D111" s="29">
        <f t="shared" si="24"/>
        <v>12908.298772799984</v>
      </c>
      <c r="E111" s="29">
        <f t="shared" si="24"/>
        <v>18692.039321298875</v>
      </c>
      <c r="F111" s="29">
        <f t="shared" si="24"/>
        <v>24585.920213424175</v>
      </c>
    </row>
    <row r="112" spans="1:6">
      <c r="A112" t="s">
        <v>65</v>
      </c>
      <c r="B112" s="29">
        <f t="shared" si="24"/>
        <v>3257.1</v>
      </c>
      <c r="C112" s="29">
        <f t="shared" si="24"/>
        <v>11091.339210000002</v>
      </c>
      <c r="D112" s="29">
        <f t="shared" si="24"/>
        <v>21562.278763304977</v>
      </c>
      <c r="E112" s="29">
        <f t="shared" si="24"/>
        <v>34648.62634863265</v>
      </c>
      <c r="F112" s="29">
        <f t="shared" si="24"/>
        <v>50313.090217476696</v>
      </c>
    </row>
    <row r="113" spans="1:7">
      <c r="A113" t="s">
        <v>66</v>
      </c>
      <c r="B113" s="29">
        <f t="shared" si="24"/>
        <v>4293</v>
      </c>
      <c r="C113" s="29">
        <f t="shared" si="24"/>
        <v>16208.608499999997</v>
      </c>
      <c r="D113" s="29">
        <f t="shared" si="24"/>
        <v>34169.849307750002</v>
      </c>
      <c r="E113" s="29">
        <f t="shared" si="24"/>
        <v>58375.440645930357</v>
      </c>
      <c r="F113" s="29">
        <f t="shared" si="24"/>
        <v>90574.932126965199</v>
      </c>
    </row>
    <row r="114" spans="1:7">
      <c r="A114" s="4" t="s">
        <v>26</v>
      </c>
      <c r="B114" s="6">
        <f>SUM(B110:B113)</f>
        <v>10011.299999999999</v>
      </c>
      <c r="C114" s="6">
        <f>SUM(C110:C113)</f>
        <v>35562.719909999985</v>
      </c>
      <c r="D114" s="6">
        <f>SUM(D110:D113)</f>
        <v>70730.707357154955</v>
      </c>
      <c r="E114" s="6">
        <f t="shared" ref="E114:F114" si="25">SUM(E110:E113)</f>
        <v>114863.54234190701</v>
      </c>
      <c r="F114" s="6">
        <f t="shared" si="25"/>
        <v>169663.58159221394</v>
      </c>
    </row>
    <row r="115" spans="1:7">
      <c r="A115" s="1"/>
    </row>
    <row r="116" spans="1:7">
      <c r="A116" s="1" t="s">
        <v>42</v>
      </c>
    </row>
    <row r="117" spans="1:7">
      <c r="A117" s="25" t="s">
        <v>0</v>
      </c>
      <c r="B117" s="24">
        <v>2016</v>
      </c>
      <c r="C117" s="24">
        <f>B117+1</f>
        <v>2017</v>
      </c>
      <c r="D117" s="24">
        <f t="shared" ref="D117" si="26">C117+1</f>
        <v>2018</v>
      </c>
      <c r="E117" s="24">
        <f t="shared" ref="E117" si="27">D117+1</f>
        <v>2019</v>
      </c>
      <c r="F117" s="24">
        <f t="shared" ref="F117" si="28">E117+1</f>
        <v>2020</v>
      </c>
    </row>
    <row r="118" spans="1:7">
      <c r="A118" t="s">
        <v>40</v>
      </c>
      <c r="B118" s="29">
        <f>(B95-B60)*($F29-$F30)*12/1000</f>
        <v>1255.68</v>
      </c>
      <c r="C118" s="29">
        <f>(C95-C60)*($F29-$F30)*12/1000</f>
        <v>4420.3760639999973</v>
      </c>
      <c r="D118" s="29">
        <f>(D95-D60)*($F29-$F30)*12/1000</f>
        <v>8615.620334591993</v>
      </c>
      <c r="E118" s="29">
        <f>(E95-E60)*($F29-$F30)*12/1000</f>
        <v>13627.260537624557</v>
      </c>
      <c r="F118" s="29">
        <f>(F95-F60)*($F29-$F30)*12/1000</f>
        <v>19589.101680007105</v>
      </c>
    </row>
    <row r="119" spans="1:7">
      <c r="A119" s="4" t="s">
        <v>25</v>
      </c>
      <c r="B119" s="6">
        <f>B118</f>
        <v>1255.68</v>
      </c>
      <c r="C119" s="6">
        <f t="shared" ref="C119" si="29">C118</f>
        <v>4420.3760639999973</v>
      </c>
      <c r="D119" s="6">
        <f t="shared" ref="D119" si="30">D118</f>
        <v>8615.620334591993</v>
      </c>
      <c r="E119" s="6">
        <f t="shared" ref="E119" si="31">E118</f>
        <v>13627.260537624557</v>
      </c>
      <c r="F119" s="6">
        <f t="shared" ref="F119" si="32">F118</f>
        <v>19589.101680007105</v>
      </c>
    </row>
    <row r="120" spans="1:7">
      <c r="A120" s="1"/>
    </row>
    <row r="121" spans="1:7">
      <c r="A121" s="1" t="s">
        <v>38</v>
      </c>
    </row>
    <row r="122" spans="1:7">
      <c r="A122" s="25" t="s">
        <v>0</v>
      </c>
      <c r="B122" s="24">
        <v>2016</v>
      </c>
      <c r="C122" s="24">
        <f>B122+1</f>
        <v>2017</v>
      </c>
      <c r="D122" s="24">
        <f t="shared" ref="D122:F122" si="33">C122+1</f>
        <v>2018</v>
      </c>
      <c r="E122" s="24">
        <f t="shared" si="33"/>
        <v>2019</v>
      </c>
      <c r="F122" s="24">
        <f t="shared" si="33"/>
        <v>2020</v>
      </c>
    </row>
    <row r="123" spans="1:7">
      <c r="A123" t="s">
        <v>24</v>
      </c>
      <c r="B123" s="30">
        <v>46014.16067322177</v>
      </c>
      <c r="C123" s="30">
        <v>69705.380739881337</v>
      </c>
      <c r="D123" s="30">
        <v>104207.19530999707</v>
      </c>
      <c r="E123" s="30">
        <v>147314.55957853008</v>
      </c>
      <c r="F123" s="30">
        <v>205476.67177369801</v>
      </c>
      <c r="G123" s="8" t="s">
        <v>70</v>
      </c>
    </row>
    <row r="124" spans="1:7">
      <c r="A124" t="s">
        <v>23</v>
      </c>
      <c r="B124" s="30">
        <v>30626.539357148675</v>
      </c>
      <c r="C124" s="30">
        <v>37257.19742310165</v>
      </c>
      <c r="D124" s="30">
        <v>48476.216643620559</v>
      </c>
      <c r="E124" s="30">
        <v>61334.387385516973</v>
      </c>
      <c r="F124" s="30">
        <v>76734.411970091387</v>
      </c>
      <c r="G124" s="8" t="s">
        <v>71</v>
      </c>
    </row>
    <row r="125" spans="1:7">
      <c r="A125" s="4" t="s">
        <v>25</v>
      </c>
      <c r="B125" s="6">
        <f>B123-B124</f>
        <v>15387.621316073095</v>
      </c>
      <c r="C125" s="6">
        <f t="shared" ref="C125:F125" si="34">C123-C124</f>
        <v>32448.183316779687</v>
      </c>
      <c r="D125" s="6">
        <f t="shared" si="34"/>
        <v>55730.978666376512</v>
      </c>
      <c r="E125" s="6">
        <f t="shared" si="34"/>
        <v>85980.172193013103</v>
      </c>
      <c r="F125" s="6">
        <f t="shared" si="34"/>
        <v>128742.25980360662</v>
      </c>
    </row>
    <row r="127" spans="1:7">
      <c r="A127" s="1" t="s">
        <v>39</v>
      </c>
    </row>
    <row r="128" spans="1:7">
      <c r="A128" s="25" t="s">
        <v>0</v>
      </c>
      <c r="B128" s="24">
        <v>2016</v>
      </c>
      <c r="C128" s="24">
        <f>B128+1</f>
        <v>2017</v>
      </c>
      <c r="D128" s="24">
        <f t="shared" ref="D128" si="35">C128+1</f>
        <v>2018</v>
      </c>
      <c r="E128" s="24">
        <f t="shared" ref="E128" si="36">D128+1</f>
        <v>2019</v>
      </c>
      <c r="F128" s="24">
        <f t="shared" ref="F128" si="37">E128+1</f>
        <v>2020</v>
      </c>
    </row>
    <row r="129" spans="1:6">
      <c r="A129" t="s">
        <v>40</v>
      </c>
      <c r="B129" s="29">
        <f>(B95-B60)*$F$32/1000</f>
        <v>2302.08</v>
      </c>
      <c r="C129" s="29">
        <f>(C95-C60)*$F$32/1000</f>
        <v>8104.0227839999952</v>
      </c>
      <c r="D129" s="29">
        <f>(D95-D60)*$F$32/1000</f>
        <v>15795.303946751987</v>
      </c>
      <c r="E129" s="29">
        <f>(E95-E60)*$F$32/1000</f>
        <v>24983.310985645017</v>
      </c>
      <c r="F129" s="29">
        <f>(F95-F60)*$F$32/1000</f>
        <v>35913.353080013025</v>
      </c>
    </row>
    <row r="130" spans="1:6">
      <c r="A130" s="4" t="s">
        <v>25</v>
      </c>
      <c r="B130" s="6">
        <f>B129</f>
        <v>2302.08</v>
      </c>
      <c r="C130" s="6">
        <f t="shared" ref="C130:F130" si="38">C129</f>
        <v>8104.0227839999952</v>
      </c>
      <c r="D130" s="6">
        <f t="shared" si="38"/>
        <v>15795.303946751987</v>
      </c>
      <c r="E130" s="6">
        <f t="shared" si="38"/>
        <v>24983.310985645017</v>
      </c>
      <c r="F130" s="6">
        <f t="shared" si="38"/>
        <v>35913.353080013025</v>
      </c>
    </row>
    <row r="132" spans="1:6">
      <c r="A132" s="1" t="s">
        <v>31</v>
      </c>
    </row>
    <row r="133" spans="1:6">
      <c r="A133" s="25"/>
      <c r="B133" s="24">
        <v>2016</v>
      </c>
      <c r="C133" s="24">
        <f>B133+1</f>
        <v>2017</v>
      </c>
      <c r="D133" s="24">
        <f t="shared" ref="D133:F133" si="39">C133+1</f>
        <v>2018</v>
      </c>
      <c r="E133" s="24">
        <f t="shared" si="39"/>
        <v>2019</v>
      </c>
      <c r="F133" s="24">
        <f t="shared" si="39"/>
        <v>2020</v>
      </c>
    </row>
    <row r="134" spans="1:6">
      <c r="A134" t="s">
        <v>29</v>
      </c>
      <c r="B134" s="29">
        <f>B114+B119-B125-B130</f>
        <v>-6422.7213160730953</v>
      </c>
      <c r="C134" s="29">
        <f>C114+C119-C125-C130</f>
        <v>-569.11012677970029</v>
      </c>
      <c r="D134" s="29">
        <f>D114+D119-D125-D130</f>
        <v>7820.0450786184501</v>
      </c>
      <c r="E134" s="29">
        <f>E114+E119-E125-E130</f>
        <v>17527.319700873457</v>
      </c>
      <c r="F134" s="29">
        <f>F114+F119-F125-F130</f>
        <v>24597.070388601394</v>
      </c>
    </row>
    <row r="135" spans="1:6">
      <c r="A135" t="s">
        <v>30</v>
      </c>
      <c r="B135" s="32">
        <f>NPV(F33,B134,C134,D134,E134,F134)</f>
        <v>33814.389418077117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showGridLines="0" workbookViewId="0">
      <selection activeCell="J37" sqref="J37"/>
    </sheetView>
  </sheetViews>
  <sheetFormatPr baseColWidth="10" defaultColWidth="11" defaultRowHeight="15" x14ac:dyDescent="0"/>
  <cols>
    <col min="1" max="1" width="18.83203125" customWidth="1"/>
    <col min="2" max="3" width="11.83203125" style="2" customWidth="1"/>
    <col min="4" max="8" width="11.83203125" customWidth="1"/>
  </cols>
  <sheetData>
    <row r="1" spans="1:12" ht="20">
      <c r="A1" s="23" t="s">
        <v>57</v>
      </c>
    </row>
    <row r="3" spans="1:12">
      <c r="A3" s="1" t="s">
        <v>2</v>
      </c>
      <c r="B3" s="13" t="s">
        <v>3</v>
      </c>
      <c r="C3" s="11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" t="s">
        <v>4</v>
      </c>
      <c r="B4" s="17" t="s">
        <v>5</v>
      </c>
      <c r="C4" s="12"/>
      <c r="D4" s="18"/>
      <c r="E4" s="18"/>
      <c r="F4" s="18"/>
      <c r="G4" s="18"/>
      <c r="H4" s="18"/>
      <c r="I4" s="18"/>
      <c r="J4" s="18"/>
      <c r="K4" s="18"/>
      <c r="L4" s="18"/>
    </row>
    <row r="5" spans="1:12">
      <c r="A5" s="1" t="s">
        <v>6</v>
      </c>
      <c r="B5" s="19" t="s">
        <v>32</v>
      </c>
      <c r="C5" s="10"/>
      <c r="D5" s="9"/>
      <c r="E5" s="9"/>
      <c r="F5" s="9"/>
      <c r="G5" s="9"/>
      <c r="H5" s="9"/>
      <c r="I5" s="9"/>
      <c r="J5" s="9"/>
      <c r="K5" s="9"/>
      <c r="L5" s="9"/>
    </row>
    <row r="6" spans="1:12">
      <c r="A6" s="1" t="s">
        <v>7</v>
      </c>
      <c r="B6" s="20" t="s">
        <v>33</v>
      </c>
      <c r="C6" s="21"/>
      <c r="D6" s="22"/>
      <c r="E6" s="22"/>
      <c r="F6" s="22"/>
      <c r="G6" s="22"/>
      <c r="H6" s="22"/>
      <c r="I6" s="22"/>
      <c r="J6" s="22"/>
      <c r="K6" s="22"/>
      <c r="L6" s="22"/>
    </row>
    <row r="9" spans="1:12">
      <c r="A9" s="1"/>
    </row>
    <row r="10" spans="1:12" ht="18">
      <c r="A10" s="31" t="s">
        <v>34</v>
      </c>
      <c r="B10" s="36" t="s">
        <v>60</v>
      </c>
    </row>
    <row r="11" spans="1:12">
      <c r="B11"/>
      <c r="C11"/>
    </row>
    <row r="12" spans="1:12">
      <c r="A12" s="1" t="s">
        <v>11</v>
      </c>
    </row>
    <row r="14" spans="1:12" s="3" customFormat="1" ht="45">
      <c r="A14" s="25" t="s">
        <v>0</v>
      </c>
      <c r="B14" s="25" t="s">
        <v>8</v>
      </c>
      <c r="C14" s="24" t="str">
        <f>Newtel!C14</f>
        <v>Newtel subscribers 2016</v>
      </c>
      <c r="D14" s="24" t="str">
        <f>Newtel!D14</f>
        <v>Telecom subscribers 2016</v>
      </c>
      <c r="E14" s="24" t="str">
        <f>Newtel!E14</f>
        <v>Total subscribers in 2016</v>
      </c>
    </row>
    <row r="15" spans="1:12">
      <c r="A15" t="s">
        <v>63</v>
      </c>
      <c r="B15" s="11">
        <v>10</v>
      </c>
      <c r="C15" s="11">
        <v>200000</v>
      </c>
      <c r="D15" s="11">
        <v>500000</v>
      </c>
      <c r="E15" s="14">
        <f>SUM(C15:D15)</f>
        <v>700000</v>
      </c>
    </row>
    <row r="16" spans="1:12">
      <c r="A16" t="s">
        <v>64</v>
      </c>
      <c r="B16" s="11">
        <v>20</v>
      </c>
      <c r="C16" s="11">
        <v>120000</v>
      </c>
      <c r="D16" s="11">
        <v>300000</v>
      </c>
      <c r="E16" s="14">
        <f t="shared" ref="E16:E18" si="0">SUM(C16:D16)</f>
        <v>420000</v>
      </c>
    </row>
    <row r="17" spans="1:7">
      <c r="A17" t="s">
        <v>65</v>
      </c>
      <c r="B17" s="11">
        <v>35</v>
      </c>
      <c r="C17" s="11">
        <v>60000</v>
      </c>
      <c r="D17" s="11">
        <v>150000</v>
      </c>
      <c r="E17" s="14">
        <f t="shared" si="0"/>
        <v>210000</v>
      </c>
    </row>
    <row r="18" spans="1:7">
      <c r="A18" t="s">
        <v>66</v>
      </c>
      <c r="B18" s="11">
        <v>50</v>
      </c>
      <c r="C18" s="11">
        <v>20000</v>
      </c>
      <c r="D18" s="11">
        <v>50000</v>
      </c>
      <c r="E18" s="14">
        <f t="shared" si="0"/>
        <v>70000</v>
      </c>
    </row>
    <row r="19" spans="1:7">
      <c r="A19" s="4" t="s">
        <v>1</v>
      </c>
      <c r="B19" s="5"/>
      <c r="C19" s="5">
        <f>SUM(C15:C18)</f>
        <v>400000</v>
      </c>
      <c r="D19" s="5">
        <f>SUM(D15:D18)</f>
        <v>1000000</v>
      </c>
      <c r="E19" s="5">
        <f>SUM(E15:E18)</f>
        <v>1400000</v>
      </c>
    </row>
    <row r="22" spans="1:7" ht="17" customHeight="1">
      <c r="A22" s="4" t="s">
        <v>27</v>
      </c>
      <c r="B22" s="26"/>
      <c r="C22" s="26"/>
      <c r="D22" s="26"/>
      <c r="E22" s="27"/>
      <c r="F22" s="24">
        <f>Newtel!F22</f>
        <v>2016</v>
      </c>
      <c r="G22" s="24" t="s">
        <v>75</v>
      </c>
    </row>
    <row r="23" spans="1:7">
      <c r="A23" t="s">
        <v>9</v>
      </c>
      <c r="D23" s="2"/>
      <c r="F23" s="16">
        <v>0.1</v>
      </c>
      <c r="G23" s="15">
        <v>0.1</v>
      </c>
    </row>
    <row r="24" spans="1:7">
      <c r="A24" t="s">
        <v>10</v>
      </c>
      <c r="D24" s="2"/>
      <c r="F24" s="16">
        <v>0.12</v>
      </c>
      <c r="G24" s="15">
        <v>0.12</v>
      </c>
    </row>
    <row r="25" spans="1:7">
      <c r="A25" t="s">
        <v>18</v>
      </c>
      <c r="D25" s="2"/>
      <c r="F25" s="15">
        <v>0.05</v>
      </c>
      <c r="G25" s="15">
        <v>0.08</v>
      </c>
    </row>
    <row r="26" spans="1:7">
      <c r="A26" t="s">
        <v>17</v>
      </c>
      <c r="D26" s="2"/>
      <c r="F26" s="15">
        <v>0.1</v>
      </c>
      <c r="G26" s="15">
        <v>0.1</v>
      </c>
    </row>
    <row r="27" spans="1:7">
      <c r="A27" t="s">
        <v>16</v>
      </c>
      <c r="D27" s="2"/>
      <c r="F27" s="16">
        <v>0.12</v>
      </c>
      <c r="G27" s="15">
        <v>0.12</v>
      </c>
    </row>
    <row r="28" spans="1:7">
      <c r="A28" t="s">
        <v>22</v>
      </c>
      <c r="D28" s="2"/>
      <c r="F28" s="15">
        <v>0.02</v>
      </c>
      <c r="G28" s="15">
        <v>0.03</v>
      </c>
    </row>
    <row r="29" spans="1:7">
      <c r="A29" t="s">
        <v>48</v>
      </c>
      <c r="D29" s="2"/>
      <c r="F29" s="11">
        <v>10</v>
      </c>
      <c r="G29" s="11">
        <v>9</v>
      </c>
    </row>
    <row r="30" spans="1:7">
      <c r="A30" t="s">
        <v>43</v>
      </c>
      <c r="D30" s="2"/>
      <c r="F30" s="11">
        <v>6</v>
      </c>
      <c r="G30" s="11">
        <v>6</v>
      </c>
    </row>
    <row r="31" spans="1:7">
      <c r="A31" s="1"/>
      <c r="D31" s="2"/>
    </row>
    <row r="32" spans="1:7">
      <c r="A32" s="1" t="s">
        <v>47</v>
      </c>
      <c r="D32" s="2"/>
      <c r="F32" s="11">
        <v>88</v>
      </c>
      <c r="G32" s="8"/>
    </row>
    <row r="33" spans="1:8">
      <c r="A33" s="1" t="s">
        <v>49</v>
      </c>
      <c r="D33" s="2"/>
      <c r="F33" s="15">
        <v>0.12</v>
      </c>
    </row>
    <row r="34" spans="1:8">
      <c r="A34" s="1"/>
    </row>
    <row r="35" spans="1:8">
      <c r="A35" s="1"/>
    </row>
    <row r="36" spans="1:8" ht="18">
      <c r="A36" s="31" t="s">
        <v>35</v>
      </c>
    </row>
    <row r="37" spans="1:8">
      <c r="A37" s="1"/>
    </row>
    <row r="38" spans="1:8">
      <c r="A38" s="1" t="s">
        <v>20</v>
      </c>
    </row>
    <row r="39" spans="1:8">
      <c r="A39" s="25" t="s">
        <v>0</v>
      </c>
      <c r="B39" s="24" t="str">
        <f>Newtel!B39</f>
        <v>1.1.2016</v>
      </c>
      <c r="C39" s="24" t="str">
        <f>Newtel!C39</f>
        <v>1.1.2017</v>
      </c>
      <c r="D39" s="24" t="str">
        <f>Newtel!D39</f>
        <v>1.1.2018</v>
      </c>
      <c r="E39" s="24" t="str">
        <f>Newtel!E39</f>
        <v>1.1.2019</v>
      </c>
      <c r="F39" s="24" t="str">
        <f>Newtel!F39</f>
        <v>1.1.2020</v>
      </c>
      <c r="G39" s="24" t="str">
        <f>Newtel!G39</f>
        <v>1.1.2021</v>
      </c>
    </row>
    <row r="40" spans="1:8">
      <c r="A40" t="s">
        <v>63</v>
      </c>
      <c r="B40" s="10">
        <f>D15</f>
        <v>500000</v>
      </c>
      <c r="C40" s="10">
        <f>B40*(1-$F$26)*(1+$F$23)</f>
        <v>495000.00000000006</v>
      </c>
      <c r="D40" s="33">
        <f>C40*(1-$G$26)*(1+$G$23)</f>
        <v>490050.00000000012</v>
      </c>
      <c r="E40" s="33">
        <f>D40*(1-$G$26)*(1+$G$23)</f>
        <v>485149.50000000017</v>
      </c>
      <c r="F40" s="33">
        <f>E40*(1-$G$26)*(1+$G$23)</f>
        <v>480298.00500000024</v>
      </c>
      <c r="G40" s="33">
        <f>F40*(1-$G$26)*(1+$G$23)</f>
        <v>475495.02495000028</v>
      </c>
      <c r="H40" s="8" t="s">
        <v>68</v>
      </c>
    </row>
    <row r="41" spans="1:8">
      <c r="A41" t="s">
        <v>64</v>
      </c>
      <c r="B41" s="10">
        <f>D16</f>
        <v>300000</v>
      </c>
      <c r="C41" s="10">
        <f>(B41*(1-$F$26)+B40*$F$26)*(1+$F$23)</f>
        <v>352000</v>
      </c>
      <c r="D41" s="33">
        <f t="shared" ref="D41:G42" si="1">(C41*(1-$G$26)+C40*$G$26)*(1+$G$23)</f>
        <v>402930.00000000006</v>
      </c>
      <c r="E41" s="33">
        <f t="shared" si="1"/>
        <v>452806.20000000013</v>
      </c>
      <c r="F41" s="33">
        <f t="shared" si="1"/>
        <v>501644.58300000022</v>
      </c>
      <c r="G41" s="33">
        <f t="shared" si="1"/>
        <v>549460.91772000026</v>
      </c>
    </row>
    <row r="42" spans="1:8">
      <c r="A42" t="s">
        <v>65</v>
      </c>
      <c r="B42" s="10">
        <f>D17</f>
        <v>150000</v>
      </c>
      <c r="C42" s="10">
        <f>(B42*(1-$F$26)+B41*$F$26)*(1+$F$23)</f>
        <v>181500.00000000003</v>
      </c>
      <c r="D42" s="33">
        <f t="shared" si="1"/>
        <v>218405.00000000006</v>
      </c>
      <c r="E42" s="33">
        <f t="shared" si="1"/>
        <v>260543.25000000009</v>
      </c>
      <c r="F42" s="33">
        <f t="shared" si="1"/>
        <v>307746.49950000015</v>
      </c>
      <c r="G42" s="33">
        <f t="shared" si="1"/>
        <v>359849.93863500026</v>
      </c>
    </row>
    <row r="43" spans="1:8">
      <c r="A43" t="s">
        <v>66</v>
      </c>
      <c r="B43" s="10">
        <f>D18</f>
        <v>50000</v>
      </c>
      <c r="C43" s="10">
        <f>(B43+B42*$F$26)*(1+$F$23)</f>
        <v>71500</v>
      </c>
      <c r="D43" s="33">
        <f>(C43+C42*$G$26)*(1+$G$23)</f>
        <v>98615.000000000015</v>
      </c>
      <c r="E43" s="33">
        <f>(D43+D42*$G$26)*(1+$G$23)</f>
        <v>132501.05000000005</v>
      </c>
      <c r="F43" s="33">
        <f>(E43+E42*$G$26)*(1+$G$23)</f>
        <v>174410.91250000006</v>
      </c>
      <c r="G43" s="33">
        <f>(F43+F42*$G$26)*(1+$G$23)</f>
        <v>225704.1186950001</v>
      </c>
    </row>
    <row r="44" spans="1:8">
      <c r="A44" s="4" t="s">
        <v>1</v>
      </c>
      <c r="B44" s="5">
        <f>SUM(B40:B43)</f>
        <v>1000000</v>
      </c>
      <c r="C44" s="5">
        <f>SUM(C40:C43)</f>
        <v>1100000</v>
      </c>
      <c r="D44" s="6">
        <f>SUM(D40:D43)</f>
        <v>1210000.0000000002</v>
      </c>
      <c r="E44" s="6">
        <f t="shared" ref="E44:G44" si="2">SUM(E40:E43)</f>
        <v>1331000.0000000005</v>
      </c>
      <c r="F44" s="6">
        <f t="shared" si="2"/>
        <v>1464100.0000000007</v>
      </c>
      <c r="G44" s="6">
        <f t="shared" si="2"/>
        <v>1610510.0000000009</v>
      </c>
    </row>
    <row r="45" spans="1:8">
      <c r="A45" s="1"/>
    </row>
    <row r="46" spans="1:8">
      <c r="A46" s="1" t="s">
        <v>46</v>
      </c>
    </row>
    <row r="47" spans="1:8">
      <c r="A47" s="25" t="s">
        <v>0</v>
      </c>
      <c r="B47" s="24" t="str">
        <f>Newtel!B47</f>
        <v>1.1.2016</v>
      </c>
      <c r="C47" s="24" t="str">
        <f>Newtel!C47</f>
        <v>1.1.2017</v>
      </c>
      <c r="D47" s="24" t="str">
        <f>Newtel!D47</f>
        <v>1.1.2018</v>
      </c>
      <c r="E47" s="24" t="str">
        <f>Newtel!E47</f>
        <v>1.1.2019</v>
      </c>
      <c r="F47" s="24" t="str">
        <f>Newtel!F47</f>
        <v>1.1.2020</v>
      </c>
      <c r="G47" s="24" t="str">
        <f>Newtel!G47</f>
        <v>1.1.2021</v>
      </c>
    </row>
    <row r="48" spans="1:8">
      <c r="A48" t="s">
        <v>63</v>
      </c>
      <c r="B48" s="10">
        <f>C15</f>
        <v>200000</v>
      </c>
      <c r="C48" s="10">
        <f>B48*(1-$F$26)*(1+$F$23)</f>
        <v>198000.00000000003</v>
      </c>
      <c r="D48" s="33">
        <f>C48*(1-$G$26)*(1+$G$23)</f>
        <v>196020.00000000006</v>
      </c>
      <c r="E48" s="33">
        <f>D48*(1-$G$26)*(1+$G$23)</f>
        <v>194059.80000000008</v>
      </c>
      <c r="F48" s="33">
        <f>E48*(1-$G$26)*(1+$G$23)</f>
        <v>192119.20200000008</v>
      </c>
      <c r="G48" s="33">
        <f>F48*(1-$G$26)*(1+$G$23)</f>
        <v>190198.00998000012</v>
      </c>
      <c r="H48" s="8" t="s">
        <v>67</v>
      </c>
    </row>
    <row r="49" spans="1:7">
      <c r="A49" t="s">
        <v>64</v>
      </c>
      <c r="B49" s="10">
        <f>C16</f>
        <v>120000</v>
      </c>
      <c r="C49" s="10">
        <f>(B49*(1-$F$26)+B48*$F$26)*(1+$F$23)</f>
        <v>140800</v>
      </c>
      <c r="D49" s="33">
        <f t="shared" ref="D49:G50" si="3">(C49*(1-$G$26)+C48*$G$26)*(1+$G$23)</f>
        <v>161172</v>
      </c>
      <c r="E49" s="33">
        <f t="shared" si="3"/>
        <v>181122.48000000004</v>
      </c>
      <c r="F49" s="33">
        <f t="shared" si="3"/>
        <v>200657.83320000008</v>
      </c>
      <c r="G49" s="33">
        <f t="shared" si="3"/>
        <v>219784.36708800009</v>
      </c>
    </row>
    <row r="50" spans="1:7">
      <c r="A50" t="s">
        <v>65</v>
      </c>
      <c r="B50" s="10">
        <f>C17</f>
        <v>60000</v>
      </c>
      <c r="C50" s="10">
        <f>(B50*(1-$F$26)+B49*$F$26)*(1+$F$23)</f>
        <v>72600</v>
      </c>
      <c r="D50" s="33">
        <f t="shared" si="3"/>
        <v>87362</v>
      </c>
      <c r="E50" s="33">
        <f t="shared" si="3"/>
        <v>104217.3</v>
      </c>
      <c r="F50" s="33">
        <f t="shared" si="3"/>
        <v>123098.59980000003</v>
      </c>
      <c r="G50" s="33">
        <f t="shared" si="3"/>
        <v>143939.97545400006</v>
      </c>
    </row>
    <row r="51" spans="1:7">
      <c r="A51" t="s">
        <v>66</v>
      </c>
      <c r="B51" s="10">
        <f>C18</f>
        <v>20000</v>
      </c>
      <c r="C51" s="10">
        <f>(B51+B50*$F$26)*(1+$F$23)</f>
        <v>28600.000000000004</v>
      </c>
      <c r="D51" s="33">
        <f>(C51+C50*$G$26)*(1+$G$23)</f>
        <v>39446</v>
      </c>
      <c r="E51" s="33">
        <f>(D51+D50*$G$26)*(1+$G$23)</f>
        <v>53000.42</v>
      </c>
      <c r="F51" s="33">
        <f>(E51+E50*$G$26)*(1+$G$23)</f>
        <v>69764.365000000005</v>
      </c>
      <c r="G51" s="33">
        <f>(F51+F50*$G$26)*(1+$G$23)</f>
        <v>90281.647478000028</v>
      </c>
    </row>
    <row r="52" spans="1:7">
      <c r="A52" s="4" t="s">
        <v>1</v>
      </c>
      <c r="B52" s="5">
        <f>SUM(B48:B51)</f>
        <v>400000</v>
      </c>
      <c r="C52" s="5">
        <f>SUM(C48:C51)</f>
        <v>440000</v>
      </c>
      <c r="D52" s="6">
        <f>SUM(D48:D51)</f>
        <v>484000.00000000006</v>
      </c>
      <c r="E52" s="6">
        <f t="shared" ref="E52:G52" si="4">SUM(E48:E51)</f>
        <v>532400.00000000012</v>
      </c>
      <c r="F52" s="6">
        <f t="shared" si="4"/>
        <v>585640.00000000023</v>
      </c>
      <c r="G52" s="6">
        <f t="shared" si="4"/>
        <v>644204.00000000023</v>
      </c>
    </row>
    <row r="53" spans="1:7">
      <c r="A53" s="1"/>
    </row>
    <row r="54" spans="1:7">
      <c r="A54" s="1" t="s">
        <v>28</v>
      </c>
    </row>
    <row r="55" spans="1:7">
      <c r="A55" s="25" t="s">
        <v>0</v>
      </c>
      <c r="B55" s="24">
        <f>Newtel!B55</f>
        <v>2016</v>
      </c>
      <c r="C55" s="24">
        <f>Newtel!C55</f>
        <v>2017</v>
      </c>
      <c r="D55" s="24">
        <f>Newtel!D55</f>
        <v>2018</v>
      </c>
      <c r="E55" s="24">
        <f>Newtel!E55</f>
        <v>2019</v>
      </c>
      <c r="F55" s="24">
        <f>Newtel!F55</f>
        <v>2020</v>
      </c>
    </row>
    <row r="56" spans="1:7">
      <c r="A56" t="s">
        <v>63</v>
      </c>
      <c r="B56" s="28">
        <f>AVERAGE(B48:C48)</f>
        <v>199000</v>
      </c>
      <c r="C56" s="28">
        <f t="shared" ref="C56:F56" si="5">AVERAGE(C48:D48)</f>
        <v>197010.00000000006</v>
      </c>
      <c r="D56" s="29">
        <f t="shared" si="5"/>
        <v>195039.90000000008</v>
      </c>
      <c r="E56" s="29">
        <f t="shared" si="5"/>
        <v>193089.50100000008</v>
      </c>
      <c r="F56" s="29">
        <f t="shared" si="5"/>
        <v>191158.6059900001</v>
      </c>
    </row>
    <row r="57" spans="1:7">
      <c r="A57" t="s">
        <v>64</v>
      </c>
      <c r="B57" s="28">
        <f t="shared" ref="B57:F59" si="6">AVERAGE(B49:C49)</f>
        <v>130400</v>
      </c>
      <c r="C57" s="28">
        <f t="shared" si="6"/>
        <v>150986</v>
      </c>
      <c r="D57" s="29">
        <f t="shared" si="6"/>
        <v>171147.24000000002</v>
      </c>
      <c r="E57" s="29">
        <f t="shared" si="6"/>
        <v>190890.15660000005</v>
      </c>
      <c r="F57" s="29">
        <f t="shared" si="6"/>
        <v>210221.10014400008</v>
      </c>
    </row>
    <row r="58" spans="1:7">
      <c r="A58" t="s">
        <v>65</v>
      </c>
      <c r="B58" s="28">
        <f t="shared" si="6"/>
        <v>66300</v>
      </c>
      <c r="C58" s="28">
        <f t="shared" si="6"/>
        <v>79981</v>
      </c>
      <c r="D58" s="29">
        <f t="shared" si="6"/>
        <v>95789.65</v>
      </c>
      <c r="E58" s="29">
        <f t="shared" si="6"/>
        <v>113657.94990000001</v>
      </c>
      <c r="F58" s="29">
        <f t="shared" si="6"/>
        <v>133519.28762700004</v>
      </c>
    </row>
    <row r="59" spans="1:7">
      <c r="A59" t="s">
        <v>66</v>
      </c>
      <c r="B59" s="28">
        <f t="shared" si="6"/>
        <v>24300</v>
      </c>
      <c r="C59" s="28">
        <f t="shared" si="6"/>
        <v>34023</v>
      </c>
      <c r="D59" s="29">
        <f t="shared" si="6"/>
        <v>46223.21</v>
      </c>
      <c r="E59" s="29">
        <f t="shared" si="6"/>
        <v>61382.392500000002</v>
      </c>
      <c r="F59" s="29">
        <f t="shared" si="6"/>
        <v>80023.006239000009</v>
      </c>
    </row>
    <row r="60" spans="1:7">
      <c r="A60" s="4" t="s">
        <v>1</v>
      </c>
      <c r="B60" s="5">
        <f>SUM(B56:B59)</f>
        <v>420000</v>
      </c>
      <c r="C60" s="5">
        <f>SUM(C56:C59)</f>
        <v>462000.00000000006</v>
      </c>
      <c r="D60" s="6">
        <f>SUM(D56:D59)</f>
        <v>508200.00000000017</v>
      </c>
      <c r="E60" s="6">
        <f t="shared" ref="E60:F60" si="7">SUM(E56:E59)</f>
        <v>559020.00000000012</v>
      </c>
      <c r="F60" s="6">
        <f t="shared" si="7"/>
        <v>614922.00000000023</v>
      </c>
    </row>
    <row r="61" spans="1:7">
      <c r="A61" s="1"/>
    </row>
    <row r="62" spans="1:7">
      <c r="A62" s="1"/>
    </row>
    <row r="63" spans="1:7" ht="18">
      <c r="A63" s="31" t="s">
        <v>36</v>
      </c>
    </row>
    <row r="64" spans="1:7">
      <c r="A64" s="1"/>
    </row>
    <row r="65" spans="1:8">
      <c r="A65" s="1" t="s">
        <v>21</v>
      </c>
    </row>
    <row r="66" spans="1:8">
      <c r="A66" s="25" t="s">
        <v>0</v>
      </c>
      <c r="B66" s="24" t="str">
        <f>Newtel!B66</f>
        <v>1.1.2016</v>
      </c>
      <c r="C66" s="24" t="str">
        <f>Newtel!C66</f>
        <v>1.1.2017</v>
      </c>
      <c r="D66" s="24" t="str">
        <f>Newtel!D66</f>
        <v>1.1.2018</v>
      </c>
      <c r="E66" s="24" t="str">
        <f>Newtel!E66</f>
        <v>1.1.2019</v>
      </c>
      <c r="F66" s="24" t="str">
        <f>Newtel!F66</f>
        <v>1.1.2020</v>
      </c>
      <c r="G66" s="24" t="str">
        <f>Newtel!G66</f>
        <v>1.1.2021</v>
      </c>
    </row>
    <row r="67" spans="1:8">
      <c r="A67" t="s">
        <v>63</v>
      </c>
      <c r="B67" s="10">
        <f>B40</f>
        <v>500000</v>
      </c>
      <c r="C67" s="10">
        <f>B67*(1-$F$26)*(1+$F$23)*(1-F$28)</f>
        <v>485100.00000000006</v>
      </c>
      <c r="D67" s="33">
        <f t="shared" ref="D67:G70" si="8">C67*(1-$F$26)*(1+$F$23)*(1-$G$28)</f>
        <v>465841.53000000009</v>
      </c>
      <c r="E67" s="33">
        <f t="shared" si="8"/>
        <v>447347.62125900015</v>
      </c>
      <c r="F67" s="33">
        <f t="shared" si="8"/>
        <v>429587.92069501791</v>
      </c>
      <c r="G67" s="33">
        <f t="shared" si="8"/>
        <v>412533.28024342575</v>
      </c>
      <c r="H67" s="8" t="s">
        <v>68</v>
      </c>
    </row>
    <row r="68" spans="1:8">
      <c r="A68" t="s">
        <v>64</v>
      </c>
      <c r="B68" s="10">
        <f>B41</f>
        <v>300000</v>
      </c>
      <c r="C68" s="10">
        <f>B68*(1-$F$26)*(1+$F$23)*(1-F$28)</f>
        <v>291060</v>
      </c>
      <c r="D68" s="33">
        <f t="shared" si="8"/>
        <v>279504.91800000001</v>
      </c>
      <c r="E68" s="33">
        <f t="shared" si="8"/>
        <v>268408.57275540003</v>
      </c>
      <c r="F68" s="33">
        <f t="shared" si="8"/>
        <v>257752.75241701066</v>
      </c>
      <c r="G68" s="33">
        <f t="shared" si="8"/>
        <v>247519.96814605538</v>
      </c>
    </row>
    <row r="69" spans="1:8">
      <c r="A69" t="s">
        <v>65</v>
      </c>
      <c r="B69" s="10">
        <f>B42</f>
        <v>150000</v>
      </c>
      <c r="C69" s="10">
        <f>B69*(1-$F$26)*(1+$F$23)*(1-F$28)</f>
        <v>145530</v>
      </c>
      <c r="D69" s="33">
        <f t="shared" si="8"/>
        <v>139752.459</v>
      </c>
      <c r="E69" s="33">
        <f t="shared" si="8"/>
        <v>134204.28637770002</v>
      </c>
      <c r="F69" s="33">
        <f t="shared" si="8"/>
        <v>128876.37620850533</v>
      </c>
      <c r="G69" s="33">
        <f t="shared" si="8"/>
        <v>123759.98407302769</v>
      </c>
    </row>
    <row r="70" spans="1:8">
      <c r="A70" t="s">
        <v>66</v>
      </c>
      <c r="B70" s="10">
        <f>B43</f>
        <v>50000</v>
      </c>
      <c r="C70" s="10">
        <f>B70*(1-$F$26)*(1+$F$23)*(1-F$28)</f>
        <v>48510.000000000007</v>
      </c>
      <c r="D70" s="33">
        <f t="shared" si="8"/>
        <v>46584.153000000006</v>
      </c>
      <c r="E70" s="33">
        <f t="shared" si="8"/>
        <v>44734.762125900008</v>
      </c>
      <c r="F70" s="33">
        <f t="shared" si="8"/>
        <v>42958.792069501782</v>
      </c>
      <c r="G70" s="33">
        <f t="shared" si="8"/>
        <v>41253.328024342562</v>
      </c>
    </row>
    <row r="71" spans="1:8">
      <c r="A71" s="4" t="s">
        <v>1</v>
      </c>
      <c r="B71" s="5">
        <f>SUM(B67:B70)</f>
        <v>1000000</v>
      </c>
      <c r="C71" s="5">
        <f>SUM(C67:C70)</f>
        <v>970200</v>
      </c>
      <c r="D71" s="6">
        <f>SUM(D67:D70)</f>
        <v>931683.06000000017</v>
      </c>
      <c r="E71" s="6">
        <f t="shared" ref="E71:G71" si="9">SUM(E67:E70)</f>
        <v>894695.2425180003</v>
      </c>
      <c r="F71" s="6">
        <f t="shared" si="9"/>
        <v>859175.8413900357</v>
      </c>
      <c r="G71" s="6">
        <f t="shared" si="9"/>
        <v>825066.56048685138</v>
      </c>
    </row>
    <row r="72" spans="1:8">
      <c r="A72" s="1"/>
    </row>
    <row r="73" spans="1:8">
      <c r="A73" s="1" t="s">
        <v>19</v>
      </c>
    </row>
    <row r="74" spans="1:8">
      <c r="A74" s="25" t="s">
        <v>0</v>
      </c>
      <c r="B74" s="24" t="str">
        <f>Newtel!B74</f>
        <v>1.1.2016</v>
      </c>
      <c r="C74" s="24" t="str">
        <f>Newtel!C74</f>
        <v>1.1.2017</v>
      </c>
      <c r="D74" s="24" t="str">
        <f>Newtel!D74</f>
        <v>1.1.2018</v>
      </c>
      <c r="E74" s="24" t="str">
        <f>Newtel!E74</f>
        <v>1.1.2019</v>
      </c>
      <c r="F74" s="24" t="str">
        <f>Newtel!F74</f>
        <v>1.1.2020</v>
      </c>
      <c r="G74" s="24" t="str">
        <f>Newtel!G74</f>
        <v>1.1.2021</v>
      </c>
    </row>
    <row r="75" spans="1:8">
      <c r="A75" t="s">
        <v>63</v>
      </c>
      <c r="B75" s="29">
        <f>B48</f>
        <v>200000</v>
      </c>
      <c r="C75" s="29">
        <f>B75*(1-$F$27)*(1+$F$24)+$F$28*C40</f>
        <v>207020.00000000003</v>
      </c>
      <c r="D75" s="29">
        <f>C75*(1-$G$27)*(1+$G$24)+$G$28*D40</f>
        <v>218740.41200000007</v>
      </c>
      <c r="E75" s="29">
        <f>D75*(1-$G$27)*(1+$G$24)+$G$28*E40</f>
        <v>230145.03506720008</v>
      </c>
      <c r="F75" s="29">
        <f>E75*(1-$G$27)*(1+$G$24)+$G$28*F40</f>
        <v>241239.88671223243</v>
      </c>
      <c r="G75" s="29">
        <f>F75*(1-$G$27)*(1+$G$24)+$G$28*G40</f>
        <v>252030.88309207631</v>
      </c>
      <c r="H75" s="8"/>
    </row>
    <row r="76" spans="1:8">
      <c r="A76" t="s">
        <v>64</v>
      </c>
      <c r="B76" s="29">
        <f>B49</f>
        <v>120000</v>
      </c>
      <c r="C76" s="29">
        <f>(B76*(1-$F$27)+B75*$F$27)*(1+$F$24)+$F$28*C40</f>
        <v>155052</v>
      </c>
      <c r="D76" s="29">
        <f t="shared" ref="D76:G77" si="10">(C76*(1-$G$27)+C75*$G$27)*(1+$G$24)+$G$28*D40</f>
        <v>195344.23920000001</v>
      </c>
      <c r="E76" s="29">
        <f t="shared" si="10"/>
        <v>236484.47852832006</v>
      </c>
      <c r="F76" s="29">
        <f t="shared" si="10"/>
        <v>278419.53490054398</v>
      </c>
      <c r="G76" s="29">
        <f t="shared" si="10"/>
        <v>321097.78512060025</v>
      </c>
    </row>
    <row r="77" spans="1:8">
      <c r="A77" t="s">
        <v>65</v>
      </c>
      <c r="B77" s="29">
        <f>B50</f>
        <v>60000</v>
      </c>
      <c r="C77" s="29">
        <f>(B77*(1-$F$27)+B76*$F$27)*(1+$F$24)+$F$28*C40</f>
        <v>85164</v>
      </c>
      <c r="D77" s="29">
        <f t="shared" si="10"/>
        <v>116864.52720000001</v>
      </c>
      <c r="E77" s="29">
        <f t="shared" si="10"/>
        <v>155020.12975680004</v>
      </c>
      <c r="F77" s="29">
        <f t="shared" si="10"/>
        <v>199620.69129250839</v>
      </c>
      <c r="G77" s="29">
        <f t="shared" si="10"/>
        <v>250649.56636012939</v>
      </c>
    </row>
    <row r="78" spans="1:8">
      <c r="A78" t="s">
        <v>66</v>
      </c>
      <c r="B78" s="29">
        <f>B51</f>
        <v>20000</v>
      </c>
      <c r="C78" s="29">
        <f>(B78+B77*$F$27)*(1+$F$24)+$F$28*C40</f>
        <v>40364.000000000007</v>
      </c>
      <c r="D78" s="29">
        <f>(C78+C77*$F$27)*(1+$G$24)+$G$28*D40</f>
        <v>71355.221600000019</v>
      </c>
      <c r="E78" s="29">
        <f>(D78+D77*$F$27)*(1+$G$24)+$G$28*E40</f>
        <v>110178.92564768004</v>
      </c>
      <c r="F78" s="29">
        <f>(E78+E77*$F$27)*(1+$G$24)+$G$28*F40</f>
        <v>158644.04231471557</v>
      </c>
      <c r="G78" s="29">
        <f>(F78+F77*$F$27)*(1+$G$24)+$G$28*G40</f>
        <v>218775.19905069459</v>
      </c>
    </row>
    <row r="79" spans="1:8">
      <c r="A79" s="4" t="s">
        <v>1</v>
      </c>
      <c r="B79" s="5">
        <f>SUM(B75:B78)</f>
        <v>400000</v>
      </c>
      <c r="C79" s="5">
        <f>SUM(C75:C78)</f>
        <v>487600</v>
      </c>
      <c r="D79" s="6">
        <f>SUM(D75:D78)</f>
        <v>602304.40000000014</v>
      </c>
      <c r="E79" s="6">
        <f t="shared" ref="E79:G79" si="11">SUM(E75:E78)</f>
        <v>731828.56900000025</v>
      </c>
      <c r="F79" s="6">
        <f t="shared" si="11"/>
        <v>877924.15522000042</v>
      </c>
      <c r="G79" s="6">
        <f t="shared" si="11"/>
        <v>1042553.4336235005</v>
      </c>
    </row>
    <row r="80" spans="1:8">
      <c r="A80" s="1"/>
    </row>
    <row r="81" spans="1:8">
      <c r="A81" s="1" t="s">
        <v>45</v>
      </c>
    </row>
    <row r="82" spans="1:8">
      <c r="A82" s="25" t="s">
        <v>0</v>
      </c>
      <c r="B82" s="24" t="str">
        <f>Newtel!B82</f>
        <v>1.1.2016</v>
      </c>
      <c r="C82" s="24" t="str">
        <f>Newtel!C82</f>
        <v>1.1.2017</v>
      </c>
      <c r="D82" s="24" t="str">
        <f>Newtel!D82</f>
        <v>1.1.2018</v>
      </c>
      <c r="E82" s="24" t="str">
        <f>Newtel!E82</f>
        <v>1.1.2019</v>
      </c>
      <c r="F82" s="24" t="str">
        <f>Newtel!F82</f>
        <v>1.1.2020</v>
      </c>
      <c r="G82" s="24" t="str">
        <f>Newtel!G82</f>
        <v>1.1.2021</v>
      </c>
    </row>
    <row r="83" spans="1:8">
      <c r="A83" t="s">
        <v>63</v>
      </c>
      <c r="B83" s="33">
        <f t="shared" ref="B83:G86" si="12">B75-B48</f>
        <v>0</v>
      </c>
      <c r="C83" s="33">
        <f t="shared" si="12"/>
        <v>9020</v>
      </c>
      <c r="D83" s="33">
        <f t="shared" si="12"/>
        <v>22720.412000000011</v>
      </c>
      <c r="E83" s="33">
        <f t="shared" si="12"/>
        <v>36085.235067200003</v>
      </c>
      <c r="F83" s="33">
        <f t="shared" si="12"/>
        <v>49120.684712232352</v>
      </c>
      <c r="G83" s="33">
        <f t="shared" si="12"/>
        <v>61832.873112076195</v>
      </c>
      <c r="H83" s="37" t="s">
        <v>69</v>
      </c>
    </row>
    <row r="84" spans="1:8">
      <c r="A84" t="s">
        <v>64</v>
      </c>
      <c r="B84" s="33">
        <f t="shared" si="12"/>
        <v>0</v>
      </c>
      <c r="C84" s="33">
        <f t="shared" si="12"/>
        <v>14252</v>
      </c>
      <c r="D84" s="33">
        <f t="shared" si="12"/>
        <v>34172.239200000011</v>
      </c>
      <c r="E84" s="33">
        <f t="shared" si="12"/>
        <v>55361.998528320022</v>
      </c>
      <c r="F84" s="33">
        <f t="shared" si="12"/>
        <v>77761.701700543897</v>
      </c>
      <c r="G84" s="33">
        <f t="shared" si="12"/>
        <v>101313.41803260017</v>
      </c>
    </row>
    <row r="85" spans="1:8">
      <c r="A85" t="s">
        <v>65</v>
      </c>
      <c r="B85" s="33">
        <f t="shared" si="12"/>
        <v>0</v>
      </c>
      <c r="C85" s="33">
        <f t="shared" si="12"/>
        <v>12564</v>
      </c>
      <c r="D85" s="33">
        <f t="shared" si="12"/>
        <v>29502.527200000011</v>
      </c>
      <c r="E85" s="33">
        <f t="shared" si="12"/>
        <v>50802.829756800042</v>
      </c>
      <c r="F85" s="33">
        <f t="shared" si="12"/>
        <v>76522.091492508363</v>
      </c>
      <c r="G85" s="33">
        <f t="shared" si="12"/>
        <v>106709.59090612934</v>
      </c>
    </row>
    <row r="86" spans="1:8">
      <c r="A86" t="s">
        <v>66</v>
      </c>
      <c r="B86" s="33">
        <f t="shared" si="12"/>
        <v>0</v>
      </c>
      <c r="C86" s="33">
        <f t="shared" si="12"/>
        <v>11764.000000000004</v>
      </c>
      <c r="D86" s="33">
        <f t="shared" si="12"/>
        <v>31909.221600000019</v>
      </c>
      <c r="E86" s="33">
        <f t="shared" si="12"/>
        <v>57178.505647680038</v>
      </c>
      <c r="F86" s="33">
        <f t="shared" si="12"/>
        <v>88879.677314715562</v>
      </c>
      <c r="G86" s="33">
        <f t="shared" si="12"/>
        <v>128493.55157269456</v>
      </c>
    </row>
    <row r="87" spans="1:8">
      <c r="A87" s="4" t="s">
        <v>1</v>
      </c>
      <c r="B87" s="5">
        <f>SUM(B83:B86)</f>
        <v>0</v>
      </c>
      <c r="C87" s="5">
        <f>SUM(C83:C86)</f>
        <v>47600</v>
      </c>
      <c r="D87" s="6">
        <f>SUM(D83:D86)</f>
        <v>118304.40000000005</v>
      </c>
      <c r="E87" s="6">
        <f t="shared" ref="E87:G87" si="13">SUM(E83:E86)</f>
        <v>199428.56900000008</v>
      </c>
      <c r="F87" s="6">
        <f t="shared" si="13"/>
        <v>292284.15522000019</v>
      </c>
      <c r="G87" s="6">
        <f t="shared" si="13"/>
        <v>398349.43362350028</v>
      </c>
    </row>
    <row r="88" spans="1:8">
      <c r="A88" s="1"/>
    </row>
    <row r="89" spans="1:8">
      <c r="A89" s="1" t="s">
        <v>28</v>
      </c>
    </row>
    <row r="90" spans="1:8">
      <c r="A90" s="25" t="s">
        <v>0</v>
      </c>
      <c r="B90" s="24">
        <f>Newtel!B90</f>
        <v>2016</v>
      </c>
      <c r="C90" s="24">
        <f>Newtel!C90</f>
        <v>2017</v>
      </c>
      <c r="D90" s="24">
        <f>Newtel!D90</f>
        <v>2018</v>
      </c>
      <c r="E90" s="24">
        <f>Newtel!E90</f>
        <v>2019</v>
      </c>
      <c r="F90" s="24">
        <f>Newtel!F90</f>
        <v>2020</v>
      </c>
    </row>
    <row r="91" spans="1:8">
      <c r="A91" t="s">
        <v>63</v>
      </c>
      <c r="B91" s="28">
        <f t="shared" ref="B91:F94" si="14">AVERAGE(B75:C75)</f>
        <v>203510</v>
      </c>
      <c r="C91" s="29">
        <f t="shared" si="14"/>
        <v>212880.20600000006</v>
      </c>
      <c r="D91" s="29">
        <f t="shared" si="14"/>
        <v>224442.72353360007</v>
      </c>
      <c r="E91" s="29">
        <f t="shared" si="14"/>
        <v>235692.46088971625</v>
      </c>
      <c r="F91" s="29">
        <f t="shared" si="14"/>
        <v>246635.38490215439</v>
      </c>
    </row>
    <row r="92" spans="1:8">
      <c r="A92" t="s">
        <v>64</v>
      </c>
      <c r="B92" s="28">
        <f t="shared" si="14"/>
        <v>137526</v>
      </c>
      <c r="C92" s="29">
        <f t="shared" si="14"/>
        <v>175198.11960000001</v>
      </c>
      <c r="D92" s="29">
        <f t="shared" si="14"/>
        <v>215914.35886416002</v>
      </c>
      <c r="E92" s="29">
        <f t="shared" si="14"/>
        <v>257452.00671443203</v>
      </c>
      <c r="F92" s="29">
        <f t="shared" si="14"/>
        <v>299758.66001057212</v>
      </c>
    </row>
    <row r="93" spans="1:8">
      <c r="A93" t="s">
        <v>65</v>
      </c>
      <c r="B93" s="28">
        <f t="shared" si="14"/>
        <v>72582</v>
      </c>
      <c r="C93" s="29">
        <f t="shared" si="14"/>
        <v>101014.26360000001</v>
      </c>
      <c r="D93" s="29">
        <f t="shared" si="14"/>
        <v>135942.32847840001</v>
      </c>
      <c r="E93" s="29">
        <f t="shared" si="14"/>
        <v>177320.4105246542</v>
      </c>
      <c r="F93" s="29">
        <f t="shared" si="14"/>
        <v>225135.12882631889</v>
      </c>
    </row>
    <row r="94" spans="1:8">
      <c r="A94" t="s">
        <v>66</v>
      </c>
      <c r="B94" s="28">
        <f t="shared" si="14"/>
        <v>30182.000000000004</v>
      </c>
      <c r="C94" s="29">
        <f t="shared" si="14"/>
        <v>55859.610800000009</v>
      </c>
      <c r="D94" s="29">
        <f t="shared" si="14"/>
        <v>90767.073623840028</v>
      </c>
      <c r="E94" s="29">
        <f t="shared" si="14"/>
        <v>134411.48398119782</v>
      </c>
      <c r="F94" s="29">
        <f t="shared" si="14"/>
        <v>188709.62068270508</v>
      </c>
    </row>
    <row r="95" spans="1:8">
      <c r="A95" s="4" t="s">
        <v>1</v>
      </c>
      <c r="B95" s="5">
        <f>SUM(B91:B94)</f>
        <v>443800</v>
      </c>
      <c r="C95" s="6">
        <f>SUM(C91:C94)</f>
        <v>544952.20000000007</v>
      </c>
      <c r="D95" s="6">
        <f>SUM(D91:D94)</f>
        <v>667066.48450000014</v>
      </c>
      <c r="E95" s="6">
        <f t="shared" ref="E95:F95" si="15">SUM(E91:E94)</f>
        <v>804876.36211000034</v>
      </c>
      <c r="F95" s="6">
        <f t="shared" si="15"/>
        <v>960238.79442175047</v>
      </c>
    </row>
    <row r="96" spans="1:8">
      <c r="A96" s="1"/>
    </row>
    <row r="97" spans="1:6">
      <c r="A97" s="1" t="s">
        <v>44</v>
      </c>
    </row>
    <row r="98" spans="1:6">
      <c r="A98" s="25" t="s">
        <v>0</v>
      </c>
      <c r="B98" s="24">
        <f>Newtel!B98</f>
        <v>2016</v>
      </c>
      <c r="C98" s="24">
        <f>Newtel!C98</f>
        <v>2017</v>
      </c>
      <c r="D98" s="24">
        <f>Newtel!D98</f>
        <v>2018</v>
      </c>
      <c r="E98" s="24">
        <f>Newtel!E98</f>
        <v>2019</v>
      </c>
      <c r="F98" s="24">
        <f>Newtel!F98</f>
        <v>2020</v>
      </c>
    </row>
    <row r="99" spans="1:6">
      <c r="A99" t="s">
        <v>63</v>
      </c>
      <c r="B99" s="28">
        <f t="shared" ref="B99:F102" si="16">B91-B56</f>
        <v>4510</v>
      </c>
      <c r="C99" s="29">
        <f t="shared" si="16"/>
        <v>15870.206000000006</v>
      </c>
      <c r="D99" s="29">
        <f t="shared" si="16"/>
        <v>29402.823533599993</v>
      </c>
      <c r="E99" s="29">
        <f t="shared" si="16"/>
        <v>42602.959889716178</v>
      </c>
      <c r="F99" s="29">
        <f t="shared" si="16"/>
        <v>55476.778912154288</v>
      </c>
    </row>
    <row r="100" spans="1:6">
      <c r="A100" t="s">
        <v>64</v>
      </c>
      <c r="B100" s="28">
        <f t="shared" si="16"/>
        <v>7126</v>
      </c>
      <c r="C100" s="29">
        <f t="shared" si="16"/>
        <v>24212.119600000005</v>
      </c>
      <c r="D100" s="29">
        <f t="shared" si="16"/>
        <v>44767.118864160002</v>
      </c>
      <c r="E100" s="29">
        <f t="shared" si="16"/>
        <v>66561.850114431989</v>
      </c>
      <c r="F100" s="29">
        <f t="shared" si="16"/>
        <v>89537.559866572032</v>
      </c>
    </row>
    <row r="101" spans="1:6">
      <c r="A101" t="s">
        <v>65</v>
      </c>
      <c r="B101" s="28">
        <f t="shared" si="16"/>
        <v>6282</v>
      </c>
      <c r="C101" s="29">
        <f t="shared" si="16"/>
        <v>21033.263600000006</v>
      </c>
      <c r="D101" s="29">
        <f t="shared" si="16"/>
        <v>40152.678478400019</v>
      </c>
      <c r="E101" s="29">
        <f t="shared" si="16"/>
        <v>63662.460624654195</v>
      </c>
      <c r="F101" s="29">
        <f t="shared" si="16"/>
        <v>91615.841199318849</v>
      </c>
    </row>
    <row r="102" spans="1:6">
      <c r="A102" t="s">
        <v>66</v>
      </c>
      <c r="B102" s="28">
        <f t="shared" si="16"/>
        <v>5882.0000000000036</v>
      </c>
      <c r="C102" s="29">
        <f t="shared" si="16"/>
        <v>21836.610800000009</v>
      </c>
      <c r="D102" s="29">
        <f t="shared" si="16"/>
        <v>44543.863623840029</v>
      </c>
      <c r="E102" s="29">
        <f t="shared" si="16"/>
        <v>73029.091481197815</v>
      </c>
      <c r="F102" s="29">
        <f t="shared" si="16"/>
        <v>108686.61444370507</v>
      </c>
    </row>
    <row r="103" spans="1:6">
      <c r="A103" s="4" t="s">
        <v>1</v>
      </c>
      <c r="B103" s="5">
        <f>SUM(B99:B102)</f>
        <v>23800.000000000004</v>
      </c>
      <c r="C103" s="6">
        <f>SUM(C99:C102)</f>
        <v>82952.200000000026</v>
      </c>
      <c r="D103" s="6">
        <f>SUM(D99:D102)</f>
        <v>158866.48450000005</v>
      </c>
      <c r="E103" s="6">
        <f t="shared" ref="E103:F103" si="17">SUM(E99:E102)</f>
        <v>245856.36211000016</v>
      </c>
      <c r="F103" s="6">
        <f t="shared" si="17"/>
        <v>345316.79442175024</v>
      </c>
    </row>
    <row r="104" spans="1:6">
      <c r="A104" s="1"/>
    </row>
    <row r="105" spans="1:6">
      <c r="A105" s="1"/>
    </row>
    <row r="106" spans="1:6" ht="18">
      <c r="A106" s="31" t="s">
        <v>37</v>
      </c>
    </row>
    <row r="107" spans="1:6">
      <c r="A107" s="1"/>
    </row>
    <row r="108" spans="1:6">
      <c r="A108" s="1" t="s">
        <v>41</v>
      </c>
    </row>
    <row r="109" spans="1:6">
      <c r="A109" s="25" t="s">
        <v>0</v>
      </c>
      <c r="B109" s="24">
        <f>Newtel!B109</f>
        <v>2016</v>
      </c>
      <c r="C109" s="24">
        <f>Newtel!C109</f>
        <v>2017</v>
      </c>
      <c r="D109" s="24">
        <f>Newtel!D109</f>
        <v>2018</v>
      </c>
      <c r="E109" s="24">
        <f>Newtel!E109</f>
        <v>2019</v>
      </c>
      <c r="F109" s="24">
        <f>Newtel!F109</f>
        <v>2020</v>
      </c>
    </row>
    <row r="110" spans="1:6">
      <c r="A110" t="s">
        <v>63</v>
      </c>
      <c r="B110" s="29">
        <f t="shared" ref="B110:F113" si="18">(B91-B56)*$B15*12/1000</f>
        <v>541.20000000000005</v>
      </c>
      <c r="C110" s="29">
        <f t="shared" si="18"/>
        <v>1904.4247200000007</v>
      </c>
      <c r="D110" s="29">
        <f t="shared" si="18"/>
        <v>3528.3388240319991</v>
      </c>
      <c r="E110" s="29">
        <f t="shared" si="18"/>
        <v>5112.3551867659407</v>
      </c>
      <c r="F110" s="29">
        <f t="shared" si="18"/>
        <v>6657.2134694585138</v>
      </c>
    </row>
    <row r="111" spans="1:6">
      <c r="A111" t="s">
        <v>64</v>
      </c>
      <c r="B111" s="29">
        <f t="shared" si="18"/>
        <v>1710.24</v>
      </c>
      <c r="C111" s="29">
        <f t="shared" si="18"/>
        <v>5810.9087040000022</v>
      </c>
      <c r="D111" s="29">
        <f t="shared" si="18"/>
        <v>10744.108527398401</v>
      </c>
      <c r="E111" s="29">
        <f t="shared" si="18"/>
        <v>15974.844027463678</v>
      </c>
      <c r="F111" s="29">
        <f t="shared" si="18"/>
        <v>21489.014367977288</v>
      </c>
    </row>
    <row r="112" spans="1:6">
      <c r="A112" t="s">
        <v>65</v>
      </c>
      <c r="B112" s="29">
        <f t="shared" si="18"/>
        <v>2638.44</v>
      </c>
      <c r="C112" s="29">
        <f t="shared" si="18"/>
        <v>8833.9707120000039</v>
      </c>
      <c r="D112" s="29">
        <f t="shared" si="18"/>
        <v>16864.124960928009</v>
      </c>
      <c r="E112" s="29">
        <f t="shared" si="18"/>
        <v>26738.233462354761</v>
      </c>
      <c r="F112" s="29">
        <f t="shared" si="18"/>
        <v>38478.653303713916</v>
      </c>
    </row>
    <row r="113" spans="1:7">
      <c r="A113" t="s">
        <v>66</v>
      </c>
      <c r="B113" s="29">
        <f t="shared" si="18"/>
        <v>3529.2000000000016</v>
      </c>
      <c r="C113" s="29">
        <f t="shared" si="18"/>
        <v>13101.966480000006</v>
      </c>
      <c r="D113" s="29">
        <f t="shared" si="18"/>
        <v>26726.318174304015</v>
      </c>
      <c r="E113" s="29">
        <f t="shared" si="18"/>
        <v>43817.45488871869</v>
      </c>
      <c r="F113" s="29">
        <f t="shared" si="18"/>
        <v>65211.968666223038</v>
      </c>
    </row>
    <row r="114" spans="1:7">
      <c r="A114" s="4" t="s">
        <v>26</v>
      </c>
      <c r="B114" s="6">
        <f>SUM(B110:B113)</f>
        <v>8419.0800000000017</v>
      </c>
      <c r="C114" s="6">
        <f>SUM(C110:C113)</f>
        <v>29651.270616000013</v>
      </c>
      <c r="D114" s="6">
        <f>SUM(D110:D113)</f>
        <v>57862.890486662422</v>
      </c>
      <c r="E114" s="6">
        <f t="shared" ref="E114:F114" si="19">SUM(E110:E113)</f>
        <v>91642.88756530307</v>
      </c>
      <c r="F114" s="6">
        <f t="shared" si="19"/>
        <v>131836.84980737275</v>
      </c>
    </row>
    <row r="115" spans="1:7">
      <c r="A115" s="1"/>
    </row>
    <row r="116" spans="1:7">
      <c r="A116" s="1" t="s">
        <v>42</v>
      </c>
    </row>
    <row r="117" spans="1:7">
      <c r="A117" s="25" t="s">
        <v>0</v>
      </c>
      <c r="B117" s="24">
        <f>Newtel!B117</f>
        <v>2016</v>
      </c>
      <c r="C117" s="24">
        <f>Newtel!C117</f>
        <v>2017</v>
      </c>
      <c r="D117" s="24">
        <f>Newtel!D117</f>
        <v>2018</v>
      </c>
      <c r="E117" s="24">
        <f>Newtel!E117</f>
        <v>2019</v>
      </c>
      <c r="F117" s="24">
        <f>Newtel!F117</f>
        <v>2020</v>
      </c>
    </row>
    <row r="118" spans="1:7">
      <c r="A118" t="s">
        <v>40</v>
      </c>
      <c r="B118" s="29">
        <f>(B95-B60)*($F29-$F30)*12/1000</f>
        <v>1142.4000000000001</v>
      </c>
      <c r="C118" s="29">
        <f>(C95-C60)*($F29-$F30)*12/1000</f>
        <v>3981.7056000000007</v>
      </c>
      <c r="D118" s="29">
        <f>(D95-D60)*($F29-$F30)*12/1000</f>
        <v>7625.5912559999979</v>
      </c>
      <c r="E118" s="29">
        <f>(E95-E60)*($F29-$F30)*12/1000</f>
        <v>11801.105381280011</v>
      </c>
      <c r="F118" s="29">
        <f>(F95-F60)*($F29-$F30)*12/1000</f>
        <v>16575.206132244013</v>
      </c>
    </row>
    <row r="119" spans="1:7">
      <c r="A119" s="4" t="s">
        <v>25</v>
      </c>
      <c r="B119" s="6">
        <f>B118</f>
        <v>1142.4000000000001</v>
      </c>
      <c r="C119" s="6">
        <f t="shared" ref="C119:F119" si="20">C118</f>
        <v>3981.7056000000007</v>
      </c>
      <c r="D119" s="6">
        <f t="shared" si="20"/>
        <v>7625.5912559999979</v>
      </c>
      <c r="E119" s="6">
        <f t="shared" si="20"/>
        <v>11801.105381280011</v>
      </c>
      <c r="F119" s="6">
        <f t="shared" si="20"/>
        <v>16575.206132244013</v>
      </c>
    </row>
    <row r="120" spans="1:7">
      <c r="A120" s="1"/>
    </row>
    <row r="121" spans="1:7">
      <c r="A121" s="1" t="s">
        <v>38</v>
      </c>
    </row>
    <row r="122" spans="1:7">
      <c r="A122" s="25" t="s">
        <v>0</v>
      </c>
      <c r="B122" s="24">
        <f>Newtel!B122</f>
        <v>2016</v>
      </c>
      <c r="C122" s="24">
        <f>Newtel!C122</f>
        <v>2017</v>
      </c>
      <c r="D122" s="24">
        <f>Newtel!D122</f>
        <v>2018</v>
      </c>
      <c r="E122" s="24">
        <f>Newtel!E122</f>
        <v>2019</v>
      </c>
      <c r="F122" s="24">
        <f>Newtel!F122</f>
        <v>2020</v>
      </c>
    </row>
    <row r="123" spans="1:7">
      <c r="A123" t="s">
        <v>24</v>
      </c>
      <c r="B123" s="30">
        <v>51455.072236084328</v>
      </c>
      <c r="C123" s="30">
        <v>74753.157160792587</v>
      </c>
      <c r="D123" s="30">
        <v>107267.1858098911</v>
      </c>
      <c r="E123" s="30">
        <v>146208.33665255056</v>
      </c>
      <c r="F123" s="30">
        <v>197034.9475032897</v>
      </c>
      <c r="G123" s="8" t="s">
        <v>70</v>
      </c>
    </row>
    <row r="124" spans="1:7">
      <c r="A124" t="s">
        <v>23</v>
      </c>
      <c r="B124" s="30">
        <v>35852.441872731906</v>
      </c>
      <c r="C124" s="30">
        <v>43124.509565930239</v>
      </c>
      <c r="D124" s="30">
        <v>55016.260636926869</v>
      </c>
      <c r="E124" s="30">
        <v>68446.894559768232</v>
      </c>
      <c r="F124" s="30">
        <v>84390.448285762031</v>
      </c>
      <c r="G124" s="8" t="s">
        <v>71</v>
      </c>
    </row>
    <row r="125" spans="1:7">
      <c r="A125" s="4" t="s">
        <v>25</v>
      </c>
      <c r="B125" s="6">
        <f>B123-B124</f>
        <v>15602.630363352422</v>
      </c>
      <c r="C125" s="6">
        <f t="shared" ref="C125:F125" si="21">C123-C124</f>
        <v>31628.647594862348</v>
      </c>
      <c r="D125" s="6">
        <f t="shared" si="21"/>
        <v>52250.925172964235</v>
      </c>
      <c r="E125" s="6">
        <f t="shared" si="21"/>
        <v>77761.442092782323</v>
      </c>
      <c r="F125" s="6">
        <f t="shared" si="21"/>
        <v>112644.49921752767</v>
      </c>
    </row>
    <row r="127" spans="1:7">
      <c r="A127" s="1" t="s">
        <v>39</v>
      </c>
    </row>
    <row r="128" spans="1:7">
      <c r="A128" s="25" t="s">
        <v>0</v>
      </c>
      <c r="B128" s="24">
        <f>Newtel!B128</f>
        <v>2016</v>
      </c>
      <c r="C128" s="24">
        <f>Newtel!C128</f>
        <v>2017</v>
      </c>
      <c r="D128" s="24">
        <f>Newtel!D128</f>
        <v>2018</v>
      </c>
      <c r="E128" s="24">
        <f>Newtel!E128</f>
        <v>2019</v>
      </c>
      <c r="F128" s="24">
        <f>Newtel!F128</f>
        <v>2020</v>
      </c>
    </row>
    <row r="129" spans="1:6">
      <c r="A129" t="s">
        <v>40</v>
      </c>
      <c r="B129" s="29">
        <f>(B95-B60)*$F$32/1000</f>
        <v>2094.4</v>
      </c>
      <c r="C129" s="29">
        <f>(C95-C60)*$F$32/1000</f>
        <v>7299.7936000000018</v>
      </c>
      <c r="D129" s="29">
        <f>(D95-D60)*$F$32/1000</f>
        <v>13980.250635999997</v>
      </c>
      <c r="E129" s="29">
        <f>(E95-E60)*$F$32/1000</f>
        <v>21635.35986568002</v>
      </c>
      <c r="F129" s="29">
        <f>(F95-F60)*$F$32/1000</f>
        <v>30387.87790911402</v>
      </c>
    </row>
    <row r="130" spans="1:6">
      <c r="A130" s="4" t="s">
        <v>25</v>
      </c>
      <c r="B130" s="6">
        <f>B129</f>
        <v>2094.4</v>
      </c>
      <c r="C130" s="6">
        <f t="shared" ref="C130:F130" si="22">C129</f>
        <v>7299.7936000000018</v>
      </c>
      <c r="D130" s="6">
        <f t="shared" si="22"/>
        <v>13980.250635999997</v>
      </c>
      <c r="E130" s="6">
        <f t="shared" si="22"/>
        <v>21635.35986568002</v>
      </c>
      <c r="F130" s="6">
        <f t="shared" si="22"/>
        <v>30387.87790911402</v>
      </c>
    </row>
    <row r="132" spans="1:6">
      <c r="A132" s="1" t="s">
        <v>31</v>
      </c>
    </row>
    <row r="133" spans="1:6">
      <c r="A133" s="25"/>
      <c r="B133" s="24">
        <f>Newtel!B133</f>
        <v>2016</v>
      </c>
      <c r="C133" s="24">
        <f>Newtel!C133</f>
        <v>2017</v>
      </c>
      <c r="D133" s="24">
        <f>Newtel!D133</f>
        <v>2018</v>
      </c>
      <c r="E133" s="24">
        <f>Newtel!E133</f>
        <v>2019</v>
      </c>
      <c r="F133" s="24">
        <f>Newtel!F133</f>
        <v>2020</v>
      </c>
    </row>
    <row r="134" spans="1:6">
      <c r="A134" t="s">
        <v>29</v>
      </c>
      <c r="B134" s="29">
        <f>B114+B119-B125-B130</f>
        <v>-8135.5503633524204</v>
      </c>
      <c r="C134" s="29">
        <f>C114+C119-C125-C130</f>
        <v>-5295.4649788623401</v>
      </c>
      <c r="D134" s="29">
        <f>D114+D119-D125-D130</f>
        <v>-742.69406630181038</v>
      </c>
      <c r="E134" s="29">
        <f>E114+E119-E125-E130</f>
        <v>4047.1909881207357</v>
      </c>
      <c r="F134" s="29">
        <f>F114+F119-F125-F130</f>
        <v>5379.6788129750603</v>
      </c>
    </row>
    <row r="135" spans="1:6">
      <c r="A135" t="s">
        <v>30</v>
      </c>
      <c r="B135" s="32">
        <f>NPV(F33,B134,C134,D134,E134,F134)</f>
        <v>-6389.3942061597418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6"/>
  <sheetViews>
    <sheetView showGridLines="0" workbookViewId="0">
      <selection activeCell="A11" sqref="A11"/>
    </sheetView>
  </sheetViews>
  <sheetFormatPr baseColWidth="10" defaultColWidth="11" defaultRowHeight="15" x14ac:dyDescent="0"/>
  <cols>
    <col min="1" max="4" width="18.83203125" customWidth="1"/>
    <col min="5" max="5" width="11.6640625" customWidth="1"/>
    <col min="6" max="6" width="10.83203125" customWidth="1"/>
  </cols>
  <sheetData>
    <row r="5" spans="1:6">
      <c r="A5" s="7" t="s">
        <v>58</v>
      </c>
    </row>
    <row r="6" spans="1:6">
      <c r="A6" s="7" t="s">
        <v>59</v>
      </c>
    </row>
    <row r="9" spans="1:6" s="35" customFormat="1" ht="30">
      <c r="A9" s="38" t="s">
        <v>27</v>
      </c>
      <c r="B9" s="38"/>
      <c r="C9" s="38"/>
      <c r="D9" s="34"/>
      <c r="E9" s="24" t="s">
        <v>53</v>
      </c>
      <c r="F9" s="24" t="s">
        <v>56</v>
      </c>
    </row>
    <row r="10" spans="1:6">
      <c r="A10" t="s">
        <v>50</v>
      </c>
      <c r="B10" s="2"/>
      <c r="C10" s="2"/>
      <c r="E10" s="16">
        <v>0.1</v>
      </c>
      <c r="F10" s="15">
        <v>0.12</v>
      </c>
    </row>
    <row r="11" spans="1:6">
      <c r="A11" t="s">
        <v>62</v>
      </c>
      <c r="B11" s="2"/>
      <c r="C11" s="2"/>
      <c r="E11" s="16">
        <v>0.12</v>
      </c>
      <c r="F11" s="15">
        <v>0.15</v>
      </c>
    </row>
    <row r="12" spans="1:6">
      <c r="A12" t="s">
        <v>54</v>
      </c>
      <c r="B12" s="2"/>
      <c r="C12" s="2"/>
      <c r="E12" s="15">
        <v>0.1</v>
      </c>
      <c r="F12" s="15">
        <v>0.08</v>
      </c>
    </row>
    <row r="13" spans="1:6">
      <c r="A13" t="s">
        <v>51</v>
      </c>
      <c r="B13" s="2"/>
      <c r="C13" s="2"/>
      <c r="E13" s="15">
        <v>0.1</v>
      </c>
      <c r="F13" s="15">
        <v>0.09</v>
      </c>
    </row>
    <row r="14" spans="1:6">
      <c r="A14" t="s">
        <v>52</v>
      </c>
      <c r="B14" s="2"/>
      <c r="C14" s="2"/>
      <c r="E14" s="16">
        <v>0.03</v>
      </c>
      <c r="F14" s="15">
        <v>0.05</v>
      </c>
    </row>
    <row r="15" spans="1:6">
      <c r="A15" t="s">
        <v>55</v>
      </c>
      <c r="B15" s="2"/>
      <c r="C15" s="2"/>
      <c r="E15" s="15">
        <v>0.02</v>
      </c>
      <c r="F15" s="15">
        <v>0.03</v>
      </c>
    </row>
    <row r="16" spans="1:6">
      <c r="A16" s="1"/>
      <c r="B16" s="2"/>
      <c r="C16" s="2"/>
    </row>
  </sheetData>
  <mergeCells count="1">
    <mergeCell ref="A9:C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64205CC96B394DBDDC78EC3CE00010" ma:contentTypeVersion="2" ma:contentTypeDescription="Create a new document." ma:contentTypeScope="" ma:versionID="b7a331c00c94a1bbc6abd177d99e5258">
  <xsd:schema xmlns:xsd="http://www.w3.org/2001/XMLSchema" xmlns:xs="http://www.w3.org/2001/XMLSchema" xmlns:p="http://schemas.microsoft.com/office/2006/metadata/properties" xmlns:ns1="http://schemas.microsoft.com/sharepoint/v3" xmlns:ns2="42111ed8-ec74-40e3-af8e-012a2ea8a6b7" targetNamespace="http://schemas.microsoft.com/office/2006/metadata/properties" ma:root="true" ma:fieldsID="41f27deaf8e06adda3a9f7af39c48f32" ns1:_="" ns2:_="">
    <xsd:import namespace="http://schemas.microsoft.com/sharepoint/v3"/>
    <xsd:import namespace="42111ed8-ec74-40e3-af8e-012a2ea8a6b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11ed8-ec74-40e3-af8e-012a2ea8a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032206-0D24-400D-B71B-7B173F907D08}"/>
</file>

<file path=customXml/itemProps2.xml><?xml version="1.0" encoding="utf-8"?>
<ds:datastoreItem xmlns:ds="http://schemas.openxmlformats.org/officeDocument/2006/customXml" ds:itemID="{4DF030ED-EFA1-4EA5-9EF2-8C1B0340B39C}"/>
</file>

<file path=customXml/itemProps3.xml><?xml version="1.0" encoding="utf-8"?>
<ds:datastoreItem xmlns:ds="http://schemas.openxmlformats.org/officeDocument/2006/customXml" ds:itemID="{EB5D9CC1-C394-44AB-A883-2068EC512D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Newtel</vt:lpstr>
      <vt:lpstr>Telecom</vt:lpstr>
      <vt:lpstr>TRAN</vt:lpstr>
    </vt:vector>
  </TitlesOfParts>
  <Company>Incyte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 Rogerson</dc:creator>
  <cp:lastModifiedBy>DAR Rogerson</cp:lastModifiedBy>
  <dcterms:created xsi:type="dcterms:W3CDTF">2014-06-09T12:59:57Z</dcterms:created>
  <dcterms:modified xsi:type="dcterms:W3CDTF">2016-07-12T08:50:56Z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0x010100E264205CC96B394DBDDC78EC3CE00010</vt:lpwstr>
  </property>
</Properties>
</file>