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emf" ContentType="image/x-e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trlProps/ctrlProp11.xml" ContentType="application/vnd.ms-excel.controlproperties+xml"/>
  <Override PartName="/xl/ctrlProps/ctrlProp184.xml" ContentType="application/vnd.ms-excel.controlproperties+xml"/>
  <Override PartName="/xl/ctrlProps/ctrlProp183.xml" ContentType="application/vnd.ms-excel.controlproperties+xml"/>
  <Override PartName="/xl/ctrlProps/ctrlProp185.xml" ContentType="application/vnd.ms-excel.controlproperties+xml"/>
  <Override PartName="/xl/ctrlProps/ctrlProp187.xml" ContentType="application/vnd.ms-excel.controlproperties+xml"/>
  <Override PartName="/xl/ctrlProps/ctrlProp182.xml" ContentType="application/vnd.ms-excel.controlproperties+xml"/>
  <Override PartName="/xl/ctrlProps/ctrlProp188.xml" ContentType="application/vnd.ms-excel.controlproperties+xml"/>
  <Override PartName="/xl/ctrlProps/ctrlProp186.xml" ContentType="application/vnd.ms-excel.controlproperties+xml"/>
  <Override PartName="/xl/ctrlProps/ctrlProp180.xml" ContentType="application/vnd.ms-excel.controlproperties+xml"/>
  <Override PartName="/xl/ctrlProps/ctrlProp189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1.xml" ContentType="application/vnd.ms-excel.controlproperties+xml"/>
  <Override PartName="/xl/ctrlProps/ctrlProp191.xml" ContentType="application/vnd.ms-excel.controlproperties+xml"/>
  <Override PartName="/xl/ctrlProps/ctrlProp174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199.xml" ContentType="application/vnd.ms-excel.controlproperties+xml"/>
  <Override PartName="/xl/ctrlProps/ctrlProp198.xml" ContentType="application/vnd.ms-excel.controlproperties+xml"/>
  <Override PartName="/xl/ctrlProps/ctrlProp197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0.xml" ContentType="application/vnd.ms-excel.controlproperties+xml"/>
  <Override PartName="/xl/ctrlProps/ctrlProp172.xml" ContentType="application/vnd.ms-excel.controlproperties+xml"/>
  <Override PartName="/xl/ctrlProps/ctrlProp205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0.xml" ContentType="application/vnd.ms-excel.controlproperties+xml"/>
  <Override PartName="/xl/ctrlProps/ctrlProp149.xml" ContentType="application/vnd.ms-excel.controlproperties+xml"/>
  <Override PartName="/xl/ctrlProps/ctrlProp148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66.xml" ContentType="application/vnd.ms-excel.controlproperties+xml"/>
  <Override PartName="/xl/ctrlProps/ctrlProp165.xml" ContentType="application/vnd.ms-excel.controlproperties+xml"/>
  <Override PartName="/xl/ctrlProps/ctrlProp164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73.xml" ContentType="application/vnd.ms-excel.controlproperties+xml"/>
  <Override PartName="/xl/ctrlProps/ctrlProp207.xml" ContentType="application/vnd.ms-excel.controlproperties+xml"/>
  <Override PartName="/xl/ctrlProps/ctrlProp142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47.xml" ContentType="application/vnd.ms-excel.controlproperties+xml"/>
  <Override PartName="/xl/ctrlProps/ctrlProp246.xml" ContentType="application/vnd.ms-excel.controlproperties+xml"/>
  <Override PartName="/xl/ctrlProps/ctrlProp245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trlProps/ctrlProp9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25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239.xml" ContentType="application/vnd.ms-excel.controlproperties+xml"/>
  <Override PartName="/xl/ctrlProps/ctrlProp238.xml" ContentType="application/vnd.ms-excel.controlproperties+xml"/>
  <Override PartName="/xl/ctrlProps/ctrlProp237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15.xml" ContentType="application/vnd.ms-excel.controlproperties+xml"/>
  <Override PartName="/xl/ctrlProps/ctrlProp214.xml" ContentType="application/vnd.ms-excel.controlproperties+xml"/>
  <Override PartName="/xl/ctrlProps/ctrlProp213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1.xml" ContentType="application/vnd.ms-excel.controlproperties+xml"/>
  <Override PartName="/xl/ctrlProps/ctrlProp230.xml" ContentType="application/vnd.ms-excel.controlproperties+xml"/>
  <Override PartName="/xl/ctrlProps/ctrlProp229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06.xml" ContentType="application/vnd.ms-excel.controlproperties+xml"/>
  <Override PartName="/xl/ctrlProps/ctrlProp141.xml" ContentType="application/vnd.ms-excel.controlproperties+xml"/>
  <Override PartName="/xl/ctrlProps/ctrlProp140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2.xml" ContentType="application/vnd.ms-excel.controlproperties+xml"/>
  <Override PartName="/xl/ctrlProps/ctrlProp51.xml" ContentType="application/vnd.ms-excel.controlproperties+xml"/>
  <Override PartName="/xl/ctrlProps/ctrlProp50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69.xml" ContentType="application/vnd.ms-excel.controlproperties+xml"/>
  <Override PartName="/xl/ctrlProps/ctrlProp68.xml" ContentType="application/vnd.ms-excel.controlproperties+xml"/>
  <Override PartName="/xl/ctrlProps/ctrlProp67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44.xml" ContentType="application/vnd.ms-excel.controlproperties+xml"/>
  <Override PartName="/xl/ctrlProps/ctrlProp43.xml" ContentType="application/vnd.ms-excel.controlproperties+xml"/>
  <Override PartName="/xl/ctrlProps/ctrlProp4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19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36.xml" ContentType="application/vnd.ms-excel.controlproperties+xml"/>
  <Override PartName="/xl/ctrlProps/ctrlProp35.xml" ContentType="application/vnd.ms-excel.controlproperties+xml"/>
  <Override PartName="/xl/ctrlProps/ctrlProp34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17.xml" ContentType="application/vnd.ms-excel.controlproperties+xml"/>
  <Override PartName="/xl/ctrlProps/ctrlProp116.xml" ContentType="application/vnd.ms-excel.controlproperties+xml"/>
  <Override PartName="/xl/ctrlProps/ctrlProp115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34.xml" ContentType="application/vnd.ms-excel.controlproperties+xml"/>
  <Override PartName="/xl/ctrlProps/ctrlProp133.xml" ContentType="application/vnd.ms-excel.controlproperties+xml"/>
  <Override PartName="/xl/ctrlProps/ctrlProp132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09.xml" ContentType="application/vnd.ms-excel.controlproperties+xml"/>
  <Override PartName="/xl/ctrlProps/ctrlProp108.xml" ContentType="application/vnd.ms-excel.controlproperties+xml"/>
  <Override PartName="/xl/ctrlProps/ctrlProp107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85.xml" ContentType="application/vnd.ms-excel.controlproperties+xml"/>
  <Override PartName="/xl/ctrlProps/ctrlProp84.xml" ContentType="application/vnd.ms-excel.controlproperties+xml"/>
  <Override PartName="/xl/ctrlProps/ctrlProp83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1.xml" ContentType="application/vnd.ms-excel.controlproperties+xml"/>
  <Override PartName="/xl/ctrlProps/ctrlProp100.xml" ContentType="application/vnd.ms-excel.controlproperties+xml"/>
  <Override PartName="/xl/ctrlProps/ctrlProp99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10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codeName="ThisWorkbook" autoCompressPictures="0"/>
  <bookViews>
    <workbookView xWindow="12640" yWindow="60" windowWidth="17140" windowHeight="17560" tabRatio="780"/>
  </bookViews>
  <sheets>
    <sheet name="Cover" sheetId="29" r:id="rId1"/>
    <sheet name="Notice" sheetId="30" r:id="rId2"/>
    <sheet name="A. Model Design" sheetId="4" r:id="rId3"/>
    <sheet name="B. Dashboard" sheetId="5" r:id="rId4"/>
    <sheet name="C. Masterfiles" sheetId="2" r:id="rId5"/>
    <sheet name="1.Lines" sheetId="7" r:id="rId6"/>
    <sheet name="2.Traffic" sheetId="8" r:id="rId7"/>
    <sheet name="3.Network design parameters" sheetId="3" r:id="rId8"/>
    <sheet name="4.Unit investment and opex" sheetId="11" r:id="rId9"/>
    <sheet name="5.Indirect costs" sheetId="13" r:id="rId10"/>
    <sheet name="6.Network design" sheetId="10" r:id="rId11"/>
    <sheet name="7.Network costs" sheetId="17" r:id="rId12"/>
    <sheet name="8.Routing factors" sheetId="22" r:id="rId13"/>
    <sheet name="9.Service costing" sheetId="23" r:id="rId14"/>
    <sheet name="10.Mark ups" sheetId="24" r:id="rId15"/>
    <sheet name="11.Service unit costing" sheetId="26" r:id="rId16"/>
  </sheets>
  <externalReferences>
    <externalReference r:id="rId17"/>
  </externalReferences>
  <definedNames>
    <definedName name="_xlnm._FilterDatabase" localSheetId="3" hidden="1">'B. Dashboard'!$F$12:$G$12</definedName>
    <definedName name="BHEdata" localSheetId="0">'[1]3.Network design parameters'!#REF!</definedName>
    <definedName name="BHEdata">'3.Network design parameters'!#REF!</definedName>
    <definedName name="BHEMMS" localSheetId="0">'[1]3.Network design parameters'!#REF!</definedName>
    <definedName name="BHEMMS">'3.Network design parameters'!#REF!</definedName>
    <definedName name="BHESMS" localSheetId="0">'[1]3.Network design parameters'!#REF!</definedName>
    <definedName name="BHESMS">'3.Network design parameters'!#REF!</definedName>
    <definedName name="BHEvideo" localSheetId="0">'[1]3.Network design parameters'!#REF!</definedName>
    <definedName name="BHEvideo">'3.Network design parameters'!#REF!</definedName>
    <definedName name="BHEvoice" localSheetId="0">'[1]3.Network design parameters'!#REF!</definedName>
    <definedName name="BHEvoice">'3.Network design parameters'!#REF!</definedName>
    <definedName name="BlockingInput" localSheetId="0">'[1]3.Network design parameters'!#REF!</definedName>
    <definedName name="BlockingInput">'3.Network design parameters'!#REF!</definedName>
    <definedName name="BlockingRate" localSheetId="0">'[1]3.Network design parameters'!#REF!</definedName>
    <definedName name="BlockingRate">'3.Network design parameters'!#REF!</definedName>
    <definedName name="BlockingTable" localSheetId="0">'[1]3.Network design parameters'!#REF!</definedName>
    <definedName name="BlockingTable">'3.Network design parameters'!#REF!</definedName>
    <definedName name="sdd" localSheetId="0">'[1]3.Network design parameters'!#REF!</definedName>
    <definedName name="sdd">'3.Network design parameters'!#REF!</definedName>
    <definedName name="Services">'C. Masterfiles'!$D$95:$D$105</definedName>
    <definedName name="solver_adj" localSheetId="3" hidden="1">'B. Dashboard'!#REF!</definedName>
    <definedName name="solver_cvg" localSheetId="3" hidden="1">0.0001</definedName>
    <definedName name="solver_drv" localSheetId="3" hidden="1">1</definedName>
    <definedName name="solver_est" localSheetId="3" hidden="1">1</definedName>
    <definedName name="solver_itr" localSheetId="3" hidden="1">100</definedName>
    <definedName name="solver_lin" localSheetId="3" hidden="1">2</definedName>
    <definedName name="solver_neg" localSheetId="3" hidden="1">2</definedName>
    <definedName name="solver_num" localSheetId="3" hidden="1">0</definedName>
    <definedName name="solver_nwt" localSheetId="3" hidden="1">1</definedName>
    <definedName name="solver_opt" localSheetId="3" hidden="1">'B. Dashboard'!#REF!</definedName>
    <definedName name="solver_pre" localSheetId="3" hidden="1">0.000001</definedName>
    <definedName name="solver_scl" localSheetId="3" hidden="1">2</definedName>
    <definedName name="solver_sho" localSheetId="3" hidden="1">2</definedName>
    <definedName name="solver_tim" localSheetId="3" hidden="1">100</definedName>
    <definedName name="solver_tol" localSheetId="3" hidden="1">0.05</definedName>
    <definedName name="solver_typ" localSheetId="3" hidden="1">2</definedName>
    <definedName name="solver_val" localSheetId="3" hidden="1">0.1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29" l="1"/>
  <c r="F87" i="7"/>
  <c r="F88" i="7"/>
  <c r="F89" i="7"/>
  <c r="F90" i="7"/>
  <c r="F91" i="7"/>
  <c r="G34" i="8"/>
  <c r="H49" i="8"/>
  <c r="E81" i="8"/>
  <c r="G81" i="8"/>
  <c r="G87" i="7"/>
  <c r="G88" i="7"/>
  <c r="G89" i="7"/>
  <c r="G90" i="7"/>
  <c r="G91" i="7"/>
  <c r="H34" i="8"/>
  <c r="I49" i="8"/>
  <c r="H81" i="8"/>
  <c r="H87" i="7"/>
  <c r="H88" i="7"/>
  <c r="H89" i="7"/>
  <c r="H90" i="7"/>
  <c r="H91" i="7"/>
  <c r="I34" i="8"/>
  <c r="J49" i="8"/>
  <c r="I81" i="8"/>
  <c r="I87" i="7"/>
  <c r="I88" i="7"/>
  <c r="I89" i="7"/>
  <c r="I90" i="7"/>
  <c r="I91" i="7"/>
  <c r="J34" i="8"/>
  <c r="K49" i="8"/>
  <c r="J81" i="8"/>
  <c r="J87" i="7"/>
  <c r="J88" i="7"/>
  <c r="J89" i="7"/>
  <c r="J90" i="7"/>
  <c r="J91" i="7"/>
  <c r="K34" i="8"/>
  <c r="L49" i="8"/>
  <c r="K81" i="8"/>
  <c r="F41" i="7"/>
  <c r="F109" i="7"/>
  <c r="F110" i="7"/>
  <c r="F111" i="7"/>
  <c r="F44" i="7"/>
  <c r="F112" i="7"/>
  <c r="F113" i="7"/>
  <c r="F114" i="7"/>
  <c r="G35" i="8"/>
  <c r="H50" i="8"/>
  <c r="E82" i="8"/>
  <c r="G82" i="8"/>
  <c r="G41" i="7"/>
  <c r="G109" i="7"/>
  <c r="G110" i="7"/>
  <c r="G111" i="7"/>
  <c r="G44" i="7"/>
  <c r="G112" i="7"/>
  <c r="G45" i="7"/>
  <c r="G113" i="7"/>
  <c r="G114" i="7"/>
  <c r="H35" i="8"/>
  <c r="I50" i="8"/>
  <c r="H82" i="8"/>
  <c r="H41" i="7"/>
  <c r="H109" i="7"/>
  <c r="H110" i="7"/>
  <c r="H111" i="7"/>
  <c r="H44" i="7"/>
  <c r="H112" i="7"/>
  <c r="H45" i="7"/>
  <c r="H113" i="7"/>
  <c r="H114" i="7"/>
  <c r="I35" i="8"/>
  <c r="J50" i="8"/>
  <c r="I82" i="8"/>
  <c r="I41" i="7"/>
  <c r="I109" i="7"/>
  <c r="I110" i="7"/>
  <c r="I111" i="7"/>
  <c r="I44" i="7"/>
  <c r="I112" i="7"/>
  <c r="I45" i="7"/>
  <c r="I113" i="7"/>
  <c r="I114" i="7"/>
  <c r="J35" i="8"/>
  <c r="K50" i="8"/>
  <c r="J82" i="8"/>
  <c r="J41" i="7"/>
  <c r="J109" i="7"/>
  <c r="J110" i="7"/>
  <c r="J111" i="7"/>
  <c r="J44" i="7"/>
  <c r="J112" i="7"/>
  <c r="J45" i="7"/>
  <c r="J113" i="7"/>
  <c r="J114" i="7"/>
  <c r="K35" i="8"/>
  <c r="L50" i="8"/>
  <c r="K82" i="8"/>
  <c r="F120" i="7"/>
  <c r="F121" i="7"/>
  <c r="F54" i="7"/>
  <c r="F122" i="7"/>
  <c r="F55" i="7"/>
  <c r="F123" i="7"/>
  <c r="F124" i="7"/>
  <c r="F125" i="7"/>
  <c r="G36" i="8"/>
  <c r="H51" i="8"/>
  <c r="E83" i="8"/>
  <c r="G83" i="8"/>
  <c r="G120" i="7"/>
  <c r="G121" i="7"/>
  <c r="G54" i="7"/>
  <c r="G122" i="7"/>
  <c r="G55" i="7"/>
  <c r="G123" i="7"/>
  <c r="G124" i="7"/>
  <c r="G125" i="7"/>
  <c r="H36" i="8"/>
  <c r="I51" i="8"/>
  <c r="H83" i="8"/>
  <c r="H120" i="7"/>
  <c r="H121" i="7"/>
  <c r="H54" i="7"/>
  <c r="H122" i="7"/>
  <c r="H55" i="7"/>
  <c r="H123" i="7"/>
  <c r="H124" i="7"/>
  <c r="H125" i="7"/>
  <c r="I36" i="8"/>
  <c r="J51" i="8"/>
  <c r="I83" i="8"/>
  <c r="I120" i="7"/>
  <c r="I121" i="7"/>
  <c r="I54" i="7"/>
  <c r="I122" i="7"/>
  <c r="I55" i="7"/>
  <c r="I123" i="7"/>
  <c r="I124" i="7"/>
  <c r="I125" i="7"/>
  <c r="J36" i="8"/>
  <c r="K51" i="8"/>
  <c r="J83" i="8"/>
  <c r="J52" i="7"/>
  <c r="J120" i="7"/>
  <c r="J53" i="7"/>
  <c r="J121" i="7"/>
  <c r="J54" i="7"/>
  <c r="J122" i="7"/>
  <c r="J55" i="7"/>
  <c r="J123" i="7"/>
  <c r="J124" i="7"/>
  <c r="J125" i="7"/>
  <c r="K36" i="8"/>
  <c r="L51" i="8"/>
  <c r="K83" i="8"/>
  <c r="F131" i="7"/>
  <c r="F132" i="7"/>
  <c r="F133" i="7"/>
  <c r="F134" i="7"/>
  <c r="F135" i="7"/>
  <c r="F136" i="7"/>
  <c r="G37" i="8"/>
  <c r="H52" i="8"/>
  <c r="E84" i="8"/>
  <c r="G84" i="8"/>
  <c r="G63" i="7"/>
  <c r="G131" i="7"/>
  <c r="G64" i="7"/>
  <c r="G132" i="7"/>
  <c r="G65" i="7"/>
  <c r="G133" i="7"/>
  <c r="G134" i="7"/>
  <c r="G135" i="7"/>
  <c r="G136" i="7"/>
  <c r="H37" i="8"/>
  <c r="I52" i="8"/>
  <c r="H84" i="8"/>
  <c r="H63" i="7"/>
  <c r="H131" i="7"/>
  <c r="H64" i="7"/>
  <c r="H132" i="7"/>
  <c r="H65" i="7"/>
  <c r="H133" i="7"/>
  <c r="H134" i="7"/>
  <c r="H135" i="7"/>
  <c r="H136" i="7"/>
  <c r="I37" i="8"/>
  <c r="J52" i="8"/>
  <c r="I84" i="8"/>
  <c r="I63" i="7"/>
  <c r="I131" i="7"/>
  <c r="I64" i="7"/>
  <c r="I132" i="7"/>
  <c r="I65" i="7"/>
  <c r="I133" i="7"/>
  <c r="I134" i="7"/>
  <c r="I135" i="7"/>
  <c r="I136" i="7"/>
  <c r="J37" i="8"/>
  <c r="K52" i="8"/>
  <c r="J84" i="8"/>
  <c r="J63" i="7"/>
  <c r="J131" i="7"/>
  <c r="J64" i="7"/>
  <c r="J132" i="7"/>
  <c r="J65" i="7"/>
  <c r="J133" i="7"/>
  <c r="J134" i="7"/>
  <c r="J135" i="7"/>
  <c r="J136" i="7"/>
  <c r="K37" i="8"/>
  <c r="L52" i="8"/>
  <c r="K84" i="8"/>
  <c r="F97" i="7"/>
  <c r="F98" i="7"/>
  <c r="F99" i="7"/>
  <c r="F100" i="7"/>
  <c r="F101" i="7"/>
  <c r="G38" i="8"/>
  <c r="H53" i="8"/>
  <c r="E85" i="8"/>
  <c r="G85" i="8"/>
  <c r="G97" i="7"/>
  <c r="G98" i="7"/>
  <c r="G99" i="7"/>
  <c r="G100" i="7"/>
  <c r="G101" i="7"/>
  <c r="H38" i="8"/>
  <c r="I53" i="8"/>
  <c r="H85" i="8"/>
  <c r="H97" i="7"/>
  <c r="H98" i="7"/>
  <c r="H99" i="7"/>
  <c r="H100" i="7"/>
  <c r="H101" i="7"/>
  <c r="I38" i="8"/>
  <c r="J53" i="8"/>
  <c r="I85" i="8"/>
  <c r="I97" i="7"/>
  <c r="I98" i="7"/>
  <c r="I99" i="7"/>
  <c r="I100" i="7"/>
  <c r="I101" i="7"/>
  <c r="J38" i="8"/>
  <c r="K53" i="8"/>
  <c r="J85" i="8"/>
  <c r="J97" i="7"/>
  <c r="J98" i="7"/>
  <c r="J99" i="7"/>
  <c r="J100" i="7"/>
  <c r="J101" i="7"/>
  <c r="K38" i="8"/>
  <c r="L53" i="8"/>
  <c r="K85" i="8"/>
  <c r="E120" i="7"/>
  <c r="E121" i="7"/>
  <c r="E122" i="7"/>
  <c r="E123" i="7"/>
  <c r="E124" i="7"/>
  <c r="E125" i="7"/>
  <c r="F36" i="8"/>
  <c r="G51" i="8"/>
  <c r="F83" i="8"/>
  <c r="E131" i="7"/>
  <c r="E132" i="7"/>
  <c r="E133" i="7"/>
  <c r="E134" i="7"/>
  <c r="E135" i="7"/>
  <c r="E136" i="7"/>
  <c r="F37" i="8"/>
  <c r="G52" i="8"/>
  <c r="F84" i="8"/>
  <c r="E97" i="7"/>
  <c r="E98" i="7"/>
  <c r="E99" i="7"/>
  <c r="E100" i="7"/>
  <c r="E101" i="7"/>
  <c r="F38" i="8"/>
  <c r="G53" i="8"/>
  <c r="F85" i="8"/>
  <c r="E109" i="7"/>
  <c r="E110" i="7"/>
  <c r="E111" i="7"/>
  <c r="E112" i="7"/>
  <c r="E113" i="7"/>
  <c r="E114" i="7"/>
  <c r="F35" i="8"/>
  <c r="G50" i="8"/>
  <c r="F82" i="8"/>
  <c r="E87" i="7"/>
  <c r="E88" i="7"/>
  <c r="E89" i="7"/>
  <c r="E90" i="7"/>
  <c r="E91" i="7"/>
  <c r="F34" i="8"/>
  <c r="G49" i="8"/>
  <c r="F81" i="8"/>
  <c r="F24" i="5"/>
  <c r="F21" i="5"/>
  <c r="F22" i="3"/>
  <c r="F67" i="10"/>
  <c r="H67" i="10"/>
  <c r="N67" i="10"/>
  <c r="H107" i="10"/>
  <c r="H147" i="10"/>
  <c r="E141" i="3"/>
  <c r="G187" i="10"/>
  <c r="I187" i="10"/>
  <c r="G83" i="17"/>
  <c r="M17" i="17"/>
  <c r="N17" i="17"/>
  <c r="K17" i="17"/>
  <c r="L17" i="17"/>
  <c r="P17" i="17"/>
  <c r="F81" i="11"/>
  <c r="G81" i="11"/>
  <c r="J14" i="11"/>
  <c r="K81" i="11"/>
  <c r="L81" i="11"/>
  <c r="Q81" i="11"/>
  <c r="G17" i="17"/>
  <c r="R17" i="17"/>
  <c r="U81" i="11"/>
  <c r="V81" i="11"/>
  <c r="W17" i="17"/>
  <c r="AB17" i="17"/>
  <c r="L83" i="17"/>
  <c r="E32" i="23"/>
  <c r="G24" i="5"/>
  <c r="F23" i="3"/>
  <c r="E61" i="10"/>
  <c r="G61" i="10"/>
  <c r="AU56" i="22"/>
  <c r="G21" i="5"/>
  <c r="F21" i="3"/>
  <c r="E57" i="10"/>
  <c r="G57" i="10"/>
  <c r="AU52" i="22"/>
  <c r="E58" i="10"/>
  <c r="G58" i="10"/>
  <c r="AU53" i="22"/>
  <c r="E59" i="10"/>
  <c r="G59" i="10"/>
  <c r="AU54" i="22"/>
  <c r="E60" i="10"/>
  <c r="G60" i="10"/>
  <c r="AU55" i="22"/>
  <c r="I43" i="8"/>
  <c r="E75" i="8"/>
  <c r="H75" i="8"/>
  <c r="G17" i="5"/>
  <c r="F13" i="3"/>
  <c r="F16" i="3"/>
  <c r="F15" i="3"/>
  <c r="F17" i="3"/>
  <c r="E51" i="10"/>
  <c r="G51" i="10"/>
  <c r="AU46" i="22"/>
  <c r="I44" i="8"/>
  <c r="E76" i="8"/>
  <c r="H76" i="8"/>
  <c r="E52" i="10"/>
  <c r="G52" i="10"/>
  <c r="AU47" i="22"/>
  <c r="I45" i="8"/>
  <c r="E77" i="8"/>
  <c r="H77" i="8"/>
  <c r="E53" i="10"/>
  <c r="G53" i="10"/>
  <c r="AU48" i="22"/>
  <c r="I46" i="8"/>
  <c r="E78" i="8"/>
  <c r="H78" i="8"/>
  <c r="E54" i="10"/>
  <c r="G54" i="10"/>
  <c r="AU49" i="22"/>
  <c r="I47" i="8"/>
  <c r="E79" i="8"/>
  <c r="H79" i="8"/>
  <c r="E55" i="10"/>
  <c r="G55" i="10"/>
  <c r="AU50" i="22"/>
  <c r="I48" i="8"/>
  <c r="E80" i="8"/>
  <c r="H80" i="8"/>
  <c r="E56" i="10"/>
  <c r="G56" i="10"/>
  <c r="AU51" i="22"/>
  <c r="F68" i="10"/>
  <c r="H68" i="10"/>
  <c r="H61" i="10"/>
  <c r="H57" i="10"/>
  <c r="H58" i="10"/>
  <c r="H59" i="10"/>
  <c r="H60" i="10"/>
  <c r="J43" i="8"/>
  <c r="I75" i="8"/>
  <c r="H51" i="10"/>
  <c r="J44" i="8"/>
  <c r="I76" i="8"/>
  <c r="H52" i="10"/>
  <c r="J45" i="8"/>
  <c r="I77" i="8"/>
  <c r="H53" i="10"/>
  <c r="J46" i="8"/>
  <c r="I78" i="8"/>
  <c r="H54" i="10"/>
  <c r="J47" i="8"/>
  <c r="I79" i="8"/>
  <c r="H55" i="10"/>
  <c r="J48" i="8"/>
  <c r="I80" i="8"/>
  <c r="H56" i="10"/>
  <c r="I68" i="10"/>
  <c r="N68" i="10"/>
  <c r="H108" i="10"/>
  <c r="H148" i="10"/>
  <c r="I188" i="10"/>
  <c r="G84" i="17"/>
  <c r="M18" i="17"/>
  <c r="N18" i="17"/>
  <c r="K18" i="17"/>
  <c r="L18" i="17"/>
  <c r="P18" i="17"/>
  <c r="F82" i="11"/>
  <c r="G82" i="11"/>
  <c r="J15" i="11"/>
  <c r="K82" i="11"/>
  <c r="L82" i="11"/>
  <c r="Q82" i="11"/>
  <c r="G18" i="17"/>
  <c r="R18" i="17"/>
  <c r="U82" i="11"/>
  <c r="V82" i="11"/>
  <c r="W18" i="17"/>
  <c r="AB18" i="17"/>
  <c r="L84" i="17"/>
  <c r="F32" i="23"/>
  <c r="F69" i="10"/>
  <c r="H69" i="10"/>
  <c r="N69" i="10"/>
  <c r="H109" i="10"/>
  <c r="H149" i="10"/>
  <c r="E130" i="3"/>
  <c r="E131" i="3"/>
  <c r="E142" i="3"/>
  <c r="G189" i="10"/>
  <c r="I189" i="10"/>
  <c r="G85" i="17"/>
  <c r="M19" i="17"/>
  <c r="N19" i="17"/>
  <c r="K19" i="17"/>
  <c r="L19" i="17"/>
  <c r="P19" i="17"/>
  <c r="F83" i="11"/>
  <c r="G83" i="11"/>
  <c r="K83" i="11"/>
  <c r="L83" i="11"/>
  <c r="Q83" i="11"/>
  <c r="G19" i="17"/>
  <c r="R19" i="17"/>
  <c r="U83" i="11"/>
  <c r="V83" i="11"/>
  <c r="W19" i="17"/>
  <c r="AB19" i="17"/>
  <c r="L85" i="17"/>
  <c r="G32" i="23"/>
  <c r="F70" i="10"/>
  <c r="H70" i="10"/>
  <c r="I70" i="10"/>
  <c r="N70" i="10"/>
  <c r="H110" i="10"/>
  <c r="H150" i="10"/>
  <c r="I190" i="10"/>
  <c r="G86" i="17"/>
  <c r="M20" i="17"/>
  <c r="N20" i="17"/>
  <c r="K20" i="17"/>
  <c r="L20" i="17"/>
  <c r="P20" i="17"/>
  <c r="G17" i="11"/>
  <c r="F84" i="11"/>
  <c r="G84" i="11"/>
  <c r="K84" i="11"/>
  <c r="L84" i="11"/>
  <c r="Q84" i="11"/>
  <c r="G20" i="17"/>
  <c r="R20" i="17"/>
  <c r="U84" i="11"/>
  <c r="V84" i="11"/>
  <c r="W20" i="17"/>
  <c r="AB20" i="17"/>
  <c r="L86" i="17"/>
  <c r="H32" i="23"/>
  <c r="F71" i="10"/>
  <c r="H71" i="10"/>
  <c r="I71" i="10"/>
  <c r="N71" i="10"/>
  <c r="H111" i="10"/>
  <c r="H151" i="10"/>
  <c r="I191" i="10"/>
  <c r="G87" i="17"/>
  <c r="M21" i="17"/>
  <c r="N21" i="17"/>
  <c r="K21" i="17"/>
  <c r="L21" i="17"/>
  <c r="P21" i="17"/>
  <c r="G18" i="11"/>
  <c r="F85" i="11"/>
  <c r="G85" i="11"/>
  <c r="K85" i="11"/>
  <c r="L85" i="11"/>
  <c r="Q85" i="11"/>
  <c r="G21" i="17"/>
  <c r="R21" i="17"/>
  <c r="U85" i="11"/>
  <c r="V85" i="11"/>
  <c r="W21" i="17"/>
  <c r="AB21" i="17"/>
  <c r="L87" i="17"/>
  <c r="I32" i="23"/>
  <c r="F72" i="10"/>
  <c r="H72" i="10"/>
  <c r="I72" i="10"/>
  <c r="N72" i="10"/>
  <c r="H112" i="10"/>
  <c r="H152" i="10"/>
  <c r="I192" i="10"/>
  <c r="G88" i="17"/>
  <c r="M22" i="17"/>
  <c r="N22" i="17"/>
  <c r="K22" i="17"/>
  <c r="L22" i="17"/>
  <c r="P22" i="17"/>
  <c r="F86" i="11"/>
  <c r="G86" i="11"/>
  <c r="K86" i="11"/>
  <c r="L86" i="11"/>
  <c r="Q86" i="11"/>
  <c r="G22" i="17"/>
  <c r="R22" i="17"/>
  <c r="U86" i="11"/>
  <c r="V86" i="11"/>
  <c r="W22" i="17"/>
  <c r="AB22" i="17"/>
  <c r="L88" i="17"/>
  <c r="J32" i="23"/>
  <c r="F73" i="10"/>
  <c r="H73" i="10"/>
  <c r="N73" i="10"/>
  <c r="H113" i="10"/>
  <c r="H153" i="10"/>
  <c r="E132" i="3"/>
  <c r="E133" i="3"/>
  <c r="E143" i="3"/>
  <c r="G193" i="10"/>
  <c r="I193" i="10"/>
  <c r="G89" i="17"/>
  <c r="M23" i="17"/>
  <c r="N23" i="17"/>
  <c r="K23" i="17"/>
  <c r="L23" i="17"/>
  <c r="P23" i="17"/>
  <c r="G20" i="11"/>
  <c r="F87" i="11"/>
  <c r="G87" i="11"/>
  <c r="K87" i="11"/>
  <c r="L87" i="11"/>
  <c r="Q87" i="11"/>
  <c r="G23" i="17"/>
  <c r="R23" i="17"/>
  <c r="U87" i="11"/>
  <c r="V87" i="11"/>
  <c r="W23" i="17"/>
  <c r="AB23" i="17"/>
  <c r="L89" i="17"/>
  <c r="K32" i="23"/>
  <c r="F74" i="10"/>
  <c r="H74" i="10"/>
  <c r="I74" i="10"/>
  <c r="N74" i="10"/>
  <c r="H114" i="10"/>
  <c r="H154" i="10"/>
  <c r="I194" i="10"/>
  <c r="G90" i="17"/>
  <c r="M24" i="17"/>
  <c r="N24" i="17"/>
  <c r="K24" i="17"/>
  <c r="L24" i="17"/>
  <c r="P24" i="17"/>
  <c r="G21" i="11"/>
  <c r="F88" i="11"/>
  <c r="G88" i="11"/>
  <c r="K88" i="11"/>
  <c r="L88" i="11"/>
  <c r="Q88" i="11"/>
  <c r="G24" i="17"/>
  <c r="R24" i="17"/>
  <c r="U88" i="11"/>
  <c r="V88" i="11"/>
  <c r="W24" i="17"/>
  <c r="AB24" i="17"/>
  <c r="L90" i="17"/>
  <c r="L32" i="23"/>
  <c r="F75" i="10"/>
  <c r="H75" i="10"/>
  <c r="I75" i="10"/>
  <c r="N75" i="10"/>
  <c r="H115" i="10"/>
  <c r="H155" i="10"/>
  <c r="I195" i="10"/>
  <c r="G91" i="17"/>
  <c r="M25" i="17"/>
  <c r="N25" i="17"/>
  <c r="K25" i="17"/>
  <c r="L25" i="17"/>
  <c r="P25" i="17"/>
  <c r="G22" i="11"/>
  <c r="F89" i="11"/>
  <c r="G89" i="11"/>
  <c r="K89" i="11"/>
  <c r="L89" i="11"/>
  <c r="Q89" i="11"/>
  <c r="G25" i="17"/>
  <c r="R25" i="17"/>
  <c r="U89" i="11"/>
  <c r="V89" i="11"/>
  <c r="W25" i="17"/>
  <c r="AB25" i="17"/>
  <c r="L91" i="17"/>
  <c r="M32" i="23"/>
  <c r="F76" i="10"/>
  <c r="H76" i="10"/>
  <c r="I76" i="10"/>
  <c r="N76" i="10"/>
  <c r="H116" i="10"/>
  <c r="H156" i="10"/>
  <c r="I196" i="10"/>
  <c r="G92" i="17"/>
  <c r="M26" i="17"/>
  <c r="N26" i="17"/>
  <c r="K26" i="17"/>
  <c r="L26" i="17"/>
  <c r="P26" i="17"/>
  <c r="F90" i="11"/>
  <c r="G90" i="11"/>
  <c r="K90" i="11"/>
  <c r="L90" i="11"/>
  <c r="Q90" i="11"/>
  <c r="G26" i="17"/>
  <c r="R26" i="17"/>
  <c r="U90" i="11"/>
  <c r="V90" i="11"/>
  <c r="W26" i="17"/>
  <c r="AB26" i="17"/>
  <c r="L92" i="17"/>
  <c r="N32" i="23"/>
  <c r="F77" i="10"/>
  <c r="H77" i="10"/>
  <c r="N77" i="10"/>
  <c r="H117" i="10"/>
  <c r="H157" i="10"/>
  <c r="E136" i="3"/>
  <c r="E135" i="3"/>
  <c r="E144" i="3"/>
  <c r="G197" i="10"/>
  <c r="I197" i="10"/>
  <c r="G93" i="17"/>
  <c r="M27" i="17"/>
  <c r="N27" i="17"/>
  <c r="K27" i="17"/>
  <c r="L27" i="17"/>
  <c r="P27" i="17"/>
  <c r="G24" i="11"/>
  <c r="F91" i="11"/>
  <c r="G91" i="11"/>
  <c r="K91" i="11"/>
  <c r="L91" i="11"/>
  <c r="Q91" i="11"/>
  <c r="G27" i="17"/>
  <c r="R27" i="17"/>
  <c r="U91" i="11"/>
  <c r="V91" i="11"/>
  <c r="W27" i="17"/>
  <c r="AB27" i="17"/>
  <c r="L93" i="17"/>
  <c r="O32" i="23"/>
  <c r="F78" i="10"/>
  <c r="H78" i="10"/>
  <c r="I78" i="10"/>
  <c r="N78" i="10"/>
  <c r="H118" i="10"/>
  <c r="H158" i="10"/>
  <c r="I198" i="10"/>
  <c r="G94" i="17"/>
  <c r="M28" i="17"/>
  <c r="N28" i="17"/>
  <c r="K28" i="17"/>
  <c r="L28" i="17"/>
  <c r="P28" i="17"/>
  <c r="G25" i="11"/>
  <c r="F92" i="11"/>
  <c r="G92" i="11"/>
  <c r="K92" i="11"/>
  <c r="L92" i="11"/>
  <c r="Q92" i="11"/>
  <c r="G28" i="17"/>
  <c r="R28" i="17"/>
  <c r="U92" i="11"/>
  <c r="V92" i="11"/>
  <c r="W28" i="17"/>
  <c r="AB28" i="17"/>
  <c r="L94" i="17"/>
  <c r="P32" i="23"/>
  <c r="F79" i="10"/>
  <c r="Q33" i="3"/>
  <c r="Q34" i="3"/>
  <c r="Q35" i="3"/>
  <c r="Q36" i="3"/>
  <c r="Q37" i="3"/>
  <c r="H79" i="10"/>
  <c r="I79" i="10"/>
  <c r="N79" i="10"/>
  <c r="H119" i="10"/>
  <c r="H159" i="10"/>
  <c r="I199" i="10"/>
  <c r="G95" i="17"/>
  <c r="M29" i="17"/>
  <c r="N29" i="17"/>
  <c r="K29" i="17"/>
  <c r="L29" i="17"/>
  <c r="P29" i="17"/>
  <c r="G26" i="11"/>
  <c r="F93" i="11"/>
  <c r="G93" i="11"/>
  <c r="K93" i="11"/>
  <c r="L93" i="11"/>
  <c r="Q93" i="11"/>
  <c r="G29" i="17"/>
  <c r="R29" i="17"/>
  <c r="U93" i="11"/>
  <c r="V93" i="11"/>
  <c r="W29" i="17"/>
  <c r="AB29" i="17"/>
  <c r="L95" i="17"/>
  <c r="Q32" i="23"/>
  <c r="F80" i="10"/>
  <c r="R33" i="3"/>
  <c r="R34" i="3"/>
  <c r="R35" i="3"/>
  <c r="R36" i="3"/>
  <c r="R37" i="3"/>
  <c r="H80" i="10"/>
  <c r="I80" i="10"/>
  <c r="N80" i="10"/>
  <c r="H120" i="10"/>
  <c r="H160" i="10"/>
  <c r="I200" i="10"/>
  <c r="G96" i="17"/>
  <c r="M30" i="17"/>
  <c r="N30" i="17"/>
  <c r="K30" i="17"/>
  <c r="L30" i="17"/>
  <c r="P30" i="17"/>
  <c r="F94" i="11"/>
  <c r="G94" i="11"/>
  <c r="K94" i="11"/>
  <c r="L94" i="11"/>
  <c r="Q94" i="11"/>
  <c r="G30" i="17"/>
  <c r="R30" i="17"/>
  <c r="U94" i="11"/>
  <c r="V94" i="11"/>
  <c r="W30" i="17"/>
  <c r="AB30" i="17"/>
  <c r="L96" i="17"/>
  <c r="R32" i="23"/>
  <c r="F81" i="10"/>
  <c r="H81" i="10"/>
  <c r="N81" i="10"/>
  <c r="H121" i="10"/>
  <c r="H161" i="10"/>
  <c r="G201" i="10"/>
  <c r="I201" i="10"/>
  <c r="G97" i="17"/>
  <c r="M31" i="17"/>
  <c r="N31" i="17"/>
  <c r="K31" i="17"/>
  <c r="L31" i="17"/>
  <c r="P31" i="17"/>
  <c r="F95" i="11"/>
  <c r="G95" i="11"/>
  <c r="J28" i="11"/>
  <c r="K95" i="11"/>
  <c r="L95" i="11"/>
  <c r="Q95" i="11"/>
  <c r="G31" i="17"/>
  <c r="R31" i="17"/>
  <c r="U95" i="11"/>
  <c r="V95" i="11"/>
  <c r="W31" i="17"/>
  <c r="AB31" i="17"/>
  <c r="L97" i="17"/>
  <c r="S32" i="23"/>
  <c r="E29" i="10"/>
  <c r="G29" i="10"/>
  <c r="E25" i="10"/>
  <c r="G25" i="10"/>
  <c r="E26" i="10"/>
  <c r="G26" i="10"/>
  <c r="E27" i="10"/>
  <c r="G27" i="10"/>
  <c r="E28" i="10"/>
  <c r="G28" i="10"/>
  <c r="E19" i="10"/>
  <c r="G19" i="10"/>
  <c r="E20" i="10"/>
  <c r="G20" i="10"/>
  <c r="E21" i="10"/>
  <c r="G21" i="10"/>
  <c r="E22" i="10"/>
  <c r="G22" i="10"/>
  <c r="E23" i="10"/>
  <c r="G23" i="10"/>
  <c r="E24" i="10"/>
  <c r="G24" i="10"/>
  <c r="F82" i="10"/>
  <c r="H82" i="10"/>
  <c r="H29" i="10"/>
  <c r="H25" i="10"/>
  <c r="H26" i="10"/>
  <c r="H27" i="10"/>
  <c r="H28" i="10"/>
  <c r="H19" i="10"/>
  <c r="H20" i="10"/>
  <c r="H21" i="10"/>
  <c r="H22" i="10"/>
  <c r="H23" i="10"/>
  <c r="H24" i="10"/>
  <c r="I82" i="10"/>
  <c r="N82" i="10"/>
  <c r="H122" i="10"/>
  <c r="H162" i="10"/>
  <c r="I202" i="10"/>
  <c r="G98" i="17"/>
  <c r="M32" i="17"/>
  <c r="N32" i="17"/>
  <c r="K32" i="17"/>
  <c r="L32" i="17"/>
  <c r="P32" i="17"/>
  <c r="G29" i="11"/>
  <c r="F96" i="11"/>
  <c r="G96" i="11"/>
  <c r="J29" i="11"/>
  <c r="K96" i="11"/>
  <c r="L96" i="11"/>
  <c r="Q96" i="11"/>
  <c r="G32" i="17"/>
  <c r="R32" i="17"/>
  <c r="U96" i="11"/>
  <c r="V96" i="11"/>
  <c r="W32" i="17"/>
  <c r="AB32" i="17"/>
  <c r="L98" i="17"/>
  <c r="T32" i="23"/>
  <c r="F83" i="10"/>
  <c r="H83" i="10"/>
  <c r="I83" i="10"/>
  <c r="N83" i="10"/>
  <c r="H123" i="10"/>
  <c r="H163" i="10"/>
  <c r="I203" i="10"/>
  <c r="G99" i="17"/>
  <c r="M33" i="17"/>
  <c r="N33" i="17"/>
  <c r="K33" i="17"/>
  <c r="L33" i="17"/>
  <c r="P33" i="17"/>
  <c r="G30" i="11"/>
  <c r="F97" i="11"/>
  <c r="G97" i="11"/>
  <c r="J30" i="11"/>
  <c r="K97" i="11"/>
  <c r="L97" i="11"/>
  <c r="Q97" i="11"/>
  <c r="G33" i="17"/>
  <c r="R33" i="17"/>
  <c r="U97" i="11"/>
  <c r="V97" i="11"/>
  <c r="W33" i="17"/>
  <c r="AB33" i="17"/>
  <c r="L99" i="17"/>
  <c r="U32" i="23"/>
  <c r="F84" i="10"/>
  <c r="H84" i="10"/>
  <c r="I84" i="10"/>
  <c r="N84" i="10"/>
  <c r="H124" i="10"/>
  <c r="H164" i="10"/>
  <c r="I204" i="10"/>
  <c r="G100" i="17"/>
  <c r="M34" i="17"/>
  <c r="N34" i="17"/>
  <c r="K34" i="17"/>
  <c r="L34" i="17"/>
  <c r="P34" i="17"/>
  <c r="G31" i="11"/>
  <c r="F98" i="11"/>
  <c r="G98" i="11"/>
  <c r="K98" i="11"/>
  <c r="L98" i="11"/>
  <c r="Q98" i="11"/>
  <c r="G34" i="17"/>
  <c r="R34" i="17"/>
  <c r="U98" i="11"/>
  <c r="V98" i="11"/>
  <c r="W34" i="17"/>
  <c r="AB34" i="17"/>
  <c r="L100" i="17"/>
  <c r="V32" i="23"/>
  <c r="F85" i="10"/>
  <c r="H85" i="10"/>
  <c r="N85" i="10"/>
  <c r="H125" i="10"/>
  <c r="H165" i="10"/>
  <c r="G205" i="10"/>
  <c r="I205" i="10"/>
  <c r="G101" i="17"/>
  <c r="M35" i="17"/>
  <c r="N35" i="17"/>
  <c r="K35" i="17"/>
  <c r="L35" i="17"/>
  <c r="P35" i="17"/>
  <c r="F99" i="11"/>
  <c r="G99" i="11"/>
  <c r="J32" i="11"/>
  <c r="K99" i="11"/>
  <c r="L99" i="11"/>
  <c r="Q99" i="11"/>
  <c r="G35" i="17"/>
  <c r="R35" i="17"/>
  <c r="U99" i="11"/>
  <c r="V99" i="11"/>
  <c r="W35" i="17"/>
  <c r="AB35" i="17"/>
  <c r="L101" i="17"/>
  <c r="W32" i="23"/>
  <c r="F86" i="10"/>
  <c r="H86" i="10"/>
  <c r="I86" i="10"/>
  <c r="N86" i="10"/>
  <c r="H126" i="10"/>
  <c r="H166" i="10"/>
  <c r="I206" i="10"/>
  <c r="G102" i="17"/>
  <c r="M36" i="17"/>
  <c r="N36" i="17"/>
  <c r="K36" i="17"/>
  <c r="L36" i="17"/>
  <c r="P36" i="17"/>
  <c r="G33" i="11"/>
  <c r="F100" i="11"/>
  <c r="G100" i="11"/>
  <c r="J33" i="11"/>
  <c r="K100" i="11"/>
  <c r="L100" i="11"/>
  <c r="Q100" i="11"/>
  <c r="G36" i="17"/>
  <c r="R36" i="17"/>
  <c r="U100" i="11"/>
  <c r="V100" i="11"/>
  <c r="W36" i="17"/>
  <c r="AB36" i="17"/>
  <c r="L102" i="17"/>
  <c r="X32" i="23"/>
  <c r="F87" i="10"/>
  <c r="H87" i="10"/>
  <c r="I87" i="10"/>
  <c r="N87" i="10"/>
  <c r="H127" i="10"/>
  <c r="H167" i="10"/>
  <c r="I207" i="10"/>
  <c r="G103" i="17"/>
  <c r="M37" i="17"/>
  <c r="N37" i="17"/>
  <c r="K37" i="17"/>
  <c r="L37" i="17"/>
  <c r="P37" i="17"/>
  <c r="G34" i="11"/>
  <c r="F101" i="11"/>
  <c r="G101" i="11"/>
  <c r="J34" i="11"/>
  <c r="K101" i="11"/>
  <c r="L101" i="11"/>
  <c r="Q101" i="11"/>
  <c r="G37" i="17"/>
  <c r="R37" i="17"/>
  <c r="U101" i="11"/>
  <c r="V101" i="11"/>
  <c r="W37" i="17"/>
  <c r="AB37" i="17"/>
  <c r="L103" i="17"/>
  <c r="Y32" i="23"/>
  <c r="F88" i="10"/>
  <c r="H88" i="10"/>
  <c r="I88" i="10"/>
  <c r="N88" i="10"/>
  <c r="H128" i="10"/>
  <c r="H168" i="10"/>
  <c r="I208" i="10"/>
  <c r="G104" i="17"/>
  <c r="M38" i="17"/>
  <c r="N38" i="17"/>
  <c r="K38" i="17"/>
  <c r="L38" i="17"/>
  <c r="P38" i="17"/>
  <c r="G35" i="11"/>
  <c r="F102" i="11"/>
  <c r="G102" i="11"/>
  <c r="J35" i="11"/>
  <c r="K102" i="11"/>
  <c r="L102" i="11"/>
  <c r="Q102" i="11"/>
  <c r="G38" i="17"/>
  <c r="R38" i="17"/>
  <c r="U102" i="11"/>
  <c r="V102" i="11"/>
  <c r="W38" i="17"/>
  <c r="AB38" i="17"/>
  <c r="L104" i="17"/>
  <c r="Z32" i="23"/>
  <c r="F89" i="10"/>
  <c r="H89" i="10"/>
  <c r="N89" i="10"/>
  <c r="H129" i="10"/>
  <c r="H169" i="10"/>
  <c r="G209" i="10"/>
  <c r="I209" i="10"/>
  <c r="G105" i="17"/>
  <c r="M39" i="17"/>
  <c r="N39" i="17"/>
  <c r="K39" i="17"/>
  <c r="L39" i="17"/>
  <c r="P39" i="17"/>
  <c r="F103" i="11"/>
  <c r="G103" i="11"/>
  <c r="J36" i="11"/>
  <c r="K103" i="11"/>
  <c r="L103" i="11"/>
  <c r="Q103" i="11"/>
  <c r="G39" i="17"/>
  <c r="R39" i="17"/>
  <c r="U103" i="11"/>
  <c r="V103" i="11"/>
  <c r="W39" i="17"/>
  <c r="AB39" i="17"/>
  <c r="L105" i="17"/>
  <c r="AA32" i="23"/>
  <c r="F90" i="10"/>
  <c r="H90" i="10"/>
  <c r="I90" i="10"/>
  <c r="N90" i="10"/>
  <c r="H130" i="10"/>
  <c r="H170" i="10"/>
  <c r="I210" i="10"/>
  <c r="G106" i="17"/>
  <c r="M40" i="17"/>
  <c r="N40" i="17"/>
  <c r="K40" i="17"/>
  <c r="L40" i="17"/>
  <c r="P40" i="17"/>
  <c r="G37" i="11"/>
  <c r="F104" i="11"/>
  <c r="G104" i="11"/>
  <c r="J37" i="11"/>
  <c r="K104" i="11"/>
  <c r="L104" i="11"/>
  <c r="Q104" i="11"/>
  <c r="G40" i="17"/>
  <c r="R40" i="17"/>
  <c r="U104" i="11"/>
  <c r="V104" i="11"/>
  <c r="W40" i="17"/>
  <c r="AB40" i="17"/>
  <c r="L106" i="17"/>
  <c r="AB32" i="23"/>
  <c r="F91" i="10"/>
  <c r="H91" i="10"/>
  <c r="I91" i="10"/>
  <c r="N91" i="10"/>
  <c r="H131" i="10"/>
  <c r="H171" i="10"/>
  <c r="I211" i="10"/>
  <c r="G107" i="17"/>
  <c r="M41" i="17"/>
  <c r="N41" i="17"/>
  <c r="K41" i="17"/>
  <c r="L41" i="17"/>
  <c r="P41" i="17"/>
  <c r="G38" i="11"/>
  <c r="F105" i="11"/>
  <c r="G105" i="11"/>
  <c r="J38" i="11"/>
  <c r="K105" i="11"/>
  <c r="L105" i="11"/>
  <c r="Q105" i="11"/>
  <c r="G41" i="17"/>
  <c r="R41" i="17"/>
  <c r="U105" i="11"/>
  <c r="V105" i="11"/>
  <c r="W41" i="17"/>
  <c r="AB41" i="17"/>
  <c r="L107" i="17"/>
  <c r="AC32" i="23"/>
  <c r="F92" i="10"/>
  <c r="H92" i="10"/>
  <c r="I92" i="10"/>
  <c r="N92" i="10"/>
  <c r="H132" i="10"/>
  <c r="H172" i="10"/>
  <c r="I212" i="10"/>
  <c r="G108" i="17"/>
  <c r="M42" i="17"/>
  <c r="N42" i="17"/>
  <c r="K42" i="17"/>
  <c r="L42" i="17"/>
  <c r="P42" i="17"/>
  <c r="G39" i="11"/>
  <c r="F106" i="11"/>
  <c r="G106" i="11"/>
  <c r="J39" i="11"/>
  <c r="K106" i="11"/>
  <c r="L106" i="11"/>
  <c r="Q106" i="11"/>
  <c r="G42" i="17"/>
  <c r="R42" i="17"/>
  <c r="U106" i="11"/>
  <c r="V106" i="11"/>
  <c r="W42" i="17"/>
  <c r="AB42" i="17"/>
  <c r="L108" i="17"/>
  <c r="AD32" i="23"/>
  <c r="F93" i="10"/>
  <c r="H93" i="10"/>
  <c r="N93" i="10"/>
  <c r="H133" i="10"/>
  <c r="H173" i="10"/>
  <c r="G213" i="10"/>
  <c r="I213" i="10"/>
  <c r="G109" i="17"/>
  <c r="M43" i="17"/>
  <c r="N43" i="17"/>
  <c r="K43" i="17"/>
  <c r="L43" i="17"/>
  <c r="P43" i="17"/>
  <c r="F107" i="11"/>
  <c r="G107" i="11"/>
  <c r="J40" i="11"/>
  <c r="K107" i="11"/>
  <c r="L107" i="11"/>
  <c r="Q107" i="11"/>
  <c r="G43" i="17"/>
  <c r="R43" i="17"/>
  <c r="U107" i="11"/>
  <c r="V107" i="11"/>
  <c r="W43" i="17"/>
  <c r="AB43" i="17"/>
  <c r="L109" i="17"/>
  <c r="AE32" i="23"/>
  <c r="F94" i="10"/>
  <c r="H94" i="10"/>
  <c r="I94" i="10"/>
  <c r="N94" i="10"/>
  <c r="H134" i="10"/>
  <c r="H174" i="10"/>
  <c r="I214" i="10"/>
  <c r="G110" i="17"/>
  <c r="M44" i="17"/>
  <c r="N44" i="17"/>
  <c r="K44" i="17"/>
  <c r="L44" i="17"/>
  <c r="P44" i="17"/>
  <c r="G41" i="11"/>
  <c r="F108" i="11"/>
  <c r="G108" i="11"/>
  <c r="J41" i="11"/>
  <c r="K108" i="11"/>
  <c r="L108" i="11"/>
  <c r="Q108" i="11"/>
  <c r="G44" i="17"/>
  <c r="R44" i="17"/>
  <c r="U108" i="11"/>
  <c r="V108" i="11"/>
  <c r="W44" i="17"/>
  <c r="AB44" i="17"/>
  <c r="L110" i="17"/>
  <c r="AF32" i="23"/>
  <c r="F95" i="10"/>
  <c r="H95" i="10"/>
  <c r="I95" i="10"/>
  <c r="N95" i="10"/>
  <c r="H135" i="10"/>
  <c r="H175" i="10"/>
  <c r="I215" i="10"/>
  <c r="G111" i="17"/>
  <c r="M45" i="17"/>
  <c r="N45" i="17"/>
  <c r="K45" i="17"/>
  <c r="L45" i="17"/>
  <c r="P45" i="17"/>
  <c r="G42" i="11"/>
  <c r="F109" i="11"/>
  <c r="G109" i="11"/>
  <c r="J42" i="11"/>
  <c r="K109" i="11"/>
  <c r="L109" i="11"/>
  <c r="Q109" i="11"/>
  <c r="G45" i="17"/>
  <c r="R45" i="17"/>
  <c r="U109" i="11"/>
  <c r="V109" i="11"/>
  <c r="W45" i="17"/>
  <c r="AB45" i="17"/>
  <c r="L111" i="17"/>
  <c r="AG32" i="23"/>
  <c r="F96" i="10"/>
  <c r="H96" i="10"/>
  <c r="I96" i="10"/>
  <c r="N96" i="10"/>
  <c r="H136" i="10"/>
  <c r="H176" i="10"/>
  <c r="I216" i="10"/>
  <c r="G112" i="17"/>
  <c r="M46" i="17"/>
  <c r="N46" i="17"/>
  <c r="K46" i="17"/>
  <c r="L46" i="17"/>
  <c r="P46" i="17"/>
  <c r="F110" i="11"/>
  <c r="G110" i="11"/>
  <c r="J43" i="11"/>
  <c r="K110" i="11"/>
  <c r="L110" i="11"/>
  <c r="Q110" i="11"/>
  <c r="G46" i="17"/>
  <c r="R46" i="17"/>
  <c r="U110" i="11"/>
  <c r="V110" i="11"/>
  <c r="W46" i="17"/>
  <c r="AB46" i="17"/>
  <c r="L112" i="17"/>
  <c r="AH32" i="23"/>
  <c r="F97" i="10"/>
  <c r="H97" i="10"/>
  <c r="N97" i="10"/>
  <c r="H137" i="10"/>
  <c r="H177" i="10"/>
  <c r="I217" i="10"/>
  <c r="G113" i="17"/>
  <c r="M47" i="17"/>
  <c r="N47" i="17"/>
  <c r="K47" i="17"/>
  <c r="L47" i="17"/>
  <c r="P47" i="17"/>
  <c r="F111" i="11"/>
  <c r="G111" i="11"/>
  <c r="J44" i="11"/>
  <c r="K111" i="11"/>
  <c r="L111" i="11"/>
  <c r="Q111" i="11"/>
  <c r="G47" i="17"/>
  <c r="R47" i="17"/>
  <c r="U111" i="11"/>
  <c r="V111" i="11"/>
  <c r="W47" i="17"/>
  <c r="AB47" i="17"/>
  <c r="L113" i="17"/>
  <c r="AI32" i="23"/>
  <c r="F98" i="10"/>
  <c r="H98" i="10"/>
  <c r="I98" i="10"/>
  <c r="N98" i="10"/>
  <c r="H138" i="10"/>
  <c r="H178" i="10"/>
  <c r="I218" i="10"/>
  <c r="G114" i="17"/>
  <c r="M48" i="17"/>
  <c r="N48" i="17"/>
  <c r="K48" i="17"/>
  <c r="L48" i="17"/>
  <c r="P48" i="17"/>
  <c r="F112" i="11"/>
  <c r="G112" i="11"/>
  <c r="J45" i="11"/>
  <c r="K112" i="11"/>
  <c r="L112" i="11"/>
  <c r="Q112" i="11"/>
  <c r="G48" i="17"/>
  <c r="R48" i="17"/>
  <c r="U112" i="11"/>
  <c r="V112" i="11"/>
  <c r="W48" i="17"/>
  <c r="AB48" i="17"/>
  <c r="L114" i="17"/>
  <c r="AJ32" i="23"/>
  <c r="G80" i="7"/>
  <c r="G81" i="7"/>
  <c r="G13" i="10"/>
  <c r="F99" i="10"/>
  <c r="H99" i="10"/>
  <c r="H80" i="7"/>
  <c r="H81" i="7"/>
  <c r="H13" i="10"/>
  <c r="I99" i="10"/>
  <c r="N99" i="10"/>
  <c r="H139" i="10"/>
  <c r="H179" i="10"/>
  <c r="I219" i="10"/>
  <c r="G115" i="17"/>
  <c r="M49" i="17"/>
  <c r="N49" i="17"/>
  <c r="K49" i="17"/>
  <c r="L49" i="17"/>
  <c r="P49" i="17"/>
  <c r="F113" i="11"/>
  <c r="G113" i="11"/>
  <c r="J46" i="11"/>
  <c r="K113" i="11"/>
  <c r="L113" i="11"/>
  <c r="Q113" i="11"/>
  <c r="G49" i="17"/>
  <c r="R49" i="17"/>
  <c r="U113" i="11"/>
  <c r="V113" i="11"/>
  <c r="W49" i="17"/>
  <c r="AB49" i="17"/>
  <c r="L115" i="17"/>
  <c r="AK32" i="23"/>
  <c r="F100" i="10"/>
  <c r="H100" i="10"/>
  <c r="I100" i="10"/>
  <c r="N100" i="10"/>
  <c r="H140" i="10"/>
  <c r="H180" i="10"/>
  <c r="I220" i="10"/>
  <c r="G116" i="17"/>
  <c r="M50" i="17"/>
  <c r="N50" i="17"/>
  <c r="K50" i="17"/>
  <c r="L50" i="17"/>
  <c r="P50" i="17"/>
  <c r="F114" i="11"/>
  <c r="G114" i="11"/>
  <c r="J47" i="11"/>
  <c r="K114" i="11"/>
  <c r="L114" i="11"/>
  <c r="Q114" i="11"/>
  <c r="G50" i="17"/>
  <c r="R50" i="17"/>
  <c r="U114" i="11"/>
  <c r="V114" i="11"/>
  <c r="W50" i="17"/>
  <c r="AB50" i="17"/>
  <c r="L116" i="17"/>
  <c r="AL32" i="23"/>
  <c r="F101" i="10"/>
  <c r="H101" i="10"/>
  <c r="I101" i="10"/>
  <c r="N101" i="10"/>
  <c r="H141" i="10"/>
  <c r="H181" i="10"/>
  <c r="I221" i="10"/>
  <c r="G117" i="17"/>
  <c r="M51" i="17"/>
  <c r="N51" i="17"/>
  <c r="K51" i="17"/>
  <c r="L51" i="17"/>
  <c r="P51" i="17"/>
  <c r="F115" i="11"/>
  <c r="G115" i="11"/>
  <c r="J48" i="11"/>
  <c r="K115" i="11"/>
  <c r="L115" i="11"/>
  <c r="Q115" i="11"/>
  <c r="G51" i="17"/>
  <c r="R51" i="17"/>
  <c r="U115" i="11"/>
  <c r="V115" i="11"/>
  <c r="W51" i="17"/>
  <c r="AB51" i="17"/>
  <c r="L117" i="17"/>
  <c r="AM32" i="23"/>
  <c r="N56" i="17"/>
  <c r="K56" i="17"/>
  <c r="M56" i="17"/>
  <c r="L56" i="17"/>
  <c r="P56" i="17"/>
  <c r="F122" i="11"/>
  <c r="G122" i="11"/>
  <c r="K122" i="11"/>
  <c r="L122" i="11"/>
  <c r="Q122" i="11"/>
  <c r="G56" i="17"/>
  <c r="R56" i="17"/>
  <c r="U122" i="11"/>
  <c r="V122" i="11"/>
  <c r="W56" i="17"/>
  <c r="AB56" i="17"/>
  <c r="F133" i="17"/>
  <c r="F227" i="10"/>
  <c r="H106" i="3"/>
  <c r="G227" i="10"/>
  <c r="H227" i="10"/>
  <c r="F238" i="10"/>
  <c r="F240" i="10"/>
  <c r="F135" i="17"/>
  <c r="N57" i="17"/>
  <c r="K57" i="17"/>
  <c r="M57" i="17"/>
  <c r="L57" i="17"/>
  <c r="P57" i="17"/>
  <c r="F123" i="11"/>
  <c r="G123" i="11"/>
  <c r="K123" i="11"/>
  <c r="L123" i="11"/>
  <c r="Q123" i="11"/>
  <c r="G57" i="17"/>
  <c r="R57" i="17"/>
  <c r="U123" i="11"/>
  <c r="V123" i="11"/>
  <c r="W57" i="17"/>
  <c r="AB57" i="17"/>
  <c r="G133" i="17"/>
  <c r="I227" i="10"/>
  <c r="G238" i="10"/>
  <c r="G240" i="10"/>
  <c r="G135" i="17"/>
  <c r="N58" i="17"/>
  <c r="K58" i="17"/>
  <c r="M58" i="17"/>
  <c r="L58" i="17"/>
  <c r="P58" i="17"/>
  <c r="F124" i="11"/>
  <c r="G124" i="11"/>
  <c r="K124" i="11"/>
  <c r="L124" i="11"/>
  <c r="Q124" i="11"/>
  <c r="G58" i="17"/>
  <c r="R58" i="17"/>
  <c r="U124" i="11"/>
  <c r="V124" i="11"/>
  <c r="W58" i="17"/>
  <c r="AB58" i="17"/>
  <c r="H133" i="17"/>
  <c r="J227" i="10"/>
  <c r="H238" i="10"/>
  <c r="H240" i="10"/>
  <c r="H135" i="17"/>
  <c r="N59" i="17"/>
  <c r="K59" i="17"/>
  <c r="M59" i="17"/>
  <c r="L59" i="17"/>
  <c r="P59" i="17"/>
  <c r="F125" i="11"/>
  <c r="G125" i="11"/>
  <c r="K125" i="11"/>
  <c r="L125" i="11"/>
  <c r="Q125" i="11"/>
  <c r="G59" i="17"/>
  <c r="R59" i="17"/>
  <c r="U125" i="11"/>
  <c r="V125" i="11"/>
  <c r="W59" i="17"/>
  <c r="AB59" i="17"/>
  <c r="I133" i="17"/>
  <c r="K227" i="10"/>
  <c r="I238" i="10"/>
  <c r="I240" i="10"/>
  <c r="I135" i="17"/>
  <c r="N60" i="17"/>
  <c r="K60" i="17"/>
  <c r="M60" i="17"/>
  <c r="L60" i="17"/>
  <c r="P60" i="17"/>
  <c r="F126" i="11"/>
  <c r="G126" i="11"/>
  <c r="K126" i="11"/>
  <c r="L126" i="11"/>
  <c r="Q126" i="11"/>
  <c r="G60" i="17"/>
  <c r="R60" i="17"/>
  <c r="U126" i="11"/>
  <c r="V126" i="11"/>
  <c r="W60" i="17"/>
  <c r="AB60" i="17"/>
  <c r="J133" i="17"/>
  <c r="J238" i="10"/>
  <c r="J240" i="10"/>
  <c r="J135" i="17"/>
  <c r="N61" i="17"/>
  <c r="K61" i="17"/>
  <c r="M61" i="17"/>
  <c r="L61" i="17"/>
  <c r="P61" i="17"/>
  <c r="F127" i="11"/>
  <c r="G127" i="11"/>
  <c r="K127" i="11"/>
  <c r="L127" i="11"/>
  <c r="Q127" i="11"/>
  <c r="G61" i="17"/>
  <c r="R61" i="17"/>
  <c r="U127" i="11"/>
  <c r="V127" i="11"/>
  <c r="W61" i="17"/>
  <c r="AB61" i="17"/>
  <c r="K133" i="17"/>
  <c r="K238" i="10"/>
  <c r="K240" i="10"/>
  <c r="K135" i="17"/>
  <c r="N62" i="17"/>
  <c r="K62" i="17"/>
  <c r="M62" i="17"/>
  <c r="L62" i="17"/>
  <c r="P62" i="17"/>
  <c r="F128" i="11"/>
  <c r="G128" i="11"/>
  <c r="K128" i="11"/>
  <c r="L128" i="11"/>
  <c r="Q128" i="11"/>
  <c r="G62" i="17"/>
  <c r="R62" i="17"/>
  <c r="U128" i="11"/>
  <c r="V128" i="11"/>
  <c r="W62" i="17"/>
  <c r="AB62" i="17"/>
  <c r="L133" i="17"/>
  <c r="L238" i="10"/>
  <c r="L240" i="10"/>
  <c r="L135" i="17"/>
  <c r="N63" i="17"/>
  <c r="K63" i="17"/>
  <c r="M63" i="17"/>
  <c r="L63" i="17"/>
  <c r="P63" i="17"/>
  <c r="F129" i="11"/>
  <c r="G129" i="11"/>
  <c r="K129" i="11"/>
  <c r="L129" i="11"/>
  <c r="Q129" i="11"/>
  <c r="G63" i="17"/>
  <c r="R63" i="17"/>
  <c r="U129" i="11"/>
  <c r="V129" i="11"/>
  <c r="W63" i="17"/>
  <c r="AB63" i="17"/>
  <c r="M133" i="17"/>
  <c r="M238" i="10"/>
  <c r="M240" i="10"/>
  <c r="M135" i="17"/>
  <c r="N64" i="17"/>
  <c r="K64" i="17"/>
  <c r="M64" i="17"/>
  <c r="L64" i="17"/>
  <c r="P64" i="17"/>
  <c r="F130" i="11"/>
  <c r="G130" i="11"/>
  <c r="K130" i="11"/>
  <c r="L130" i="11"/>
  <c r="Q130" i="11"/>
  <c r="G64" i="17"/>
  <c r="R64" i="17"/>
  <c r="U130" i="11"/>
  <c r="V130" i="11"/>
  <c r="W64" i="17"/>
  <c r="AB64" i="17"/>
  <c r="N133" i="17"/>
  <c r="N238" i="10"/>
  <c r="N240" i="10"/>
  <c r="N135" i="17"/>
  <c r="N65" i="17"/>
  <c r="K65" i="17"/>
  <c r="M65" i="17"/>
  <c r="L65" i="17"/>
  <c r="P65" i="17"/>
  <c r="G64" i="11"/>
  <c r="F131" i="11"/>
  <c r="G131" i="11"/>
  <c r="K131" i="11"/>
  <c r="L131" i="11"/>
  <c r="Q131" i="11"/>
  <c r="G65" i="17"/>
  <c r="R65" i="17"/>
  <c r="U131" i="11"/>
  <c r="V131" i="11"/>
  <c r="W65" i="17"/>
  <c r="AB65" i="17"/>
  <c r="O133" i="17"/>
  <c r="O238" i="10"/>
  <c r="O240" i="10"/>
  <c r="O135" i="17"/>
  <c r="N66" i="17"/>
  <c r="K66" i="17"/>
  <c r="M66" i="17"/>
  <c r="L66" i="17"/>
  <c r="P66" i="17"/>
  <c r="G65" i="11"/>
  <c r="F132" i="11"/>
  <c r="G132" i="11"/>
  <c r="K132" i="11"/>
  <c r="L132" i="11"/>
  <c r="Q132" i="11"/>
  <c r="G66" i="17"/>
  <c r="R66" i="17"/>
  <c r="U132" i="11"/>
  <c r="V132" i="11"/>
  <c r="W66" i="17"/>
  <c r="AB66" i="17"/>
  <c r="P133" i="17"/>
  <c r="L227" i="10"/>
  <c r="P238" i="10"/>
  <c r="P240" i="10"/>
  <c r="P135" i="17"/>
  <c r="N67" i="17"/>
  <c r="K67" i="17"/>
  <c r="M67" i="17"/>
  <c r="L67" i="17"/>
  <c r="P67" i="17"/>
  <c r="G66" i="11"/>
  <c r="F133" i="11"/>
  <c r="G133" i="11"/>
  <c r="K133" i="11"/>
  <c r="L133" i="11"/>
  <c r="Q133" i="11"/>
  <c r="G67" i="17"/>
  <c r="R67" i="17"/>
  <c r="U133" i="11"/>
  <c r="V133" i="11"/>
  <c r="W67" i="17"/>
  <c r="AB67" i="17"/>
  <c r="Q133" i="17"/>
  <c r="Q238" i="10"/>
  <c r="Q240" i="10"/>
  <c r="Q135" i="17"/>
  <c r="N68" i="17"/>
  <c r="K68" i="17"/>
  <c r="M68" i="17"/>
  <c r="L68" i="17"/>
  <c r="P68" i="17"/>
  <c r="G67" i="11"/>
  <c r="F134" i="11"/>
  <c r="G134" i="11"/>
  <c r="K134" i="11"/>
  <c r="L134" i="11"/>
  <c r="Q134" i="11"/>
  <c r="G68" i="17"/>
  <c r="R68" i="17"/>
  <c r="U134" i="11"/>
  <c r="V134" i="11"/>
  <c r="W68" i="17"/>
  <c r="AB68" i="17"/>
  <c r="R133" i="17"/>
  <c r="R238" i="10"/>
  <c r="R240" i="10"/>
  <c r="R135" i="17"/>
  <c r="N69" i="17"/>
  <c r="K69" i="17"/>
  <c r="M69" i="17"/>
  <c r="L69" i="17"/>
  <c r="P69" i="17"/>
  <c r="G68" i="11"/>
  <c r="F135" i="11"/>
  <c r="G135" i="11"/>
  <c r="K135" i="11"/>
  <c r="L135" i="11"/>
  <c r="Q135" i="11"/>
  <c r="G69" i="17"/>
  <c r="R69" i="17"/>
  <c r="U135" i="11"/>
  <c r="V135" i="11"/>
  <c r="W69" i="17"/>
  <c r="AB69" i="17"/>
  <c r="S133" i="17"/>
  <c r="S238" i="10"/>
  <c r="S240" i="10"/>
  <c r="S135" i="17"/>
  <c r="N70" i="17"/>
  <c r="K70" i="17"/>
  <c r="M70" i="17"/>
  <c r="L70" i="17"/>
  <c r="P70" i="17"/>
  <c r="G69" i="11"/>
  <c r="F136" i="11"/>
  <c r="G136" i="11"/>
  <c r="K136" i="11"/>
  <c r="L136" i="11"/>
  <c r="Q136" i="11"/>
  <c r="G70" i="17"/>
  <c r="R70" i="17"/>
  <c r="U136" i="11"/>
  <c r="V136" i="11"/>
  <c r="W70" i="17"/>
  <c r="AB70" i="17"/>
  <c r="T133" i="17"/>
  <c r="T238" i="10"/>
  <c r="T240" i="10"/>
  <c r="T135" i="17"/>
  <c r="N71" i="17"/>
  <c r="K71" i="17"/>
  <c r="M71" i="17"/>
  <c r="L71" i="17"/>
  <c r="P71" i="17"/>
  <c r="G70" i="11"/>
  <c r="F137" i="11"/>
  <c r="G137" i="11"/>
  <c r="K137" i="11"/>
  <c r="L137" i="11"/>
  <c r="Q137" i="11"/>
  <c r="G71" i="17"/>
  <c r="R71" i="17"/>
  <c r="U137" i="11"/>
  <c r="V137" i="11"/>
  <c r="W71" i="17"/>
  <c r="AB71" i="17"/>
  <c r="U133" i="17"/>
  <c r="U238" i="10"/>
  <c r="U240" i="10"/>
  <c r="U135" i="17"/>
  <c r="N72" i="17"/>
  <c r="K72" i="17"/>
  <c r="M72" i="17"/>
  <c r="L72" i="17"/>
  <c r="P72" i="17"/>
  <c r="F138" i="11"/>
  <c r="G138" i="11"/>
  <c r="K138" i="11"/>
  <c r="L138" i="11"/>
  <c r="Q138" i="11"/>
  <c r="G72" i="17"/>
  <c r="R72" i="17"/>
  <c r="U138" i="11"/>
  <c r="V138" i="11"/>
  <c r="W72" i="17"/>
  <c r="AB72" i="17"/>
  <c r="V133" i="17"/>
  <c r="V238" i="10"/>
  <c r="V240" i="10"/>
  <c r="V135" i="17"/>
  <c r="N73" i="17"/>
  <c r="K73" i="17"/>
  <c r="M73" i="17"/>
  <c r="L73" i="17"/>
  <c r="P73" i="17"/>
  <c r="F139" i="11"/>
  <c r="G139" i="11"/>
  <c r="K139" i="11"/>
  <c r="L139" i="11"/>
  <c r="Q139" i="11"/>
  <c r="G73" i="17"/>
  <c r="R73" i="17"/>
  <c r="U139" i="11"/>
  <c r="V139" i="11"/>
  <c r="W73" i="17"/>
  <c r="AB73" i="17"/>
  <c r="W133" i="17"/>
  <c r="W238" i="10"/>
  <c r="W240" i="10"/>
  <c r="W135" i="17"/>
  <c r="N74" i="17"/>
  <c r="K74" i="17"/>
  <c r="M74" i="17"/>
  <c r="L74" i="17"/>
  <c r="P74" i="17"/>
  <c r="F140" i="11"/>
  <c r="G140" i="11"/>
  <c r="K140" i="11"/>
  <c r="L140" i="11"/>
  <c r="Q140" i="11"/>
  <c r="G74" i="17"/>
  <c r="R74" i="17"/>
  <c r="U140" i="11"/>
  <c r="V140" i="11"/>
  <c r="W74" i="17"/>
  <c r="AB74" i="17"/>
  <c r="X133" i="17"/>
  <c r="X238" i="10"/>
  <c r="X240" i="10"/>
  <c r="X135" i="17"/>
  <c r="N75" i="17"/>
  <c r="K75" i="17"/>
  <c r="M75" i="17"/>
  <c r="L75" i="17"/>
  <c r="P75" i="17"/>
  <c r="F141" i="11"/>
  <c r="G141" i="11"/>
  <c r="K141" i="11"/>
  <c r="L141" i="11"/>
  <c r="Q141" i="11"/>
  <c r="G75" i="17"/>
  <c r="R75" i="17"/>
  <c r="U141" i="11"/>
  <c r="V141" i="11"/>
  <c r="W75" i="17"/>
  <c r="AB75" i="17"/>
  <c r="Y133" i="17"/>
  <c r="Y238" i="10"/>
  <c r="Y240" i="10"/>
  <c r="Y135" i="17"/>
  <c r="G176" i="17"/>
  <c r="AN32" i="23"/>
  <c r="F228" i="10"/>
  <c r="H107" i="3"/>
  <c r="G228" i="10"/>
  <c r="H228" i="10"/>
  <c r="F241" i="10"/>
  <c r="F136" i="17"/>
  <c r="I228" i="10"/>
  <c r="G241" i="10"/>
  <c r="G136" i="17"/>
  <c r="J228" i="10"/>
  <c r="H241" i="10"/>
  <c r="H136" i="17"/>
  <c r="K228" i="10"/>
  <c r="I241" i="10"/>
  <c r="I136" i="17"/>
  <c r="J241" i="10"/>
  <c r="J136" i="17"/>
  <c r="K241" i="10"/>
  <c r="K136" i="17"/>
  <c r="L241" i="10"/>
  <c r="L136" i="17"/>
  <c r="M241" i="10"/>
  <c r="M136" i="17"/>
  <c r="N241" i="10"/>
  <c r="N136" i="17"/>
  <c r="O241" i="10"/>
  <c r="O136" i="17"/>
  <c r="L228" i="10"/>
  <c r="P241" i="10"/>
  <c r="P136" i="17"/>
  <c r="Q241" i="10"/>
  <c r="Q136" i="17"/>
  <c r="R241" i="10"/>
  <c r="R136" i="17"/>
  <c r="S241" i="10"/>
  <c r="S136" i="17"/>
  <c r="T241" i="10"/>
  <c r="T136" i="17"/>
  <c r="U241" i="10"/>
  <c r="U136" i="17"/>
  <c r="V241" i="10"/>
  <c r="V136" i="17"/>
  <c r="W241" i="10"/>
  <c r="W136" i="17"/>
  <c r="X241" i="10"/>
  <c r="X136" i="17"/>
  <c r="Y241" i="10"/>
  <c r="Y136" i="17"/>
  <c r="G177" i="17"/>
  <c r="AO32" i="23"/>
  <c r="E134" i="3"/>
  <c r="F229" i="10"/>
  <c r="H108" i="3"/>
  <c r="G229" i="10"/>
  <c r="H229" i="10"/>
  <c r="F242" i="10"/>
  <c r="F137" i="17"/>
  <c r="I229" i="10"/>
  <c r="G242" i="10"/>
  <c r="G137" i="17"/>
  <c r="J229" i="10"/>
  <c r="H242" i="10"/>
  <c r="H137" i="17"/>
  <c r="K229" i="10"/>
  <c r="I242" i="10"/>
  <c r="I137" i="17"/>
  <c r="J242" i="10"/>
  <c r="J137" i="17"/>
  <c r="K242" i="10"/>
  <c r="K137" i="17"/>
  <c r="L242" i="10"/>
  <c r="L137" i="17"/>
  <c r="M242" i="10"/>
  <c r="M137" i="17"/>
  <c r="N242" i="10"/>
  <c r="N137" i="17"/>
  <c r="O242" i="10"/>
  <c r="O137" i="17"/>
  <c r="L229" i="10"/>
  <c r="P242" i="10"/>
  <c r="P137" i="17"/>
  <c r="Q242" i="10"/>
  <c r="Q137" i="17"/>
  <c r="R242" i="10"/>
  <c r="R137" i="17"/>
  <c r="S242" i="10"/>
  <c r="S137" i="17"/>
  <c r="T242" i="10"/>
  <c r="T137" i="17"/>
  <c r="U242" i="10"/>
  <c r="U137" i="17"/>
  <c r="V242" i="10"/>
  <c r="V137" i="17"/>
  <c r="W242" i="10"/>
  <c r="W137" i="17"/>
  <c r="X242" i="10"/>
  <c r="X137" i="17"/>
  <c r="Y242" i="10"/>
  <c r="Y137" i="17"/>
  <c r="G178" i="17"/>
  <c r="AP32" i="23"/>
  <c r="F230" i="10"/>
  <c r="H109" i="3"/>
  <c r="G230" i="10"/>
  <c r="H230" i="10"/>
  <c r="F243" i="10"/>
  <c r="F138" i="17"/>
  <c r="I230" i="10"/>
  <c r="G243" i="10"/>
  <c r="G138" i="17"/>
  <c r="J230" i="10"/>
  <c r="H243" i="10"/>
  <c r="H138" i="17"/>
  <c r="K230" i="10"/>
  <c r="I243" i="10"/>
  <c r="I138" i="17"/>
  <c r="J243" i="10"/>
  <c r="J138" i="17"/>
  <c r="K243" i="10"/>
  <c r="K138" i="17"/>
  <c r="L243" i="10"/>
  <c r="L138" i="17"/>
  <c r="M243" i="10"/>
  <c r="M138" i="17"/>
  <c r="N243" i="10"/>
  <c r="N138" i="17"/>
  <c r="O243" i="10"/>
  <c r="O138" i="17"/>
  <c r="L230" i="10"/>
  <c r="P243" i="10"/>
  <c r="P138" i="17"/>
  <c r="Q243" i="10"/>
  <c r="Q138" i="17"/>
  <c r="R243" i="10"/>
  <c r="R138" i="17"/>
  <c r="S243" i="10"/>
  <c r="S138" i="17"/>
  <c r="T243" i="10"/>
  <c r="T138" i="17"/>
  <c r="U243" i="10"/>
  <c r="U138" i="17"/>
  <c r="V243" i="10"/>
  <c r="V138" i="17"/>
  <c r="W243" i="10"/>
  <c r="W138" i="17"/>
  <c r="X243" i="10"/>
  <c r="X138" i="17"/>
  <c r="Y243" i="10"/>
  <c r="Y138" i="17"/>
  <c r="G179" i="17"/>
  <c r="AQ32" i="23"/>
  <c r="H110" i="3"/>
  <c r="H231" i="10"/>
  <c r="F244" i="10"/>
  <c r="F139" i="17"/>
  <c r="I231" i="10"/>
  <c r="G244" i="10"/>
  <c r="G139" i="17"/>
  <c r="J231" i="10"/>
  <c r="H244" i="10"/>
  <c r="H139" i="17"/>
  <c r="K231" i="10"/>
  <c r="I244" i="10"/>
  <c r="I139" i="17"/>
  <c r="J244" i="10"/>
  <c r="J139" i="17"/>
  <c r="K244" i="10"/>
  <c r="K139" i="17"/>
  <c r="L244" i="10"/>
  <c r="L139" i="17"/>
  <c r="M244" i="10"/>
  <c r="M139" i="17"/>
  <c r="N244" i="10"/>
  <c r="N139" i="17"/>
  <c r="O244" i="10"/>
  <c r="O139" i="17"/>
  <c r="F231" i="10"/>
  <c r="G231" i="10"/>
  <c r="L231" i="10"/>
  <c r="P244" i="10"/>
  <c r="P139" i="17"/>
  <c r="Q244" i="10"/>
  <c r="Q139" i="17"/>
  <c r="R244" i="10"/>
  <c r="R139" i="17"/>
  <c r="S244" i="10"/>
  <c r="S139" i="17"/>
  <c r="T244" i="10"/>
  <c r="T139" i="17"/>
  <c r="U244" i="10"/>
  <c r="U139" i="17"/>
  <c r="V244" i="10"/>
  <c r="V139" i="17"/>
  <c r="W244" i="10"/>
  <c r="W139" i="17"/>
  <c r="X244" i="10"/>
  <c r="X139" i="17"/>
  <c r="Y244" i="10"/>
  <c r="Y139" i="17"/>
  <c r="G180" i="17"/>
  <c r="AR32" i="23"/>
  <c r="AS32" i="23"/>
  <c r="AV40" i="23"/>
  <c r="G67" i="10"/>
  <c r="M67" i="10"/>
  <c r="G107" i="10"/>
  <c r="G147" i="10"/>
  <c r="H187" i="10"/>
  <c r="F83" i="17"/>
  <c r="P81" i="11"/>
  <c r="F17" i="17"/>
  <c r="Q17" i="17"/>
  <c r="V17" i="17"/>
  <c r="AA17" i="17"/>
  <c r="K83" i="17"/>
  <c r="F61" i="10"/>
  <c r="F57" i="10"/>
  <c r="F58" i="10"/>
  <c r="F59" i="10"/>
  <c r="F60" i="10"/>
  <c r="H43" i="8"/>
  <c r="G75" i="8"/>
  <c r="F51" i="10"/>
  <c r="H44" i="8"/>
  <c r="G76" i="8"/>
  <c r="F52" i="10"/>
  <c r="H45" i="8"/>
  <c r="G77" i="8"/>
  <c r="F53" i="10"/>
  <c r="H46" i="8"/>
  <c r="G78" i="8"/>
  <c r="F54" i="10"/>
  <c r="H47" i="8"/>
  <c r="G79" i="8"/>
  <c r="F55" i="10"/>
  <c r="H48" i="8"/>
  <c r="G80" i="8"/>
  <c r="F56" i="10"/>
  <c r="G68" i="10"/>
  <c r="M68" i="10"/>
  <c r="G108" i="10"/>
  <c r="G148" i="10"/>
  <c r="H188" i="10"/>
  <c r="F84" i="17"/>
  <c r="P82" i="11"/>
  <c r="F18" i="17"/>
  <c r="Q18" i="17"/>
  <c r="V18" i="17"/>
  <c r="AA18" i="17"/>
  <c r="K84" i="17"/>
  <c r="G69" i="10"/>
  <c r="M69" i="10"/>
  <c r="G109" i="10"/>
  <c r="G149" i="10"/>
  <c r="H189" i="10"/>
  <c r="F85" i="17"/>
  <c r="P83" i="11"/>
  <c r="F19" i="17"/>
  <c r="Q19" i="17"/>
  <c r="V19" i="17"/>
  <c r="AA19" i="17"/>
  <c r="K85" i="17"/>
  <c r="G70" i="10"/>
  <c r="M70" i="10"/>
  <c r="G110" i="10"/>
  <c r="G150" i="10"/>
  <c r="H190" i="10"/>
  <c r="F86" i="17"/>
  <c r="P84" i="11"/>
  <c r="F20" i="17"/>
  <c r="Q20" i="17"/>
  <c r="V20" i="17"/>
  <c r="AA20" i="17"/>
  <c r="K86" i="17"/>
  <c r="G71" i="10"/>
  <c r="M71" i="10"/>
  <c r="G111" i="10"/>
  <c r="G151" i="10"/>
  <c r="H191" i="10"/>
  <c r="F87" i="17"/>
  <c r="P85" i="11"/>
  <c r="F21" i="17"/>
  <c r="Q21" i="17"/>
  <c r="V21" i="17"/>
  <c r="AA21" i="17"/>
  <c r="K87" i="17"/>
  <c r="G72" i="10"/>
  <c r="M72" i="10"/>
  <c r="G112" i="10"/>
  <c r="G152" i="10"/>
  <c r="H192" i="10"/>
  <c r="F88" i="17"/>
  <c r="P86" i="11"/>
  <c r="F22" i="17"/>
  <c r="Q22" i="17"/>
  <c r="V22" i="17"/>
  <c r="AA22" i="17"/>
  <c r="K88" i="17"/>
  <c r="G73" i="10"/>
  <c r="M73" i="10"/>
  <c r="G113" i="10"/>
  <c r="G153" i="10"/>
  <c r="H193" i="10"/>
  <c r="F89" i="17"/>
  <c r="P87" i="11"/>
  <c r="F23" i="17"/>
  <c r="Q23" i="17"/>
  <c r="V23" i="17"/>
  <c r="AA23" i="17"/>
  <c r="K89" i="17"/>
  <c r="G74" i="10"/>
  <c r="M74" i="10"/>
  <c r="G114" i="10"/>
  <c r="G154" i="10"/>
  <c r="H194" i="10"/>
  <c r="F90" i="17"/>
  <c r="P88" i="11"/>
  <c r="F24" i="17"/>
  <c r="Q24" i="17"/>
  <c r="V24" i="17"/>
  <c r="AA24" i="17"/>
  <c r="K90" i="17"/>
  <c r="G75" i="10"/>
  <c r="M75" i="10"/>
  <c r="G115" i="10"/>
  <c r="G155" i="10"/>
  <c r="H195" i="10"/>
  <c r="F91" i="17"/>
  <c r="P89" i="11"/>
  <c r="F25" i="17"/>
  <c r="Q25" i="17"/>
  <c r="V25" i="17"/>
  <c r="AA25" i="17"/>
  <c r="K91" i="17"/>
  <c r="G76" i="10"/>
  <c r="M76" i="10"/>
  <c r="G116" i="10"/>
  <c r="G156" i="10"/>
  <c r="H196" i="10"/>
  <c r="F92" i="17"/>
  <c r="P90" i="11"/>
  <c r="F26" i="17"/>
  <c r="Q26" i="17"/>
  <c r="V26" i="17"/>
  <c r="AA26" i="17"/>
  <c r="K92" i="17"/>
  <c r="G77" i="10"/>
  <c r="M77" i="10"/>
  <c r="G117" i="10"/>
  <c r="G157" i="10"/>
  <c r="H197" i="10"/>
  <c r="F93" i="17"/>
  <c r="P91" i="11"/>
  <c r="F27" i="17"/>
  <c r="Q27" i="17"/>
  <c r="V27" i="17"/>
  <c r="AA27" i="17"/>
  <c r="K93" i="17"/>
  <c r="G78" i="10"/>
  <c r="M78" i="10"/>
  <c r="G118" i="10"/>
  <c r="G158" i="10"/>
  <c r="H198" i="10"/>
  <c r="F94" i="17"/>
  <c r="P92" i="11"/>
  <c r="F28" i="17"/>
  <c r="Q28" i="17"/>
  <c r="V28" i="17"/>
  <c r="AA28" i="17"/>
  <c r="K94" i="17"/>
  <c r="G79" i="10"/>
  <c r="M79" i="10"/>
  <c r="G119" i="10"/>
  <c r="G159" i="10"/>
  <c r="H199" i="10"/>
  <c r="F95" i="17"/>
  <c r="P93" i="11"/>
  <c r="F29" i="17"/>
  <c r="Q29" i="17"/>
  <c r="V29" i="17"/>
  <c r="AA29" i="17"/>
  <c r="K95" i="17"/>
  <c r="G80" i="10"/>
  <c r="M80" i="10"/>
  <c r="G120" i="10"/>
  <c r="G160" i="10"/>
  <c r="H200" i="10"/>
  <c r="F96" i="17"/>
  <c r="P94" i="11"/>
  <c r="F30" i="17"/>
  <c r="Q30" i="17"/>
  <c r="V30" i="17"/>
  <c r="AA30" i="17"/>
  <c r="K96" i="17"/>
  <c r="G81" i="10"/>
  <c r="M81" i="10"/>
  <c r="G121" i="10"/>
  <c r="G161" i="10"/>
  <c r="H201" i="10"/>
  <c r="F97" i="17"/>
  <c r="P95" i="11"/>
  <c r="F31" i="17"/>
  <c r="Q31" i="17"/>
  <c r="V31" i="17"/>
  <c r="AA31" i="17"/>
  <c r="K97" i="17"/>
  <c r="F29" i="10"/>
  <c r="F25" i="10"/>
  <c r="F26" i="10"/>
  <c r="F27" i="10"/>
  <c r="F28" i="10"/>
  <c r="F19" i="10"/>
  <c r="F20" i="10"/>
  <c r="F21" i="10"/>
  <c r="F22" i="10"/>
  <c r="F23" i="10"/>
  <c r="F24" i="10"/>
  <c r="G82" i="10"/>
  <c r="M82" i="10"/>
  <c r="G122" i="10"/>
  <c r="G162" i="10"/>
  <c r="H202" i="10"/>
  <c r="F98" i="17"/>
  <c r="P96" i="11"/>
  <c r="F32" i="17"/>
  <c r="Q32" i="17"/>
  <c r="V32" i="17"/>
  <c r="AA32" i="17"/>
  <c r="K98" i="17"/>
  <c r="G83" i="10"/>
  <c r="M83" i="10"/>
  <c r="G123" i="10"/>
  <c r="G163" i="10"/>
  <c r="H203" i="10"/>
  <c r="F99" i="17"/>
  <c r="P97" i="11"/>
  <c r="F33" i="17"/>
  <c r="Q33" i="17"/>
  <c r="V33" i="17"/>
  <c r="AA33" i="17"/>
  <c r="K99" i="17"/>
  <c r="G84" i="10"/>
  <c r="M84" i="10"/>
  <c r="G124" i="10"/>
  <c r="G164" i="10"/>
  <c r="H204" i="10"/>
  <c r="F100" i="17"/>
  <c r="P98" i="11"/>
  <c r="F34" i="17"/>
  <c r="Q34" i="17"/>
  <c r="V34" i="17"/>
  <c r="AA34" i="17"/>
  <c r="K100" i="17"/>
  <c r="G85" i="10"/>
  <c r="M85" i="10"/>
  <c r="G125" i="10"/>
  <c r="G165" i="10"/>
  <c r="H205" i="10"/>
  <c r="F101" i="17"/>
  <c r="P99" i="11"/>
  <c r="F35" i="17"/>
  <c r="Q35" i="17"/>
  <c r="V35" i="17"/>
  <c r="AA35" i="17"/>
  <c r="K101" i="17"/>
  <c r="G86" i="10"/>
  <c r="M86" i="10"/>
  <c r="G126" i="10"/>
  <c r="G166" i="10"/>
  <c r="H206" i="10"/>
  <c r="F102" i="17"/>
  <c r="P100" i="11"/>
  <c r="F36" i="17"/>
  <c r="Q36" i="17"/>
  <c r="V36" i="17"/>
  <c r="AA36" i="17"/>
  <c r="K102" i="17"/>
  <c r="G87" i="10"/>
  <c r="M87" i="10"/>
  <c r="G127" i="10"/>
  <c r="G167" i="10"/>
  <c r="H207" i="10"/>
  <c r="F103" i="17"/>
  <c r="P101" i="11"/>
  <c r="F37" i="17"/>
  <c r="Q37" i="17"/>
  <c r="V37" i="17"/>
  <c r="AA37" i="17"/>
  <c r="K103" i="17"/>
  <c r="G88" i="10"/>
  <c r="M88" i="10"/>
  <c r="G128" i="10"/>
  <c r="G168" i="10"/>
  <c r="H208" i="10"/>
  <c r="F104" i="17"/>
  <c r="P102" i="11"/>
  <c r="F38" i="17"/>
  <c r="Q38" i="17"/>
  <c r="V38" i="17"/>
  <c r="AA38" i="17"/>
  <c r="K104" i="17"/>
  <c r="G89" i="10"/>
  <c r="M89" i="10"/>
  <c r="G129" i="10"/>
  <c r="G169" i="10"/>
  <c r="H209" i="10"/>
  <c r="F105" i="17"/>
  <c r="P103" i="11"/>
  <c r="F39" i="17"/>
  <c r="Q39" i="17"/>
  <c r="V39" i="17"/>
  <c r="AA39" i="17"/>
  <c r="K105" i="17"/>
  <c r="G90" i="10"/>
  <c r="M90" i="10"/>
  <c r="G130" i="10"/>
  <c r="G170" i="10"/>
  <c r="H210" i="10"/>
  <c r="F106" i="17"/>
  <c r="P104" i="11"/>
  <c r="F40" i="17"/>
  <c r="Q40" i="17"/>
  <c r="V40" i="17"/>
  <c r="AA40" i="17"/>
  <c r="K106" i="17"/>
  <c r="G91" i="10"/>
  <c r="M91" i="10"/>
  <c r="G131" i="10"/>
  <c r="G171" i="10"/>
  <c r="H211" i="10"/>
  <c r="F107" i="17"/>
  <c r="P105" i="11"/>
  <c r="F41" i="17"/>
  <c r="Q41" i="17"/>
  <c r="V41" i="17"/>
  <c r="AA41" i="17"/>
  <c r="K107" i="17"/>
  <c r="G92" i="10"/>
  <c r="M92" i="10"/>
  <c r="G132" i="10"/>
  <c r="G172" i="10"/>
  <c r="H212" i="10"/>
  <c r="F108" i="17"/>
  <c r="P106" i="11"/>
  <c r="F42" i="17"/>
  <c r="Q42" i="17"/>
  <c r="V42" i="17"/>
  <c r="AA42" i="17"/>
  <c r="K108" i="17"/>
  <c r="G93" i="10"/>
  <c r="M93" i="10"/>
  <c r="G133" i="10"/>
  <c r="G173" i="10"/>
  <c r="H213" i="10"/>
  <c r="F109" i="17"/>
  <c r="P107" i="11"/>
  <c r="F43" i="17"/>
  <c r="Q43" i="17"/>
  <c r="V43" i="17"/>
  <c r="AA43" i="17"/>
  <c r="K109" i="17"/>
  <c r="G94" i="10"/>
  <c r="M94" i="10"/>
  <c r="G134" i="10"/>
  <c r="G174" i="10"/>
  <c r="H214" i="10"/>
  <c r="F110" i="17"/>
  <c r="P108" i="11"/>
  <c r="F44" i="17"/>
  <c r="Q44" i="17"/>
  <c r="V44" i="17"/>
  <c r="AA44" i="17"/>
  <c r="K110" i="17"/>
  <c r="G95" i="10"/>
  <c r="M95" i="10"/>
  <c r="G135" i="10"/>
  <c r="G175" i="10"/>
  <c r="H215" i="10"/>
  <c r="F111" i="17"/>
  <c r="P109" i="11"/>
  <c r="F45" i="17"/>
  <c r="Q45" i="17"/>
  <c r="V45" i="17"/>
  <c r="AA45" i="17"/>
  <c r="K111" i="17"/>
  <c r="G96" i="10"/>
  <c r="M96" i="10"/>
  <c r="G136" i="10"/>
  <c r="G176" i="10"/>
  <c r="H216" i="10"/>
  <c r="F112" i="17"/>
  <c r="P110" i="11"/>
  <c r="F46" i="17"/>
  <c r="Q46" i="17"/>
  <c r="V46" i="17"/>
  <c r="AA46" i="17"/>
  <c r="K112" i="17"/>
  <c r="G97" i="10"/>
  <c r="M97" i="10"/>
  <c r="G137" i="10"/>
  <c r="G177" i="10"/>
  <c r="H217" i="10"/>
  <c r="F113" i="17"/>
  <c r="P111" i="11"/>
  <c r="F47" i="17"/>
  <c r="Q47" i="17"/>
  <c r="V47" i="17"/>
  <c r="AA47" i="17"/>
  <c r="K113" i="17"/>
  <c r="G98" i="10"/>
  <c r="M98" i="10"/>
  <c r="G138" i="10"/>
  <c r="G178" i="10"/>
  <c r="H218" i="10"/>
  <c r="F114" i="17"/>
  <c r="P112" i="11"/>
  <c r="F48" i="17"/>
  <c r="Q48" i="17"/>
  <c r="V48" i="17"/>
  <c r="AA48" i="17"/>
  <c r="K114" i="17"/>
  <c r="F80" i="7"/>
  <c r="F81" i="7"/>
  <c r="F13" i="10"/>
  <c r="G99" i="10"/>
  <c r="M99" i="10"/>
  <c r="G139" i="10"/>
  <c r="G179" i="10"/>
  <c r="H219" i="10"/>
  <c r="F115" i="17"/>
  <c r="P113" i="11"/>
  <c r="F49" i="17"/>
  <c r="Q49" i="17"/>
  <c r="V49" i="17"/>
  <c r="AA49" i="17"/>
  <c r="K115" i="17"/>
  <c r="G100" i="10"/>
  <c r="M100" i="10"/>
  <c r="G140" i="10"/>
  <c r="G180" i="10"/>
  <c r="H220" i="10"/>
  <c r="F116" i="17"/>
  <c r="P114" i="11"/>
  <c r="F50" i="17"/>
  <c r="Q50" i="17"/>
  <c r="V50" i="17"/>
  <c r="AA50" i="17"/>
  <c r="K116" i="17"/>
  <c r="G101" i="10"/>
  <c r="M101" i="10"/>
  <c r="G141" i="10"/>
  <c r="G181" i="10"/>
  <c r="H221" i="10"/>
  <c r="F117" i="17"/>
  <c r="P115" i="11"/>
  <c r="F51" i="17"/>
  <c r="Q51" i="17"/>
  <c r="V51" i="17"/>
  <c r="AA51" i="17"/>
  <c r="K117" i="17"/>
  <c r="P122" i="11"/>
  <c r="F56" i="17"/>
  <c r="Q56" i="17"/>
  <c r="V56" i="17"/>
  <c r="AA56" i="17"/>
  <c r="F123" i="17"/>
  <c r="F125" i="17"/>
  <c r="P123" i="11"/>
  <c r="F57" i="17"/>
  <c r="Q57" i="17"/>
  <c r="V57" i="17"/>
  <c r="AA57" i="17"/>
  <c r="G123" i="17"/>
  <c r="G125" i="17"/>
  <c r="P124" i="11"/>
  <c r="F58" i="17"/>
  <c r="Q58" i="17"/>
  <c r="V58" i="17"/>
  <c r="AA58" i="17"/>
  <c r="H123" i="17"/>
  <c r="H125" i="17"/>
  <c r="P125" i="11"/>
  <c r="F59" i="17"/>
  <c r="Q59" i="17"/>
  <c r="V59" i="17"/>
  <c r="AA59" i="17"/>
  <c r="I123" i="17"/>
  <c r="I125" i="17"/>
  <c r="P126" i="11"/>
  <c r="F60" i="17"/>
  <c r="Q60" i="17"/>
  <c r="V60" i="17"/>
  <c r="AA60" i="17"/>
  <c r="J123" i="17"/>
  <c r="J125" i="17"/>
  <c r="P127" i="11"/>
  <c r="F61" i="17"/>
  <c r="Q61" i="17"/>
  <c r="V61" i="17"/>
  <c r="AA61" i="17"/>
  <c r="K123" i="17"/>
  <c r="K125" i="17"/>
  <c r="P128" i="11"/>
  <c r="F62" i="17"/>
  <c r="Q62" i="17"/>
  <c r="V62" i="17"/>
  <c r="AA62" i="17"/>
  <c r="L123" i="17"/>
  <c r="L125" i="17"/>
  <c r="P129" i="11"/>
  <c r="F63" i="17"/>
  <c r="Q63" i="17"/>
  <c r="V63" i="17"/>
  <c r="AA63" i="17"/>
  <c r="M123" i="17"/>
  <c r="M125" i="17"/>
  <c r="P130" i="11"/>
  <c r="F64" i="17"/>
  <c r="Q64" i="17"/>
  <c r="V64" i="17"/>
  <c r="AA64" i="17"/>
  <c r="N123" i="17"/>
  <c r="N125" i="17"/>
  <c r="P131" i="11"/>
  <c r="F65" i="17"/>
  <c r="Q65" i="17"/>
  <c r="V65" i="17"/>
  <c r="AA65" i="17"/>
  <c r="O123" i="17"/>
  <c r="O125" i="17"/>
  <c r="P132" i="11"/>
  <c r="F66" i="17"/>
  <c r="Q66" i="17"/>
  <c r="V66" i="17"/>
  <c r="AA66" i="17"/>
  <c r="P123" i="17"/>
  <c r="P125" i="17"/>
  <c r="P133" i="11"/>
  <c r="F67" i="17"/>
  <c r="Q67" i="17"/>
  <c r="V67" i="17"/>
  <c r="AA67" i="17"/>
  <c r="Q123" i="17"/>
  <c r="Q125" i="17"/>
  <c r="P134" i="11"/>
  <c r="F68" i="17"/>
  <c r="Q68" i="17"/>
  <c r="V68" i="17"/>
  <c r="AA68" i="17"/>
  <c r="R123" i="17"/>
  <c r="R125" i="17"/>
  <c r="P135" i="11"/>
  <c r="F69" i="17"/>
  <c r="Q69" i="17"/>
  <c r="V69" i="17"/>
  <c r="AA69" i="17"/>
  <c r="S123" i="17"/>
  <c r="S125" i="17"/>
  <c r="P136" i="11"/>
  <c r="F70" i="17"/>
  <c r="Q70" i="17"/>
  <c r="V70" i="17"/>
  <c r="AA70" i="17"/>
  <c r="T123" i="17"/>
  <c r="T125" i="17"/>
  <c r="P137" i="11"/>
  <c r="F71" i="17"/>
  <c r="Q71" i="17"/>
  <c r="V71" i="17"/>
  <c r="AA71" i="17"/>
  <c r="U123" i="17"/>
  <c r="U125" i="17"/>
  <c r="P138" i="11"/>
  <c r="F72" i="17"/>
  <c r="Q72" i="17"/>
  <c r="V72" i="17"/>
  <c r="AA72" i="17"/>
  <c r="V123" i="17"/>
  <c r="V125" i="17"/>
  <c r="P139" i="11"/>
  <c r="F73" i="17"/>
  <c r="Q73" i="17"/>
  <c r="V73" i="17"/>
  <c r="AA73" i="17"/>
  <c r="W123" i="17"/>
  <c r="W125" i="17"/>
  <c r="P140" i="11"/>
  <c r="F74" i="17"/>
  <c r="Q74" i="17"/>
  <c r="V74" i="17"/>
  <c r="AA74" i="17"/>
  <c r="X123" i="17"/>
  <c r="X125" i="17"/>
  <c r="P141" i="11"/>
  <c r="F75" i="17"/>
  <c r="Q75" i="17"/>
  <c r="V75" i="17"/>
  <c r="AA75" i="17"/>
  <c r="Y123" i="17"/>
  <c r="Y125" i="17"/>
  <c r="F176" i="17"/>
  <c r="F126" i="17"/>
  <c r="G126" i="17"/>
  <c r="H126" i="17"/>
  <c r="I126" i="17"/>
  <c r="J126" i="17"/>
  <c r="K126" i="17"/>
  <c r="L126" i="17"/>
  <c r="M126" i="17"/>
  <c r="N126" i="17"/>
  <c r="O126" i="17"/>
  <c r="P126" i="17"/>
  <c r="Q126" i="17"/>
  <c r="R126" i="17"/>
  <c r="S126" i="17"/>
  <c r="T126" i="17"/>
  <c r="U126" i="17"/>
  <c r="V126" i="17"/>
  <c r="W126" i="17"/>
  <c r="X126" i="17"/>
  <c r="Y126" i="17"/>
  <c r="F177" i="17"/>
  <c r="F127" i="17"/>
  <c r="G127" i="17"/>
  <c r="H127" i="17"/>
  <c r="I127" i="17"/>
  <c r="J127" i="17"/>
  <c r="K127" i="17"/>
  <c r="L127" i="17"/>
  <c r="M127" i="17"/>
  <c r="N127" i="17"/>
  <c r="O127" i="17"/>
  <c r="P127" i="17"/>
  <c r="Q127" i="17"/>
  <c r="R127" i="17"/>
  <c r="S127" i="17"/>
  <c r="T127" i="17"/>
  <c r="U127" i="17"/>
  <c r="V127" i="17"/>
  <c r="W127" i="17"/>
  <c r="X127" i="17"/>
  <c r="Y127" i="17"/>
  <c r="F178" i="17"/>
  <c r="F128" i="17"/>
  <c r="G128" i="17"/>
  <c r="H128" i="17"/>
  <c r="I128" i="17"/>
  <c r="J128" i="17"/>
  <c r="K128" i="17"/>
  <c r="L128" i="17"/>
  <c r="M128" i="17"/>
  <c r="N128" i="17"/>
  <c r="O128" i="17"/>
  <c r="P128" i="17"/>
  <c r="Q128" i="17"/>
  <c r="R128" i="17"/>
  <c r="S128" i="17"/>
  <c r="T128" i="17"/>
  <c r="U128" i="17"/>
  <c r="V128" i="17"/>
  <c r="W128" i="17"/>
  <c r="X128" i="17"/>
  <c r="Y128" i="17"/>
  <c r="F179" i="17"/>
  <c r="F129" i="17"/>
  <c r="G129" i="17"/>
  <c r="H129" i="17"/>
  <c r="I129" i="17"/>
  <c r="J129" i="17"/>
  <c r="K129" i="17"/>
  <c r="L129" i="17"/>
  <c r="M129" i="17"/>
  <c r="N129" i="17"/>
  <c r="O129" i="17"/>
  <c r="P129" i="17"/>
  <c r="Q129" i="17"/>
  <c r="R129" i="17"/>
  <c r="S129" i="17"/>
  <c r="T129" i="17"/>
  <c r="U129" i="17"/>
  <c r="V129" i="17"/>
  <c r="W129" i="17"/>
  <c r="X129" i="17"/>
  <c r="Y129" i="17"/>
  <c r="F180" i="17"/>
  <c r="D46" i="24"/>
  <c r="D13" i="24"/>
  <c r="E13" i="24"/>
  <c r="D14" i="24"/>
  <c r="E14" i="24"/>
  <c r="D15" i="24"/>
  <c r="E15" i="24"/>
  <c r="D16" i="24"/>
  <c r="E16" i="24"/>
  <c r="D17" i="24"/>
  <c r="E17" i="24"/>
  <c r="D18" i="24"/>
  <c r="E18" i="24"/>
  <c r="D19" i="24"/>
  <c r="E19" i="24"/>
  <c r="D20" i="24"/>
  <c r="E20" i="24"/>
  <c r="D21" i="24"/>
  <c r="E21" i="24"/>
  <c r="D22" i="24"/>
  <c r="E22" i="24"/>
  <c r="D23" i="24"/>
  <c r="E23" i="24"/>
  <c r="D24" i="24"/>
  <c r="E24" i="24"/>
  <c r="D25" i="24"/>
  <c r="E25" i="24"/>
  <c r="D26" i="24"/>
  <c r="E26" i="24"/>
  <c r="D27" i="24"/>
  <c r="E27" i="24"/>
  <c r="D28" i="24"/>
  <c r="E28" i="24"/>
  <c r="D29" i="24"/>
  <c r="E29" i="24"/>
  <c r="D30" i="24"/>
  <c r="E30" i="24"/>
  <c r="D31" i="24"/>
  <c r="E31" i="24"/>
  <c r="D32" i="24"/>
  <c r="E32" i="24"/>
  <c r="D33" i="24"/>
  <c r="E33" i="24"/>
  <c r="D34" i="24"/>
  <c r="E34" i="24"/>
  <c r="D35" i="24"/>
  <c r="E35" i="24"/>
  <c r="D36" i="24"/>
  <c r="E36" i="24"/>
  <c r="D37" i="24"/>
  <c r="E37" i="24"/>
  <c r="D38" i="24"/>
  <c r="E38" i="24"/>
  <c r="D39" i="24"/>
  <c r="E39" i="24"/>
  <c r="E40" i="24"/>
  <c r="D47" i="24"/>
  <c r="D51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39" i="24"/>
  <c r="G40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D49" i="24"/>
  <c r="D48" i="24"/>
  <c r="D52" i="24"/>
  <c r="F59" i="5"/>
  <c r="AV44" i="23"/>
  <c r="F62" i="5"/>
  <c r="I67" i="10"/>
  <c r="O67" i="10"/>
  <c r="I107" i="10"/>
  <c r="I147" i="10"/>
  <c r="J187" i="10"/>
  <c r="H83" i="17"/>
  <c r="H81" i="11"/>
  <c r="M81" i="11"/>
  <c r="R81" i="11"/>
  <c r="H17" i="17"/>
  <c r="S17" i="17"/>
  <c r="W81" i="11"/>
  <c r="X17" i="17"/>
  <c r="AC17" i="17"/>
  <c r="M83" i="17"/>
  <c r="E49" i="23"/>
  <c r="AU71" i="22"/>
  <c r="AU67" i="22"/>
  <c r="AU68" i="22"/>
  <c r="AU69" i="22"/>
  <c r="AU70" i="22"/>
  <c r="AU61" i="22"/>
  <c r="AU62" i="22"/>
  <c r="AU63" i="22"/>
  <c r="AU64" i="22"/>
  <c r="AU65" i="22"/>
  <c r="AU66" i="22"/>
  <c r="I61" i="10"/>
  <c r="I57" i="10"/>
  <c r="I58" i="10"/>
  <c r="I59" i="10"/>
  <c r="I60" i="10"/>
  <c r="K43" i="8"/>
  <c r="J75" i="8"/>
  <c r="I51" i="10"/>
  <c r="K44" i="8"/>
  <c r="J76" i="8"/>
  <c r="I52" i="10"/>
  <c r="K45" i="8"/>
  <c r="J77" i="8"/>
  <c r="I53" i="10"/>
  <c r="K46" i="8"/>
  <c r="J78" i="8"/>
  <c r="I54" i="10"/>
  <c r="K47" i="8"/>
  <c r="J79" i="8"/>
  <c r="I55" i="10"/>
  <c r="K48" i="8"/>
  <c r="J80" i="8"/>
  <c r="I56" i="10"/>
  <c r="J68" i="10"/>
  <c r="O68" i="10"/>
  <c r="I108" i="10"/>
  <c r="I148" i="10"/>
  <c r="J188" i="10"/>
  <c r="H84" i="17"/>
  <c r="H82" i="11"/>
  <c r="M82" i="11"/>
  <c r="R82" i="11"/>
  <c r="H18" i="17"/>
  <c r="S18" i="17"/>
  <c r="W82" i="11"/>
  <c r="X18" i="17"/>
  <c r="AC18" i="17"/>
  <c r="M84" i="17"/>
  <c r="F49" i="23"/>
  <c r="I69" i="10"/>
  <c r="O69" i="10"/>
  <c r="I109" i="10"/>
  <c r="I149" i="10"/>
  <c r="J189" i="10"/>
  <c r="H85" i="17"/>
  <c r="H83" i="11"/>
  <c r="M83" i="11"/>
  <c r="R83" i="11"/>
  <c r="H19" i="17"/>
  <c r="S19" i="17"/>
  <c r="W83" i="11"/>
  <c r="X19" i="17"/>
  <c r="AC19" i="17"/>
  <c r="M85" i="17"/>
  <c r="G49" i="23"/>
  <c r="J70" i="10"/>
  <c r="O70" i="10"/>
  <c r="I110" i="10"/>
  <c r="I150" i="10"/>
  <c r="J190" i="10"/>
  <c r="H86" i="17"/>
  <c r="H84" i="11"/>
  <c r="M84" i="11"/>
  <c r="R84" i="11"/>
  <c r="H20" i="17"/>
  <c r="S20" i="17"/>
  <c r="W84" i="11"/>
  <c r="X20" i="17"/>
  <c r="AC20" i="17"/>
  <c r="M86" i="17"/>
  <c r="H49" i="23"/>
  <c r="J71" i="10"/>
  <c r="O71" i="10"/>
  <c r="I111" i="10"/>
  <c r="I151" i="10"/>
  <c r="J191" i="10"/>
  <c r="H87" i="17"/>
  <c r="H85" i="11"/>
  <c r="M85" i="11"/>
  <c r="R85" i="11"/>
  <c r="H21" i="17"/>
  <c r="S21" i="17"/>
  <c r="W85" i="11"/>
  <c r="X21" i="17"/>
  <c r="AC21" i="17"/>
  <c r="M87" i="17"/>
  <c r="I49" i="23"/>
  <c r="J72" i="10"/>
  <c r="O72" i="10"/>
  <c r="I112" i="10"/>
  <c r="I152" i="10"/>
  <c r="J192" i="10"/>
  <c r="H88" i="17"/>
  <c r="H86" i="11"/>
  <c r="M86" i="11"/>
  <c r="R86" i="11"/>
  <c r="H22" i="17"/>
  <c r="S22" i="17"/>
  <c r="W86" i="11"/>
  <c r="X22" i="17"/>
  <c r="AC22" i="17"/>
  <c r="M88" i="17"/>
  <c r="J49" i="23"/>
  <c r="I73" i="10"/>
  <c r="O73" i="10"/>
  <c r="I113" i="10"/>
  <c r="I153" i="10"/>
  <c r="J193" i="10"/>
  <c r="H89" i="17"/>
  <c r="H87" i="11"/>
  <c r="M87" i="11"/>
  <c r="R87" i="11"/>
  <c r="H23" i="17"/>
  <c r="S23" i="17"/>
  <c r="W87" i="11"/>
  <c r="X23" i="17"/>
  <c r="AC23" i="17"/>
  <c r="M89" i="17"/>
  <c r="K49" i="23"/>
  <c r="J74" i="10"/>
  <c r="O74" i="10"/>
  <c r="I114" i="10"/>
  <c r="I154" i="10"/>
  <c r="J194" i="10"/>
  <c r="H90" i="17"/>
  <c r="H88" i="11"/>
  <c r="M88" i="11"/>
  <c r="R88" i="11"/>
  <c r="H24" i="17"/>
  <c r="S24" i="17"/>
  <c r="W88" i="11"/>
  <c r="X24" i="17"/>
  <c r="AC24" i="17"/>
  <c r="M90" i="17"/>
  <c r="L49" i="23"/>
  <c r="J75" i="10"/>
  <c r="O75" i="10"/>
  <c r="I115" i="10"/>
  <c r="I155" i="10"/>
  <c r="J195" i="10"/>
  <c r="H91" i="17"/>
  <c r="H89" i="11"/>
  <c r="M89" i="11"/>
  <c r="R89" i="11"/>
  <c r="H25" i="17"/>
  <c r="S25" i="17"/>
  <c r="W89" i="11"/>
  <c r="X25" i="17"/>
  <c r="AC25" i="17"/>
  <c r="M91" i="17"/>
  <c r="M49" i="23"/>
  <c r="J76" i="10"/>
  <c r="O76" i="10"/>
  <c r="I116" i="10"/>
  <c r="I156" i="10"/>
  <c r="J196" i="10"/>
  <c r="H92" i="17"/>
  <c r="H90" i="11"/>
  <c r="M90" i="11"/>
  <c r="R90" i="11"/>
  <c r="H26" i="17"/>
  <c r="S26" i="17"/>
  <c r="W90" i="11"/>
  <c r="X26" i="17"/>
  <c r="AC26" i="17"/>
  <c r="M92" i="17"/>
  <c r="N49" i="23"/>
  <c r="I77" i="10"/>
  <c r="O77" i="10"/>
  <c r="I117" i="10"/>
  <c r="I157" i="10"/>
  <c r="J197" i="10"/>
  <c r="H93" i="17"/>
  <c r="H91" i="11"/>
  <c r="M91" i="11"/>
  <c r="R91" i="11"/>
  <c r="H27" i="17"/>
  <c r="S27" i="17"/>
  <c r="W91" i="11"/>
  <c r="X27" i="17"/>
  <c r="AC27" i="17"/>
  <c r="M93" i="17"/>
  <c r="O49" i="23"/>
  <c r="J78" i="10"/>
  <c r="O78" i="10"/>
  <c r="I118" i="10"/>
  <c r="I158" i="10"/>
  <c r="J198" i="10"/>
  <c r="H94" i="17"/>
  <c r="H92" i="11"/>
  <c r="M92" i="11"/>
  <c r="R92" i="11"/>
  <c r="H28" i="17"/>
  <c r="S28" i="17"/>
  <c r="W92" i="11"/>
  <c r="X28" i="17"/>
  <c r="AC28" i="17"/>
  <c r="M94" i="17"/>
  <c r="P49" i="23"/>
  <c r="J79" i="10"/>
  <c r="O79" i="10"/>
  <c r="I119" i="10"/>
  <c r="I159" i="10"/>
  <c r="J199" i="10"/>
  <c r="H95" i="17"/>
  <c r="H93" i="11"/>
  <c r="M93" i="11"/>
  <c r="R93" i="11"/>
  <c r="H29" i="17"/>
  <c r="S29" i="17"/>
  <c r="W93" i="11"/>
  <c r="X29" i="17"/>
  <c r="AC29" i="17"/>
  <c r="M95" i="17"/>
  <c r="Q49" i="23"/>
  <c r="J80" i="10"/>
  <c r="O80" i="10"/>
  <c r="I120" i="10"/>
  <c r="I160" i="10"/>
  <c r="J200" i="10"/>
  <c r="H96" i="17"/>
  <c r="H94" i="11"/>
  <c r="M94" i="11"/>
  <c r="R94" i="11"/>
  <c r="H30" i="17"/>
  <c r="S30" i="17"/>
  <c r="W94" i="11"/>
  <c r="X30" i="17"/>
  <c r="AC30" i="17"/>
  <c r="M96" i="17"/>
  <c r="R49" i="23"/>
  <c r="I81" i="10"/>
  <c r="O81" i="10"/>
  <c r="I121" i="10"/>
  <c r="I161" i="10"/>
  <c r="J201" i="10"/>
  <c r="H97" i="17"/>
  <c r="H95" i="11"/>
  <c r="M95" i="11"/>
  <c r="R95" i="11"/>
  <c r="H31" i="17"/>
  <c r="S31" i="17"/>
  <c r="W95" i="11"/>
  <c r="X31" i="17"/>
  <c r="AC31" i="17"/>
  <c r="M97" i="17"/>
  <c r="S49" i="23"/>
  <c r="I29" i="10"/>
  <c r="I25" i="10"/>
  <c r="I26" i="10"/>
  <c r="I27" i="10"/>
  <c r="I28" i="10"/>
  <c r="I19" i="10"/>
  <c r="I20" i="10"/>
  <c r="I21" i="10"/>
  <c r="I22" i="10"/>
  <c r="I23" i="10"/>
  <c r="I24" i="10"/>
  <c r="J82" i="10"/>
  <c r="O82" i="10"/>
  <c r="I122" i="10"/>
  <c r="I162" i="10"/>
  <c r="J202" i="10"/>
  <c r="H98" i="17"/>
  <c r="H96" i="11"/>
  <c r="M96" i="11"/>
  <c r="R96" i="11"/>
  <c r="H32" i="17"/>
  <c r="S32" i="17"/>
  <c r="W96" i="11"/>
  <c r="X32" i="17"/>
  <c r="AC32" i="17"/>
  <c r="M98" i="17"/>
  <c r="T49" i="23"/>
  <c r="J83" i="10"/>
  <c r="O83" i="10"/>
  <c r="I123" i="10"/>
  <c r="I163" i="10"/>
  <c r="J203" i="10"/>
  <c r="H99" i="17"/>
  <c r="H97" i="11"/>
  <c r="M97" i="11"/>
  <c r="R97" i="11"/>
  <c r="H33" i="17"/>
  <c r="S33" i="17"/>
  <c r="W97" i="11"/>
  <c r="X33" i="17"/>
  <c r="AC33" i="17"/>
  <c r="M99" i="17"/>
  <c r="U49" i="23"/>
  <c r="J84" i="10"/>
  <c r="O84" i="10"/>
  <c r="I124" i="10"/>
  <c r="I164" i="10"/>
  <c r="J204" i="10"/>
  <c r="H100" i="17"/>
  <c r="H98" i="11"/>
  <c r="M98" i="11"/>
  <c r="R98" i="11"/>
  <c r="H34" i="17"/>
  <c r="S34" i="17"/>
  <c r="W98" i="11"/>
  <c r="X34" i="17"/>
  <c r="AC34" i="17"/>
  <c r="M100" i="17"/>
  <c r="V49" i="23"/>
  <c r="I85" i="10"/>
  <c r="O85" i="10"/>
  <c r="I125" i="10"/>
  <c r="I165" i="10"/>
  <c r="J205" i="10"/>
  <c r="H101" i="17"/>
  <c r="H99" i="11"/>
  <c r="M99" i="11"/>
  <c r="R99" i="11"/>
  <c r="H35" i="17"/>
  <c r="S35" i="17"/>
  <c r="W99" i="11"/>
  <c r="X35" i="17"/>
  <c r="AC35" i="17"/>
  <c r="M101" i="17"/>
  <c r="W49" i="23"/>
  <c r="J86" i="10"/>
  <c r="O86" i="10"/>
  <c r="I126" i="10"/>
  <c r="I166" i="10"/>
  <c r="J206" i="10"/>
  <c r="H102" i="17"/>
  <c r="H100" i="11"/>
  <c r="M100" i="11"/>
  <c r="R100" i="11"/>
  <c r="H36" i="17"/>
  <c r="S36" i="17"/>
  <c r="W100" i="11"/>
  <c r="X36" i="17"/>
  <c r="AC36" i="17"/>
  <c r="M102" i="17"/>
  <c r="X49" i="23"/>
  <c r="J87" i="10"/>
  <c r="O87" i="10"/>
  <c r="I127" i="10"/>
  <c r="I167" i="10"/>
  <c r="J207" i="10"/>
  <c r="H103" i="17"/>
  <c r="H101" i="11"/>
  <c r="M101" i="11"/>
  <c r="R101" i="11"/>
  <c r="H37" i="17"/>
  <c r="S37" i="17"/>
  <c r="W101" i="11"/>
  <c r="X37" i="17"/>
  <c r="AC37" i="17"/>
  <c r="M103" i="17"/>
  <c r="Y49" i="23"/>
  <c r="J88" i="10"/>
  <c r="O88" i="10"/>
  <c r="I128" i="10"/>
  <c r="I168" i="10"/>
  <c r="J208" i="10"/>
  <c r="H104" i="17"/>
  <c r="H102" i="11"/>
  <c r="M102" i="11"/>
  <c r="R102" i="11"/>
  <c r="H38" i="17"/>
  <c r="S38" i="17"/>
  <c r="W102" i="11"/>
  <c r="X38" i="17"/>
  <c r="AC38" i="17"/>
  <c r="M104" i="17"/>
  <c r="Z49" i="23"/>
  <c r="I89" i="10"/>
  <c r="O89" i="10"/>
  <c r="I129" i="10"/>
  <c r="I169" i="10"/>
  <c r="J209" i="10"/>
  <c r="H105" i="17"/>
  <c r="H103" i="11"/>
  <c r="M103" i="11"/>
  <c r="R103" i="11"/>
  <c r="H39" i="17"/>
  <c r="S39" i="17"/>
  <c r="W103" i="11"/>
  <c r="X39" i="17"/>
  <c r="AC39" i="17"/>
  <c r="M105" i="17"/>
  <c r="AA49" i="23"/>
  <c r="J90" i="10"/>
  <c r="O90" i="10"/>
  <c r="I130" i="10"/>
  <c r="I170" i="10"/>
  <c r="J210" i="10"/>
  <c r="H106" i="17"/>
  <c r="H104" i="11"/>
  <c r="M104" i="11"/>
  <c r="R104" i="11"/>
  <c r="H40" i="17"/>
  <c r="S40" i="17"/>
  <c r="W104" i="11"/>
  <c r="X40" i="17"/>
  <c r="AC40" i="17"/>
  <c r="M106" i="17"/>
  <c r="AB49" i="23"/>
  <c r="J91" i="10"/>
  <c r="O91" i="10"/>
  <c r="I131" i="10"/>
  <c r="I171" i="10"/>
  <c r="J211" i="10"/>
  <c r="H107" i="17"/>
  <c r="H105" i="11"/>
  <c r="M105" i="11"/>
  <c r="R105" i="11"/>
  <c r="H41" i="17"/>
  <c r="S41" i="17"/>
  <c r="W105" i="11"/>
  <c r="X41" i="17"/>
  <c r="AC41" i="17"/>
  <c r="M107" i="17"/>
  <c r="AC49" i="23"/>
  <c r="J92" i="10"/>
  <c r="O92" i="10"/>
  <c r="I132" i="10"/>
  <c r="I172" i="10"/>
  <c r="J212" i="10"/>
  <c r="H108" i="17"/>
  <c r="H106" i="11"/>
  <c r="M106" i="11"/>
  <c r="R106" i="11"/>
  <c r="H42" i="17"/>
  <c r="S42" i="17"/>
  <c r="W106" i="11"/>
  <c r="X42" i="17"/>
  <c r="AC42" i="17"/>
  <c r="M108" i="17"/>
  <c r="AD49" i="23"/>
  <c r="I93" i="10"/>
  <c r="O93" i="10"/>
  <c r="I133" i="10"/>
  <c r="I173" i="10"/>
  <c r="J213" i="10"/>
  <c r="H109" i="17"/>
  <c r="H107" i="11"/>
  <c r="M107" i="11"/>
  <c r="R107" i="11"/>
  <c r="H43" i="17"/>
  <c r="S43" i="17"/>
  <c r="W107" i="11"/>
  <c r="X43" i="17"/>
  <c r="AC43" i="17"/>
  <c r="M109" i="17"/>
  <c r="AE49" i="23"/>
  <c r="J94" i="10"/>
  <c r="O94" i="10"/>
  <c r="I134" i="10"/>
  <c r="I174" i="10"/>
  <c r="J214" i="10"/>
  <c r="H110" i="17"/>
  <c r="H108" i="11"/>
  <c r="M108" i="11"/>
  <c r="R108" i="11"/>
  <c r="H44" i="17"/>
  <c r="S44" i="17"/>
  <c r="W108" i="11"/>
  <c r="X44" i="17"/>
  <c r="AC44" i="17"/>
  <c r="M110" i="17"/>
  <c r="AF49" i="23"/>
  <c r="J95" i="10"/>
  <c r="O95" i="10"/>
  <c r="I135" i="10"/>
  <c r="I175" i="10"/>
  <c r="J215" i="10"/>
  <c r="H111" i="17"/>
  <c r="H109" i="11"/>
  <c r="M109" i="11"/>
  <c r="R109" i="11"/>
  <c r="H45" i="17"/>
  <c r="S45" i="17"/>
  <c r="W109" i="11"/>
  <c r="X45" i="17"/>
  <c r="AC45" i="17"/>
  <c r="M111" i="17"/>
  <c r="AG49" i="23"/>
  <c r="J96" i="10"/>
  <c r="O96" i="10"/>
  <c r="I136" i="10"/>
  <c r="I176" i="10"/>
  <c r="J216" i="10"/>
  <c r="H112" i="17"/>
  <c r="H110" i="11"/>
  <c r="M110" i="11"/>
  <c r="R110" i="11"/>
  <c r="H46" i="17"/>
  <c r="S46" i="17"/>
  <c r="W110" i="11"/>
  <c r="X46" i="17"/>
  <c r="AC46" i="17"/>
  <c r="M112" i="17"/>
  <c r="AH49" i="23"/>
  <c r="I97" i="10"/>
  <c r="O97" i="10"/>
  <c r="I137" i="10"/>
  <c r="I177" i="10"/>
  <c r="J217" i="10"/>
  <c r="H113" i="17"/>
  <c r="H111" i="11"/>
  <c r="M111" i="11"/>
  <c r="R111" i="11"/>
  <c r="H47" i="17"/>
  <c r="S47" i="17"/>
  <c r="W111" i="11"/>
  <c r="X47" i="17"/>
  <c r="AC47" i="17"/>
  <c r="M113" i="17"/>
  <c r="AI49" i="23"/>
  <c r="J98" i="10"/>
  <c r="O98" i="10"/>
  <c r="I138" i="10"/>
  <c r="I178" i="10"/>
  <c r="J218" i="10"/>
  <c r="H114" i="17"/>
  <c r="H112" i="11"/>
  <c r="M112" i="11"/>
  <c r="R112" i="11"/>
  <c r="H48" i="17"/>
  <c r="S48" i="17"/>
  <c r="W112" i="11"/>
  <c r="X48" i="17"/>
  <c r="AC48" i="17"/>
  <c r="M114" i="17"/>
  <c r="AJ49" i="23"/>
  <c r="I80" i="7"/>
  <c r="I81" i="7"/>
  <c r="I13" i="10"/>
  <c r="J99" i="10"/>
  <c r="O99" i="10"/>
  <c r="I139" i="10"/>
  <c r="I179" i="10"/>
  <c r="J219" i="10"/>
  <c r="H115" i="17"/>
  <c r="H113" i="11"/>
  <c r="M113" i="11"/>
  <c r="R113" i="11"/>
  <c r="H49" i="17"/>
  <c r="S49" i="17"/>
  <c r="W113" i="11"/>
  <c r="X49" i="17"/>
  <c r="AC49" i="17"/>
  <c r="M115" i="17"/>
  <c r="AK49" i="23"/>
  <c r="J100" i="10"/>
  <c r="O100" i="10"/>
  <c r="I140" i="10"/>
  <c r="I180" i="10"/>
  <c r="J220" i="10"/>
  <c r="H116" i="17"/>
  <c r="H114" i="11"/>
  <c r="M114" i="11"/>
  <c r="R114" i="11"/>
  <c r="H50" i="17"/>
  <c r="S50" i="17"/>
  <c r="W114" i="11"/>
  <c r="X50" i="17"/>
  <c r="AC50" i="17"/>
  <c r="M116" i="17"/>
  <c r="AL49" i="23"/>
  <c r="J101" i="10"/>
  <c r="O101" i="10"/>
  <c r="I141" i="10"/>
  <c r="I181" i="10"/>
  <c r="J221" i="10"/>
  <c r="H117" i="17"/>
  <c r="H115" i="11"/>
  <c r="M115" i="11"/>
  <c r="R115" i="11"/>
  <c r="H51" i="17"/>
  <c r="S51" i="17"/>
  <c r="W115" i="11"/>
  <c r="X51" i="17"/>
  <c r="AC51" i="17"/>
  <c r="M117" i="17"/>
  <c r="AM49" i="23"/>
  <c r="H122" i="11"/>
  <c r="M122" i="11"/>
  <c r="R122" i="11"/>
  <c r="H56" i="17"/>
  <c r="S56" i="17"/>
  <c r="W122" i="11"/>
  <c r="X56" i="17"/>
  <c r="AC56" i="17"/>
  <c r="F143" i="17"/>
  <c r="F145" i="17"/>
  <c r="H123" i="11"/>
  <c r="M123" i="11"/>
  <c r="R123" i="11"/>
  <c r="H57" i="17"/>
  <c r="S57" i="17"/>
  <c r="W123" i="11"/>
  <c r="X57" i="17"/>
  <c r="AC57" i="17"/>
  <c r="G143" i="17"/>
  <c r="G145" i="17"/>
  <c r="H124" i="11"/>
  <c r="M124" i="11"/>
  <c r="R124" i="11"/>
  <c r="H58" i="17"/>
  <c r="S58" i="17"/>
  <c r="W124" i="11"/>
  <c r="X58" i="17"/>
  <c r="AC58" i="17"/>
  <c r="H143" i="17"/>
  <c r="H145" i="17"/>
  <c r="H125" i="11"/>
  <c r="M125" i="11"/>
  <c r="R125" i="11"/>
  <c r="H59" i="17"/>
  <c r="S59" i="17"/>
  <c r="W125" i="11"/>
  <c r="X59" i="17"/>
  <c r="AC59" i="17"/>
  <c r="I143" i="17"/>
  <c r="I145" i="17"/>
  <c r="H126" i="11"/>
  <c r="M126" i="11"/>
  <c r="R126" i="11"/>
  <c r="H60" i="17"/>
  <c r="S60" i="17"/>
  <c r="W126" i="11"/>
  <c r="X60" i="17"/>
  <c r="AC60" i="17"/>
  <c r="J143" i="17"/>
  <c r="J145" i="17"/>
  <c r="H127" i="11"/>
  <c r="M127" i="11"/>
  <c r="R127" i="11"/>
  <c r="H61" i="17"/>
  <c r="S61" i="17"/>
  <c r="W127" i="11"/>
  <c r="X61" i="17"/>
  <c r="AC61" i="17"/>
  <c r="K143" i="17"/>
  <c r="K145" i="17"/>
  <c r="H128" i="11"/>
  <c r="M128" i="11"/>
  <c r="R128" i="11"/>
  <c r="H62" i="17"/>
  <c r="S62" i="17"/>
  <c r="W128" i="11"/>
  <c r="X62" i="17"/>
  <c r="AC62" i="17"/>
  <c r="L143" i="17"/>
  <c r="L145" i="17"/>
  <c r="H129" i="11"/>
  <c r="M129" i="11"/>
  <c r="R129" i="11"/>
  <c r="H63" i="17"/>
  <c r="S63" i="17"/>
  <c r="W129" i="11"/>
  <c r="X63" i="17"/>
  <c r="AC63" i="17"/>
  <c r="M143" i="17"/>
  <c r="M145" i="17"/>
  <c r="H130" i="11"/>
  <c r="M130" i="11"/>
  <c r="R130" i="11"/>
  <c r="H64" i="17"/>
  <c r="S64" i="17"/>
  <c r="W130" i="11"/>
  <c r="X64" i="17"/>
  <c r="AC64" i="17"/>
  <c r="N143" i="17"/>
  <c r="N145" i="17"/>
  <c r="H131" i="11"/>
  <c r="M131" i="11"/>
  <c r="R131" i="11"/>
  <c r="H65" i="17"/>
  <c r="S65" i="17"/>
  <c r="W131" i="11"/>
  <c r="X65" i="17"/>
  <c r="AC65" i="17"/>
  <c r="O143" i="17"/>
  <c r="O145" i="17"/>
  <c r="H132" i="11"/>
  <c r="M132" i="11"/>
  <c r="R132" i="11"/>
  <c r="H66" i="17"/>
  <c r="S66" i="17"/>
  <c r="W132" i="11"/>
  <c r="X66" i="17"/>
  <c r="AC66" i="17"/>
  <c r="P143" i="17"/>
  <c r="P145" i="17"/>
  <c r="H133" i="11"/>
  <c r="M133" i="11"/>
  <c r="R133" i="11"/>
  <c r="H67" i="17"/>
  <c r="S67" i="17"/>
  <c r="W133" i="11"/>
  <c r="X67" i="17"/>
  <c r="AC67" i="17"/>
  <c r="Q143" i="17"/>
  <c r="Q145" i="17"/>
  <c r="H134" i="11"/>
  <c r="M134" i="11"/>
  <c r="R134" i="11"/>
  <c r="H68" i="17"/>
  <c r="S68" i="17"/>
  <c r="W134" i="11"/>
  <c r="X68" i="17"/>
  <c r="AC68" i="17"/>
  <c r="R143" i="17"/>
  <c r="R145" i="17"/>
  <c r="H135" i="11"/>
  <c r="M135" i="11"/>
  <c r="R135" i="11"/>
  <c r="H69" i="17"/>
  <c r="S69" i="17"/>
  <c r="W135" i="11"/>
  <c r="X69" i="17"/>
  <c r="AC69" i="17"/>
  <c r="S143" i="17"/>
  <c r="S145" i="17"/>
  <c r="H136" i="11"/>
  <c r="M136" i="11"/>
  <c r="R136" i="11"/>
  <c r="H70" i="17"/>
  <c r="S70" i="17"/>
  <c r="W136" i="11"/>
  <c r="X70" i="17"/>
  <c r="AC70" i="17"/>
  <c r="T143" i="17"/>
  <c r="T145" i="17"/>
  <c r="H137" i="11"/>
  <c r="M137" i="11"/>
  <c r="R137" i="11"/>
  <c r="H71" i="17"/>
  <c r="S71" i="17"/>
  <c r="W137" i="11"/>
  <c r="X71" i="17"/>
  <c r="AC71" i="17"/>
  <c r="U143" i="17"/>
  <c r="U145" i="17"/>
  <c r="H138" i="11"/>
  <c r="M138" i="11"/>
  <c r="R138" i="11"/>
  <c r="H72" i="17"/>
  <c r="S72" i="17"/>
  <c r="W138" i="11"/>
  <c r="X72" i="17"/>
  <c r="AC72" i="17"/>
  <c r="V143" i="17"/>
  <c r="V145" i="17"/>
  <c r="H139" i="11"/>
  <c r="M139" i="11"/>
  <c r="R139" i="11"/>
  <c r="H73" i="17"/>
  <c r="S73" i="17"/>
  <c r="W139" i="11"/>
  <c r="X73" i="17"/>
  <c r="AC73" i="17"/>
  <c r="W143" i="17"/>
  <c r="W145" i="17"/>
  <c r="H140" i="11"/>
  <c r="M140" i="11"/>
  <c r="R140" i="11"/>
  <c r="H74" i="17"/>
  <c r="S74" i="17"/>
  <c r="W140" i="11"/>
  <c r="X74" i="17"/>
  <c r="AC74" i="17"/>
  <c r="X143" i="17"/>
  <c r="X145" i="17"/>
  <c r="H141" i="11"/>
  <c r="M141" i="11"/>
  <c r="R141" i="11"/>
  <c r="H75" i="17"/>
  <c r="S75" i="17"/>
  <c r="W141" i="11"/>
  <c r="X75" i="17"/>
  <c r="AC75" i="17"/>
  <c r="Y143" i="17"/>
  <c r="Y145" i="17"/>
  <c r="H176" i="17"/>
  <c r="AN49" i="23"/>
  <c r="F146" i="17"/>
  <c r="G146" i="17"/>
  <c r="H146" i="17"/>
  <c r="I146" i="17"/>
  <c r="J146" i="17"/>
  <c r="K146" i="17"/>
  <c r="L146" i="17"/>
  <c r="M146" i="17"/>
  <c r="N146" i="17"/>
  <c r="O146" i="17"/>
  <c r="P146" i="17"/>
  <c r="Q146" i="17"/>
  <c r="R146" i="17"/>
  <c r="S146" i="17"/>
  <c r="T146" i="17"/>
  <c r="U146" i="17"/>
  <c r="V146" i="17"/>
  <c r="W146" i="17"/>
  <c r="X146" i="17"/>
  <c r="Y146" i="17"/>
  <c r="H177" i="17"/>
  <c r="AO49" i="23"/>
  <c r="F147" i="17"/>
  <c r="G147" i="17"/>
  <c r="H147" i="17"/>
  <c r="I147" i="17"/>
  <c r="J147" i="17"/>
  <c r="K147" i="17"/>
  <c r="L147" i="17"/>
  <c r="M147" i="17"/>
  <c r="N147" i="17"/>
  <c r="O147" i="17"/>
  <c r="P147" i="17"/>
  <c r="Q147" i="17"/>
  <c r="R147" i="17"/>
  <c r="S147" i="17"/>
  <c r="T147" i="17"/>
  <c r="U147" i="17"/>
  <c r="V147" i="17"/>
  <c r="W147" i="17"/>
  <c r="X147" i="17"/>
  <c r="Y147" i="17"/>
  <c r="H178" i="17"/>
  <c r="AP49" i="23"/>
  <c r="F148" i="17"/>
  <c r="G148" i="17"/>
  <c r="H148" i="17"/>
  <c r="I148" i="17"/>
  <c r="J148" i="17"/>
  <c r="K148" i="17"/>
  <c r="L148" i="17"/>
  <c r="M148" i="17"/>
  <c r="N148" i="17"/>
  <c r="O148" i="17"/>
  <c r="P148" i="17"/>
  <c r="Q148" i="17"/>
  <c r="R148" i="17"/>
  <c r="S148" i="17"/>
  <c r="T148" i="17"/>
  <c r="U148" i="17"/>
  <c r="V148" i="17"/>
  <c r="W148" i="17"/>
  <c r="X148" i="17"/>
  <c r="Y148" i="17"/>
  <c r="H179" i="17"/>
  <c r="AQ49" i="23"/>
  <c r="F149" i="17"/>
  <c r="G149" i="17"/>
  <c r="H149" i="17"/>
  <c r="I149" i="17"/>
  <c r="J149" i="17"/>
  <c r="K149" i="17"/>
  <c r="L149" i="17"/>
  <c r="M149" i="17"/>
  <c r="N149" i="17"/>
  <c r="O149" i="17"/>
  <c r="P149" i="17"/>
  <c r="Q149" i="17"/>
  <c r="R149" i="17"/>
  <c r="S149" i="17"/>
  <c r="T149" i="17"/>
  <c r="U149" i="17"/>
  <c r="V149" i="17"/>
  <c r="W149" i="17"/>
  <c r="X149" i="17"/>
  <c r="Y149" i="17"/>
  <c r="H180" i="17"/>
  <c r="AR49" i="23"/>
  <c r="AS49" i="23"/>
  <c r="AV57" i="23"/>
  <c r="G59" i="5"/>
  <c r="AV61" i="23"/>
  <c r="G62" i="5"/>
  <c r="J67" i="10"/>
  <c r="P67" i="10"/>
  <c r="J107" i="10"/>
  <c r="J147" i="10"/>
  <c r="K187" i="10"/>
  <c r="I83" i="17"/>
  <c r="I81" i="11"/>
  <c r="N81" i="11"/>
  <c r="S81" i="11"/>
  <c r="I17" i="17"/>
  <c r="T17" i="17"/>
  <c r="X81" i="11"/>
  <c r="Y17" i="17"/>
  <c r="AD17" i="17"/>
  <c r="N83" i="17"/>
  <c r="E66" i="23"/>
  <c r="AU86" i="22"/>
  <c r="AU82" i="22"/>
  <c r="AU83" i="22"/>
  <c r="AU84" i="22"/>
  <c r="AU85" i="22"/>
  <c r="AU76" i="22"/>
  <c r="AU77" i="22"/>
  <c r="AU78" i="22"/>
  <c r="AU79" i="22"/>
  <c r="AU80" i="22"/>
  <c r="AU81" i="22"/>
  <c r="J61" i="10"/>
  <c r="J57" i="10"/>
  <c r="J58" i="10"/>
  <c r="J59" i="10"/>
  <c r="J60" i="10"/>
  <c r="L43" i="8"/>
  <c r="K75" i="8"/>
  <c r="J51" i="10"/>
  <c r="L44" i="8"/>
  <c r="K76" i="8"/>
  <c r="J52" i="10"/>
  <c r="L45" i="8"/>
  <c r="K77" i="8"/>
  <c r="J53" i="10"/>
  <c r="L46" i="8"/>
  <c r="K78" i="8"/>
  <c r="J54" i="10"/>
  <c r="L47" i="8"/>
  <c r="K79" i="8"/>
  <c r="J55" i="10"/>
  <c r="L48" i="8"/>
  <c r="K80" i="8"/>
  <c r="J56" i="10"/>
  <c r="K68" i="10"/>
  <c r="P68" i="10"/>
  <c r="J108" i="10"/>
  <c r="J148" i="10"/>
  <c r="K188" i="10"/>
  <c r="I84" i="17"/>
  <c r="I82" i="11"/>
  <c r="N82" i="11"/>
  <c r="S82" i="11"/>
  <c r="I18" i="17"/>
  <c r="T18" i="17"/>
  <c r="X82" i="11"/>
  <c r="Y18" i="17"/>
  <c r="AD18" i="17"/>
  <c r="N84" i="17"/>
  <c r="F66" i="23"/>
  <c r="J69" i="10"/>
  <c r="P69" i="10"/>
  <c r="J109" i="10"/>
  <c r="J149" i="10"/>
  <c r="K189" i="10"/>
  <c r="I85" i="17"/>
  <c r="I83" i="11"/>
  <c r="N83" i="11"/>
  <c r="S83" i="11"/>
  <c r="I19" i="17"/>
  <c r="T19" i="17"/>
  <c r="X83" i="11"/>
  <c r="Y19" i="17"/>
  <c r="AD19" i="17"/>
  <c r="N85" i="17"/>
  <c r="G66" i="23"/>
  <c r="K70" i="10"/>
  <c r="P70" i="10"/>
  <c r="J110" i="10"/>
  <c r="J150" i="10"/>
  <c r="K190" i="10"/>
  <c r="I86" i="17"/>
  <c r="I84" i="11"/>
  <c r="N84" i="11"/>
  <c r="S84" i="11"/>
  <c r="I20" i="17"/>
  <c r="T20" i="17"/>
  <c r="X84" i="11"/>
  <c r="Y20" i="17"/>
  <c r="AD20" i="17"/>
  <c r="N86" i="17"/>
  <c r="H66" i="23"/>
  <c r="K71" i="10"/>
  <c r="P71" i="10"/>
  <c r="J111" i="10"/>
  <c r="J151" i="10"/>
  <c r="K191" i="10"/>
  <c r="I87" i="17"/>
  <c r="I85" i="11"/>
  <c r="N85" i="11"/>
  <c r="S85" i="11"/>
  <c r="I21" i="17"/>
  <c r="T21" i="17"/>
  <c r="X85" i="11"/>
  <c r="Y21" i="17"/>
  <c r="AD21" i="17"/>
  <c r="N87" i="17"/>
  <c r="I66" i="23"/>
  <c r="K72" i="10"/>
  <c r="P72" i="10"/>
  <c r="J112" i="10"/>
  <c r="J152" i="10"/>
  <c r="K192" i="10"/>
  <c r="I88" i="17"/>
  <c r="I86" i="11"/>
  <c r="N86" i="11"/>
  <c r="S86" i="11"/>
  <c r="I22" i="17"/>
  <c r="T22" i="17"/>
  <c r="X86" i="11"/>
  <c r="Y22" i="17"/>
  <c r="AD22" i="17"/>
  <c r="N88" i="17"/>
  <c r="J66" i="23"/>
  <c r="J73" i="10"/>
  <c r="P73" i="10"/>
  <c r="J113" i="10"/>
  <c r="J153" i="10"/>
  <c r="K193" i="10"/>
  <c r="I89" i="17"/>
  <c r="I87" i="11"/>
  <c r="N87" i="11"/>
  <c r="S87" i="11"/>
  <c r="I23" i="17"/>
  <c r="T23" i="17"/>
  <c r="X87" i="11"/>
  <c r="Y23" i="17"/>
  <c r="AD23" i="17"/>
  <c r="N89" i="17"/>
  <c r="K66" i="23"/>
  <c r="K74" i="10"/>
  <c r="P74" i="10"/>
  <c r="J114" i="10"/>
  <c r="J154" i="10"/>
  <c r="K194" i="10"/>
  <c r="I90" i="17"/>
  <c r="I88" i="11"/>
  <c r="N88" i="11"/>
  <c r="S88" i="11"/>
  <c r="I24" i="17"/>
  <c r="T24" i="17"/>
  <c r="X88" i="11"/>
  <c r="Y24" i="17"/>
  <c r="AD24" i="17"/>
  <c r="N90" i="17"/>
  <c r="L66" i="23"/>
  <c r="K75" i="10"/>
  <c r="P75" i="10"/>
  <c r="J115" i="10"/>
  <c r="J155" i="10"/>
  <c r="K195" i="10"/>
  <c r="I91" i="17"/>
  <c r="I89" i="11"/>
  <c r="N89" i="11"/>
  <c r="S89" i="11"/>
  <c r="I25" i="17"/>
  <c r="T25" i="17"/>
  <c r="X89" i="11"/>
  <c r="Y25" i="17"/>
  <c r="AD25" i="17"/>
  <c r="N91" i="17"/>
  <c r="M66" i="23"/>
  <c r="K76" i="10"/>
  <c r="P76" i="10"/>
  <c r="J116" i="10"/>
  <c r="J156" i="10"/>
  <c r="K196" i="10"/>
  <c r="I92" i="17"/>
  <c r="I90" i="11"/>
  <c r="N90" i="11"/>
  <c r="S90" i="11"/>
  <c r="I26" i="17"/>
  <c r="T26" i="17"/>
  <c r="X90" i="11"/>
  <c r="Y26" i="17"/>
  <c r="AD26" i="17"/>
  <c r="N92" i="17"/>
  <c r="N66" i="23"/>
  <c r="J77" i="10"/>
  <c r="P77" i="10"/>
  <c r="J117" i="10"/>
  <c r="J157" i="10"/>
  <c r="K197" i="10"/>
  <c r="I93" i="17"/>
  <c r="I91" i="11"/>
  <c r="N91" i="11"/>
  <c r="S91" i="11"/>
  <c r="I27" i="17"/>
  <c r="T27" i="17"/>
  <c r="X91" i="11"/>
  <c r="Y27" i="17"/>
  <c r="AD27" i="17"/>
  <c r="N93" i="17"/>
  <c r="O66" i="23"/>
  <c r="K78" i="10"/>
  <c r="P78" i="10"/>
  <c r="J118" i="10"/>
  <c r="J158" i="10"/>
  <c r="K198" i="10"/>
  <c r="I94" i="17"/>
  <c r="I92" i="11"/>
  <c r="N92" i="11"/>
  <c r="S92" i="11"/>
  <c r="I28" i="17"/>
  <c r="T28" i="17"/>
  <c r="X92" i="11"/>
  <c r="Y28" i="17"/>
  <c r="AD28" i="17"/>
  <c r="N94" i="17"/>
  <c r="P66" i="23"/>
  <c r="K79" i="10"/>
  <c r="P79" i="10"/>
  <c r="J119" i="10"/>
  <c r="J159" i="10"/>
  <c r="K199" i="10"/>
  <c r="I95" i="17"/>
  <c r="I93" i="11"/>
  <c r="N93" i="11"/>
  <c r="S93" i="11"/>
  <c r="I29" i="17"/>
  <c r="T29" i="17"/>
  <c r="X93" i="11"/>
  <c r="Y29" i="17"/>
  <c r="AD29" i="17"/>
  <c r="N95" i="17"/>
  <c r="Q66" i="23"/>
  <c r="K80" i="10"/>
  <c r="P80" i="10"/>
  <c r="J120" i="10"/>
  <c r="J160" i="10"/>
  <c r="K200" i="10"/>
  <c r="I96" i="17"/>
  <c r="I94" i="11"/>
  <c r="N94" i="11"/>
  <c r="S94" i="11"/>
  <c r="I30" i="17"/>
  <c r="T30" i="17"/>
  <c r="X94" i="11"/>
  <c r="Y30" i="17"/>
  <c r="AD30" i="17"/>
  <c r="N96" i="17"/>
  <c r="R66" i="23"/>
  <c r="J81" i="10"/>
  <c r="P81" i="10"/>
  <c r="J121" i="10"/>
  <c r="J161" i="10"/>
  <c r="K201" i="10"/>
  <c r="I97" i="17"/>
  <c r="I95" i="11"/>
  <c r="N95" i="11"/>
  <c r="S95" i="11"/>
  <c r="I31" i="17"/>
  <c r="T31" i="17"/>
  <c r="X95" i="11"/>
  <c r="Y31" i="17"/>
  <c r="AD31" i="17"/>
  <c r="N97" i="17"/>
  <c r="S66" i="23"/>
  <c r="J29" i="10"/>
  <c r="J25" i="10"/>
  <c r="J26" i="10"/>
  <c r="J27" i="10"/>
  <c r="J28" i="10"/>
  <c r="J19" i="10"/>
  <c r="J20" i="10"/>
  <c r="J21" i="10"/>
  <c r="J22" i="10"/>
  <c r="J23" i="10"/>
  <c r="J24" i="10"/>
  <c r="K82" i="10"/>
  <c r="P82" i="10"/>
  <c r="J122" i="10"/>
  <c r="J162" i="10"/>
  <c r="K202" i="10"/>
  <c r="I98" i="17"/>
  <c r="I96" i="11"/>
  <c r="N96" i="11"/>
  <c r="S96" i="11"/>
  <c r="I32" i="17"/>
  <c r="T32" i="17"/>
  <c r="X96" i="11"/>
  <c r="Y32" i="17"/>
  <c r="AD32" i="17"/>
  <c r="N98" i="17"/>
  <c r="T66" i="23"/>
  <c r="K83" i="10"/>
  <c r="P83" i="10"/>
  <c r="J123" i="10"/>
  <c r="J163" i="10"/>
  <c r="K203" i="10"/>
  <c r="I99" i="17"/>
  <c r="I97" i="11"/>
  <c r="N97" i="11"/>
  <c r="S97" i="11"/>
  <c r="I33" i="17"/>
  <c r="T33" i="17"/>
  <c r="X97" i="11"/>
  <c r="Y33" i="17"/>
  <c r="AD33" i="17"/>
  <c r="N99" i="17"/>
  <c r="U66" i="23"/>
  <c r="K84" i="10"/>
  <c r="P84" i="10"/>
  <c r="J124" i="10"/>
  <c r="J164" i="10"/>
  <c r="K204" i="10"/>
  <c r="I100" i="17"/>
  <c r="I98" i="11"/>
  <c r="N98" i="11"/>
  <c r="S98" i="11"/>
  <c r="I34" i="17"/>
  <c r="T34" i="17"/>
  <c r="X98" i="11"/>
  <c r="Y34" i="17"/>
  <c r="AD34" i="17"/>
  <c r="N100" i="17"/>
  <c r="V66" i="23"/>
  <c r="J85" i="10"/>
  <c r="P85" i="10"/>
  <c r="J125" i="10"/>
  <c r="J165" i="10"/>
  <c r="K205" i="10"/>
  <c r="I101" i="17"/>
  <c r="I99" i="11"/>
  <c r="N99" i="11"/>
  <c r="S99" i="11"/>
  <c r="I35" i="17"/>
  <c r="T35" i="17"/>
  <c r="X99" i="11"/>
  <c r="Y35" i="17"/>
  <c r="AD35" i="17"/>
  <c r="N101" i="17"/>
  <c r="W66" i="23"/>
  <c r="K86" i="10"/>
  <c r="P86" i="10"/>
  <c r="J126" i="10"/>
  <c r="J166" i="10"/>
  <c r="K206" i="10"/>
  <c r="I102" i="17"/>
  <c r="I100" i="11"/>
  <c r="N100" i="11"/>
  <c r="S100" i="11"/>
  <c r="I36" i="17"/>
  <c r="T36" i="17"/>
  <c r="X100" i="11"/>
  <c r="Y36" i="17"/>
  <c r="AD36" i="17"/>
  <c r="N102" i="17"/>
  <c r="X66" i="23"/>
  <c r="K87" i="10"/>
  <c r="P87" i="10"/>
  <c r="J127" i="10"/>
  <c r="J167" i="10"/>
  <c r="K207" i="10"/>
  <c r="I103" i="17"/>
  <c r="I101" i="11"/>
  <c r="N101" i="11"/>
  <c r="S101" i="11"/>
  <c r="I37" i="17"/>
  <c r="T37" i="17"/>
  <c r="X101" i="11"/>
  <c r="Y37" i="17"/>
  <c r="AD37" i="17"/>
  <c r="N103" i="17"/>
  <c r="Y66" i="23"/>
  <c r="K88" i="10"/>
  <c r="P88" i="10"/>
  <c r="J128" i="10"/>
  <c r="J168" i="10"/>
  <c r="K208" i="10"/>
  <c r="I104" i="17"/>
  <c r="I102" i="11"/>
  <c r="N102" i="11"/>
  <c r="S102" i="11"/>
  <c r="I38" i="17"/>
  <c r="T38" i="17"/>
  <c r="X102" i="11"/>
  <c r="Y38" i="17"/>
  <c r="AD38" i="17"/>
  <c r="N104" i="17"/>
  <c r="Z66" i="23"/>
  <c r="J89" i="10"/>
  <c r="P89" i="10"/>
  <c r="J129" i="10"/>
  <c r="J169" i="10"/>
  <c r="K209" i="10"/>
  <c r="I105" i="17"/>
  <c r="I103" i="11"/>
  <c r="N103" i="11"/>
  <c r="S103" i="11"/>
  <c r="I39" i="17"/>
  <c r="T39" i="17"/>
  <c r="X103" i="11"/>
  <c r="Y39" i="17"/>
  <c r="AD39" i="17"/>
  <c r="N105" i="17"/>
  <c r="AA66" i="23"/>
  <c r="K90" i="10"/>
  <c r="P90" i="10"/>
  <c r="J130" i="10"/>
  <c r="J170" i="10"/>
  <c r="K210" i="10"/>
  <c r="I106" i="17"/>
  <c r="I104" i="11"/>
  <c r="N104" i="11"/>
  <c r="S104" i="11"/>
  <c r="I40" i="17"/>
  <c r="T40" i="17"/>
  <c r="X104" i="11"/>
  <c r="Y40" i="17"/>
  <c r="AD40" i="17"/>
  <c r="N106" i="17"/>
  <c r="AB66" i="23"/>
  <c r="K91" i="10"/>
  <c r="P91" i="10"/>
  <c r="J131" i="10"/>
  <c r="J171" i="10"/>
  <c r="K211" i="10"/>
  <c r="I107" i="17"/>
  <c r="I105" i="11"/>
  <c r="N105" i="11"/>
  <c r="S105" i="11"/>
  <c r="I41" i="17"/>
  <c r="T41" i="17"/>
  <c r="X105" i="11"/>
  <c r="Y41" i="17"/>
  <c r="AD41" i="17"/>
  <c r="N107" i="17"/>
  <c r="AC66" i="23"/>
  <c r="K92" i="10"/>
  <c r="P92" i="10"/>
  <c r="J132" i="10"/>
  <c r="J172" i="10"/>
  <c r="K212" i="10"/>
  <c r="I108" i="17"/>
  <c r="I106" i="11"/>
  <c r="N106" i="11"/>
  <c r="S106" i="11"/>
  <c r="I42" i="17"/>
  <c r="T42" i="17"/>
  <c r="X106" i="11"/>
  <c r="Y42" i="17"/>
  <c r="AD42" i="17"/>
  <c r="N108" i="17"/>
  <c r="AD66" i="23"/>
  <c r="J93" i="10"/>
  <c r="P93" i="10"/>
  <c r="J133" i="10"/>
  <c r="J173" i="10"/>
  <c r="K213" i="10"/>
  <c r="I109" i="17"/>
  <c r="I107" i="11"/>
  <c r="N107" i="11"/>
  <c r="S107" i="11"/>
  <c r="I43" i="17"/>
  <c r="T43" i="17"/>
  <c r="X107" i="11"/>
  <c r="Y43" i="17"/>
  <c r="AD43" i="17"/>
  <c r="N109" i="17"/>
  <c r="AE66" i="23"/>
  <c r="K94" i="10"/>
  <c r="P94" i="10"/>
  <c r="J134" i="10"/>
  <c r="J174" i="10"/>
  <c r="K214" i="10"/>
  <c r="I110" i="17"/>
  <c r="I108" i="11"/>
  <c r="N108" i="11"/>
  <c r="S108" i="11"/>
  <c r="I44" i="17"/>
  <c r="T44" i="17"/>
  <c r="X108" i="11"/>
  <c r="Y44" i="17"/>
  <c r="AD44" i="17"/>
  <c r="N110" i="17"/>
  <c r="AF66" i="23"/>
  <c r="K95" i="10"/>
  <c r="P95" i="10"/>
  <c r="J135" i="10"/>
  <c r="J175" i="10"/>
  <c r="K215" i="10"/>
  <c r="I111" i="17"/>
  <c r="I109" i="11"/>
  <c r="N109" i="11"/>
  <c r="S109" i="11"/>
  <c r="I45" i="17"/>
  <c r="T45" i="17"/>
  <c r="X109" i="11"/>
  <c r="Y45" i="17"/>
  <c r="AD45" i="17"/>
  <c r="N111" i="17"/>
  <c r="AG66" i="23"/>
  <c r="K96" i="10"/>
  <c r="P96" i="10"/>
  <c r="J136" i="10"/>
  <c r="J176" i="10"/>
  <c r="K216" i="10"/>
  <c r="I112" i="17"/>
  <c r="I110" i="11"/>
  <c r="N110" i="11"/>
  <c r="S110" i="11"/>
  <c r="I46" i="17"/>
  <c r="T46" i="17"/>
  <c r="X110" i="11"/>
  <c r="Y46" i="17"/>
  <c r="AD46" i="17"/>
  <c r="N112" i="17"/>
  <c r="AH66" i="23"/>
  <c r="J97" i="10"/>
  <c r="P97" i="10"/>
  <c r="J137" i="10"/>
  <c r="J177" i="10"/>
  <c r="K217" i="10"/>
  <c r="I113" i="17"/>
  <c r="I111" i="11"/>
  <c r="N111" i="11"/>
  <c r="S111" i="11"/>
  <c r="I47" i="17"/>
  <c r="T47" i="17"/>
  <c r="X111" i="11"/>
  <c r="Y47" i="17"/>
  <c r="AD47" i="17"/>
  <c r="N113" i="17"/>
  <c r="AI66" i="23"/>
  <c r="K98" i="10"/>
  <c r="P98" i="10"/>
  <c r="J138" i="10"/>
  <c r="J178" i="10"/>
  <c r="K218" i="10"/>
  <c r="I114" i="17"/>
  <c r="I112" i="11"/>
  <c r="N112" i="11"/>
  <c r="S112" i="11"/>
  <c r="I48" i="17"/>
  <c r="T48" i="17"/>
  <c r="X112" i="11"/>
  <c r="Y48" i="17"/>
  <c r="AD48" i="17"/>
  <c r="N114" i="17"/>
  <c r="AJ66" i="23"/>
  <c r="J80" i="7"/>
  <c r="J81" i="7"/>
  <c r="J13" i="10"/>
  <c r="K99" i="10"/>
  <c r="P99" i="10"/>
  <c r="J139" i="10"/>
  <c r="J179" i="10"/>
  <c r="K219" i="10"/>
  <c r="I115" i="17"/>
  <c r="I113" i="11"/>
  <c r="N113" i="11"/>
  <c r="S113" i="11"/>
  <c r="I49" i="17"/>
  <c r="T49" i="17"/>
  <c r="X113" i="11"/>
  <c r="Y49" i="17"/>
  <c r="AD49" i="17"/>
  <c r="N115" i="17"/>
  <c r="AK66" i="23"/>
  <c r="K100" i="10"/>
  <c r="P100" i="10"/>
  <c r="J140" i="10"/>
  <c r="J180" i="10"/>
  <c r="K220" i="10"/>
  <c r="I116" i="17"/>
  <c r="I114" i="11"/>
  <c r="N114" i="11"/>
  <c r="S114" i="11"/>
  <c r="I50" i="17"/>
  <c r="T50" i="17"/>
  <c r="X114" i="11"/>
  <c r="Y50" i="17"/>
  <c r="AD50" i="17"/>
  <c r="N116" i="17"/>
  <c r="AL66" i="23"/>
  <c r="K101" i="10"/>
  <c r="P101" i="10"/>
  <c r="J141" i="10"/>
  <c r="J181" i="10"/>
  <c r="K221" i="10"/>
  <c r="I117" i="17"/>
  <c r="I115" i="11"/>
  <c r="N115" i="11"/>
  <c r="S115" i="11"/>
  <c r="I51" i="17"/>
  <c r="T51" i="17"/>
  <c r="X115" i="11"/>
  <c r="Y51" i="17"/>
  <c r="AD51" i="17"/>
  <c r="N117" i="17"/>
  <c r="AM66" i="23"/>
  <c r="I122" i="11"/>
  <c r="N122" i="11"/>
  <c r="S122" i="11"/>
  <c r="I56" i="17"/>
  <c r="T56" i="17"/>
  <c r="X122" i="11"/>
  <c r="Y56" i="17"/>
  <c r="AD56" i="17"/>
  <c r="F153" i="17"/>
  <c r="F155" i="17"/>
  <c r="I123" i="11"/>
  <c r="N123" i="11"/>
  <c r="S123" i="11"/>
  <c r="I57" i="17"/>
  <c r="T57" i="17"/>
  <c r="X123" i="11"/>
  <c r="Y57" i="17"/>
  <c r="AD57" i="17"/>
  <c r="G153" i="17"/>
  <c r="G155" i="17"/>
  <c r="I124" i="11"/>
  <c r="N124" i="11"/>
  <c r="S124" i="11"/>
  <c r="I58" i="17"/>
  <c r="T58" i="17"/>
  <c r="X124" i="11"/>
  <c r="Y58" i="17"/>
  <c r="AD58" i="17"/>
  <c r="H153" i="17"/>
  <c r="H155" i="17"/>
  <c r="I125" i="11"/>
  <c r="N125" i="11"/>
  <c r="S125" i="11"/>
  <c r="I59" i="17"/>
  <c r="T59" i="17"/>
  <c r="X125" i="11"/>
  <c r="Y59" i="17"/>
  <c r="AD59" i="17"/>
  <c r="I153" i="17"/>
  <c r="I155" i="17"/>
  <c r="I126" i="11"/>
  <c r="N126" i="11"/>
  <c r="S126" i="11"/>
  <c r="I60" i="17"/>
  <c r="T60" i="17"/>
  <c r="X126" i="11"/>
  <c r="Y60" i="17"/>
  <c r="AD60" i="17"/>
  <c r="J153" i="17"/>
  <c r="J155" i="17"/>
  <c r="I127" i="11"/>
  <c r="N127" i="11"/>
  <c r="S127" i="11"/>
  <c r="I61" i="17"/>
  <c r="T61" i="17"/>
  <c r="X127" i="11"/>
  <c r="Y61" i="17"/>
  <c r="AD61" i="17"/>
  <c r="K153" i="17"/>
  <c r="K155" i="17"/>
  <c r="I128" i="11"/>
  <c r="N128" i="11"/>
  <c r="S128" i="11"/>
  <c r="I62" i="17"/>
  <c r="T62" i="17"/>
  <c r="X128" i="11"/>
  <c r="Y62" i="17"/>
  <c r="AD62" i="17"/>
  <c r="L153" i="17"/>
  <c r="L155" i="17"/>
  <c r="I129" i="11"/>
  <c r="N129" i="11"/>
  <c r="S129" i="11"/>
  <c r="I63" i="17"/>
  <c r="T63" i="17"/>
  <c r="X129" i="11"/>
  <c r="Y63" i="17"/>
  <c r="AD63" i="17"/>
  <c r="M153" i="17"/>
  <c r="M155" i="17"/>
  <c r="I130" i="11"/>
  <c r="N130" i="11"/>
  <c r="S130" i="11"/>
  <c r="I64" i="17"/>
  <c r="T64" i="17"/>
  <c r="X130" i="11"/>
  <c r="Y64" i="17"/>
  <c r="AD64" i="17"/>
  <c r="N153" i="17"/>
  <c r="N155" i="17"/>
  <c r="I131" i="11"/>
  <c r="N131" i="11"/>
  <c r="S131" i="11"/>
  <c r="I65" i="17"/>
  <c r="T65" i="17"/>
  <c r="X131" i="11"/>
  <c r="Y65" i="17"/>
  <c r="AD65" i="17"/>
  <c r="O153" i="17"/>
  <c r="O155" i="17"/>
  <c r="I132" i="11"/>
  <c r="N132" i="11"/>
  <c r="S132" i="11"/>
  <c r="I66" i="17"/>
  <c r="T66" i="17"/>
  <c r="X132" i="11"/>
  <c r="Y66" i="17"/>
  <c r="AD66" i="17"/>
  <c r="P153" i="17"/>
  <c r="P155" i="17"/>
  <c r="I133" i="11"/>
  <c r="N133" i="11"/>
  <c r="S133" i="11"/>
  <c r="I67" i="17"/>
  <c r="T67" i="17"/>
  <c r="X133" i="11"/>
  <c r="Y67" i="17"/>
  <c r="AD67" i="17"/>
  <c r="Q153" i="17"/>
  <c r="Q155" i="17"/>
  <c r="I134" i="11"/>
  <c r="N134" i="11"/>
  <c r="S134" i="11"/>
  <c r="I68" i="17"/>
  <c r="T68" i="17"/>
  <c r="X134" i="11"/>
  <c r="Y68" i="17"/>
  <c r="AD68" i="17"/>
  <c r="R153" i="17"/>
  <c r="R155" i="17"/>
  <c r="I135" i="11"/>
  <c r="N135" i="11"/>
  <c r="S135" i="11"/>
  <c r="I69" i="17"/>
  <c r="T69" i="17"/>
  <c r="X135" i="11"/>
  <c r="Y69" i="17"/>
  <c r="AD69" i="17"/>
  <c r="S153" i="17"/>
  <c r="S155" i="17"/>
  <c r="I136" i="11"/>
  <c r="N136" i="11"/>
  <c r="S136" i="11"/>
  <c r="I70" i="17"/>
  <c r="T70" i="17"/>
  <c r="X136" i="11"/>
  <c r="Y70" i="17"/>
  <c r="AD70" i="17"/>
  <c r="T153" i="17"/>
  <c r="T155" i="17"/>
  <c r="I137" i="11"/>
  <c r="N137" i="11"/>
  <c r="S137" i="11"/>
  <c r="I71" i="17"/>
  <c r="T71" i="17"/>
  <c r="X137" i="11"/>
  <c r="Y71" i="17"/>
  <c r="AD71" i="17"/>
  <c r="U153" i="17"/>
  <c r="U155" i="17"/>
  <c r="I138" i="11"/>
  <c r="N138" i="11"/>
  <c r="S138" i="11"/>
  <c r="I72" i="17"/>
  <c r="T72" i="17"/>
  <c r="X138" i="11"/>
  <c r="Y72" i="17"/>
  <c r="AD72" i="17"/>
  <c r="V153" i="17"/>
  <c r="V155" i="17"/>
  <c r="I139" i="11"/>
  <c r="N139" i="11"/>
  <c r="S139" i="11"/>
  <c r="I73" i="17"/>
  <c r="T73" i="17"/>
  <c r="X139" i="11"/>
  <c r="Y73" i="17"/>
  <c r="AD73" i="17"/>
  <c r="W153" i="17"/>
  <c r="W155" i="17"/>
  <c r="I140" i="11"/>
  <c r="N140" i="11"/>
  <c r="S140" i="11"/>
  <c r="I74" i="17"/>
  <c r="T74" i="17"/>
  <c r="X140" i="11"/>
  <c r="Y74" i="17"/>
  <c r="AD74" i="17"/>
  <c r="X153" i="17"/>
  <c r="X155" i="17"/>
  <c r="I141" i="11"/>
  <c r="N141" i="11"/>
  <c r="S141" i="11"/>
  <c r="I75" i="17"/>
  <c r="T75" i="17"/>
  <c r="X141" i="11"/>
  <c r="Y75" i="17"/>
  <c r="AD75" i="17"/>
  <c r="Y153" i="17"/>
  <c r="Y155" i="17"/>
  <c r="I176" i="17"/>
  <c r="AN66" i="23"/>
  <c r="F156" i="17"/>
  <c r="G156" i="17"/>
  <c r="H156" i="17"/>
  <c r="I156" i="17"/>
  <c r="J156" i="17"/>
  <c r="K156" i="17"/>
  <c r="L156" i="17"/>
  <c r="M156" i="17"/>
  <c r="N156" i="17"/>
  <c r="O156" i="17"/>
  <c r="P156" i="17"/>
  <c r="Q156" i="17"/>
  <c r="R156" i="17"/>
  <c r="S156" i="17"/>
  <c r="T156" i="17"/>
  <c r="U156" i="17"/>
  <c r="V156" i="17"/>
  <c r="W156" i="17"/>
  <c r="X156" i="17"/>
  <c r="Y156" i="17"/>
  <c r="I177" i="17"/>
  <c r="AO66" i="23"/>
  <c r="F157" i="17"/>
  <c r="G157" i="17"/>
  <c r="H157" i="17"/>
  <c r="I157" i="17"/>
  <c r="J157" i="17"/>
  <c r="K157" i="17"/>
  <c r="L157" i="17"/>
  <c r="M157" i="17"/>
  <c r="N157" i="17"/>
  <c r="O157" i="17"/>
  <c r="P157" i="17"/>
  <c r="Q157" i="17"/>
  <c r="R157" i="17"/>
  <c r="S157" i="17"/>
  <c r="T157" i="17"/>
  <c r="U157" i="17"/>
  <c r="V157" i="17"/>
  <c r="W157" i="17"/>
  <c r="X157" i="17"/>
  <c r="Y157" i="17"/>
  <c r="I178" i="17"/>
  <c r="AP66" i="23"/>
  <c r="F158" i="17"/>
  <c r="G158" i="17"/>
  <c r="H158" i="17"/>
  <c r="I158" i="17"/>
  <c r="J158" i="17"/>
  <c r="K158" i="17"/>
  <c r="L158" i="17"/>
  <c r="M158" i="17"/>
  <c r="N158" i="17"/>
  <c r="O158" i="17"/>
  <c r="P158" i="17"/>
  <c r="Q158" i="17"/>
  <c r="R158" i="17"/>
  <c r="S158" i="17"/>
  <c r="T158" i="17"/>
  <c r="U158" i="17"/>
  <c r="V158" i="17"/>
  <c r="W158" i="17"/>
  <c r="X158" i="17"/>
  <c r="Y158" i="17"/>
  <c r="I179" i="17"/>
  <c r="AQ66" i="23"/>
  <c r="F159" i="17"/>
  <c r="G159" i="17"/>
  <c r="H159" i="17"/>
  <c r="I159" i="17"/>
  <c r="J159" i="17"/>
  <c r="K159" i="17"/>
  <c r="L159" i="17"/>
  <c r="M159" i="17"/>
  <c r="N159" i="17"/>
  <c r="O159" i="17"/>
  <c r="P159" i="17"/>
  <c r="Q159" i="17"/>
  <c r="R159" i="17"/>
  <c r="S159" i="17"/>
  <c r="T159" i="17"/>
  <c r="U159" i="17"/>
  <c r="V159" i="17"/>
  <c r="W159" i="17"/>
  <c r="X159" i="17"/>
  <c r="Y159" i="17"/>
  <c r="I180" i="17"/>
  <c r="AR66" i="23"/>
  <c r="AS66" i="23"/>
  <c r="AV74" i="23"/>
  <c r="H59" i="5"/>
  <c r="AV78" i="23"/>
  <c r="H62" i="5"/>
  <c r="K67" i="10"/>
  <c r="Q67" i="10"/>
  <c r="K107" i="10"/>
  <c r="K147" i="10"/>
  <c r="L187" i="10"/>
  <c r="J83" i="17"/>
  <c r="J81" i="11"/>
  <c r="O81" i="11"/>
  <c r="T81" i="11"/>
  <c r="J17" i="17"/>
  <c r="U17" i="17"/>
  <c r="Y81" i="11"/>
  <c r="Z17" i="17"/>
  <c r="AE17" i="17"/>
  <c r="O83" i="17"/>
  <c r="E83" i="23"/>
  <c r="AU101" i="22"/>
  <c r="AU97" i="22"/>
  <c r="AU98" i="22"/>
  <c r="AU99" i="22"/>
  <c r="AU100" i="22"/>
  <c r="AU91" i="22"/>
  <c r="AU92" i="22"/>
  <c r="AU93" i="22"/>
  <c r="AU94" i="22"/>
  <c r="AU95" i="22"/>
  <c r="AU96" i="22"/>
  <c r="Q68" i="10"/>
  <c r="K108" i="10"/>
  <c r="K148" i="10"/>
  <c r="L188" i="10"/>
  <c r="J84" i="17"/>
  <c r="J82" i="11"/>
  <c r="O82" i="11"/>
  <c r="T82" i="11"/>
  <c r="J18" i="17"/>
  <c r="U18" i="17"/>
  <c r="Y82" i="11"/>
  <c r="Z18" i="17"/>
  <c r="AE18" i="17"/>
  <c r="O84" i="17"/>
  <c r="F83" i="23"/>
  <c r="K69" i="10"/>
  <c r="Q69" i="10"/>
  <c r="K109" i="10"/>
  <c r="K149" i="10"/>
  <c r="L189" i="10"/>
  <c r="J85" i="17"/>
  <c r="J83" i="11"/>
  <c r="O83" i="11"/>
  <c r="T83" i="11"/>
  <c r="J19" i="17"/>
  <c r="U19" i="17"/>
  <c r="Y83" i="11"/>
  <c r="Z19" i="17"/>
  <c r="AE19" i="17"/>
  <c r="O85" i="17"/>
  <c r="G83" i="23"/>
  <c r="Q70" i="10"/>
  <c r="K110" i="10"/>
  <c r="K150" i="10"/>
  <c r="L190" i="10"/>
  <c r="J86" i="17"/>
  <c r="J84" i="11"/>
  <c r="O84" i="11"/>
  <c r="T84" i="11"/>
  <c r="J20" i="17"/>
  <c r="U20" i="17"/>
  <c r="Y84" i="11"/>
  <c r="Z20" i="17"/>
  <c r="AE20" i="17"/>
  <c r="O86" i="17"/>
  <c r="H83" i="23"/>
  <c r="Q71" i="10"/>
  <c r="K111" i="10"/>
  <c r="K151" i="10"/>
  <c r="L191" i="10"/>
  <c r="J87" i="17"/>
  <c r="J85" i="11"/>
  <c r="O85" i="11"/>
  <c r="T85" i="11"/>
  <c r="J21" i="17"/>
  <c r="U21" i="17"/>
  <c r="Y85" i="11"/>
  <c r="Z21" i="17"/>
  <c r="AE21" i="17"/>
  <c r="O87" i="17"/>
  <c r="I83" i="23"/>
  <c r="Q72" i="10"/>
  <c r="K112" i="10"/>
  <c r="K152" i="10"/>
  <c r="L192" i="10"/>
  <c r="J88" i="17"/>
  <c r="J86" i="11"/>
  <c r="O86" i="11"/>
  <c r="T86" i="11"/>
  <c r="J22" i="17"/>
  <c r="U22" i="17"/>
  <c r="Y86" i="11"/>
  <c r="Z22" i="17"/>
  <c r="AE22" i="17"/>
  <c r="O88" i="17"/>
  <c r="J83" i="23"/>
  <c r="K73" i="10"/>
  <c r="Q73" i="10"/>
  <c r="K113" i="10"/>
  <c r="K153" i="10"/>
  <c r="L193" i="10"/>
  <c r="J89" i="17"/>
  <c r="J87" i="11"/>
  <c r="O87" i="11"/>
  <c r="T87" i="11"/>
  <c r="J23" i="17"/>
  <c r="U23" i="17"/>
  <c r="Y87" i="11"/>
  <c r="Z23" i="17"/>
  <c r="AE23" i="17"/>
  <c r="O89" i="17"/>
  <c r="K83" i="23"/>
  <c r="Q74" i="10"/>
  <c r="K114" i="10"/>
  <c r="K154" i="10"/>
  <c r="L194" i="10"/>
  <c r="J90" i="17"/>
  <c r="J88" i="11"/>
  <c r="O88" i="11"/>
  <c r="T88" i="11"/>
  <c r="J24" i="17"/>
  <c r="U24" i="17"/>
  <c r="Y88" i="11"/>
  <c r="Z24" i="17"/>
  <c r="AE24" i="17"/>
  <c r="O90" i="17"/>
  <c r="L83" i="23"/>
  <c r="Q75" i="10"/>
  <c r="K115" i="10"/>
  <c r="K155" i="10"/>
  <c r="L195" i="10"/>
  <c r="J91" i="17"/>
  <c r="J89" i="11"/>
  <c r="O89" i="11"/>
  <c r="T89" i="11"/>
  <c r="J25" i="17"/>
  <c r="U25" i="17"/>
  <c r="Y89" i="11"/>
  <c r="Z25" i="17"/>
  <c r="AE25" i="17"/>
  <c r="O91" i="17"/>
  <c r="M83" i="23"/>
  <c r="Q76" i="10"/>
  <c r="K116" i="10"/>
  <c r="K156" i="10"/>
  <c r="L196" i="10"/>
  <c r="J92" i="17"/>
  <c r="J90" i="11"/>
  <c r="O90" i="11"/>
  <c r="T90" i="11"/>
  <c r="J26" i="17"/>
  <c r="U26" i="17"/>
  <c r="Y90" i="11"/>
  <c r="Z26" i="17"/>
  <c r="AE26" i="17"/>
  <c r="O92" i="17"/>
  <c r="N83" i="23"/>
  <c r="K77" i="10"/>
  <c r="Q77" i="10"/>
  <c r="K117" i="10"/>
  <c r="K157" i="10"/>
  <c r="L197" i="10"/>
  <c r="J93" i="17"/>
  <c r="J91" i="11"/>
  <c r="O91" i="11"/>
  <c r="T91" i="11"/>
  <c r="J27" i="17"/>
  <c r="U27" i="17"/>
  <c r="Y91" i="11"/>
  <c r="Z27" i="17"/>
  <c r="AE27" i="17"/>
  <c r="O93" i="17"/>
  <c r="O83" i="23"/>
  <c r="Q78" i="10"/>
  <c r="K118" i="10"/>
  <c r="K158" i="10"/>
  <c r="L198" i="10"/>
  <c r="J94" i="17"/>
  <c r="J92" i="11"/>
  <c r="O92" i="11"/>
  <c r="T92" i="11"/>
  <c r="J28" i="17"/>
  <c r="U28" i="17"/>
  <c r="Y92" i="11"/>
  <c r="Z28" i="17"/>
  <c r="AE28" i="17"/>
  <c r="O94" i="17"/>
  <c r="P83" i="23"/>
  <c r="Q79" i="10"/>
  <c r="K119" i="10"/>
  <c r="K159" i="10"/>
  <c r="L199" i="10"/>
  <c r="J95" i="17"/>
  <c r="J93" i="11"/>
  <c r="O93" i="11"/>
  <c r="T93" i="11"/>
  <c r="J29" i="17"/>
  <c r="U29" i="17"/>
  <c r="Y93" i="11"/>
  <c r="Z29" i="17"/>
  <c r="AE29" i="17"/>
  <c r="O95" i="17"/>
  <c r="Q83" i="23"/>
  <c r="Q80" i="10"/>
  <c r="K120" i="10"/>
  <c r="K160" i="10"/>
  <c r="L200" i="10"/>
  <c r="J96" i="17"/>
  <c r="J94" i="11"/>
  <c r="O94" i="11"/>
  <c r="T94" i="11"/>
  <c r="J30" i="17"/>
  <c r="U30" i="17"/>
  <c r="Y94" i="11"/>
  <c r="Z30" i="17"/>
  <c r="AE30" i="17"/>
  <c r="O96" i="17"/>
  <c r="R83" i="23"/>
  <c r="K81" i="10"/>
  <c r="Q81" i="10"/>
  <c r="K121" i="10"/>
  <c r="K161" i="10"/>
  <c r="L201" i="10"/>
  <c r="J97" i="17"/>
  <c r="J95" i="11"/>
  <c r="O95" i="11"/>
  <c r="T95" i="11"/>
  <c r="J31" i="17"/>
  <c r="U31" i="17"/>
  <c r="Y95" i="11"/>
  <c r="Z31" i="17"/>
  <c r="AE31" i="17"/>
  <c r="O97" i="17"/>
  <c r="S83" i="23"/>
  <c r="Q82" i="10"/>
  <c r="K122" i="10"/>
  <c r="K162" i="10"/>
  <c r="L202" i="10"/>
  <c r="J98" i="17"/>
  <c r="J96" i="11"/>
  <c r="O96" i="11"/>
  <c r="T96" i="11"/>
  <c r="J32" i="17"/>
  <c r="U32" i="17"/>
  <c r="Y96" i="11"/>
  <c r="Z32" i="17"/>
  <c r="AE32" i="17"/>
  <c r="O98" i="17"/>
  <c r="T83" i="23"/>
  <c r="Q83" i="10"/>
  <c r="K123" i="10"/>
  <c r="K163" i="10"/>
  <c r="L203" i="10"/>
  <c r="J99" i="17"/>
  <c r="J97" i="11"/>
  <c r="O97" i="11"/>
  <c r="T97" i="11"/>
  <c r="J33" i="17"/>
  <c r="U33" i="17"/>
  <c r="Y97" i="11"/>
  <c r="Z33" i="17"/>
  <c r="AE33" i="17"/>
  <c r="O99" i="17"/>
  <c r="U83" i="23"/>
  <c r="Q84" i="10"/>
  <c r="K124" i="10"/>
  <c r="K164" i="10"/>
  <c r="L204" i="10"/>
  <c r="J100" i="17"/>
  <c r="J98" i="11"/>
  <c r="O98" i="11"/>
  <c r="T98" i="11"/>
  <c r="J34" i="17"/>
  <c r="U34" i="17"/>
  <c r="Y98" i="11"/>
  <c r="Z34" i="17"/>
  <c r="AE34" i="17"/>
  <c r="O100" i="17"/>
  <c r="V83" i="23"/>
  <c r="K85" i="10"/>
  <c r="Q85" i="10"/>
  <c r="K125" i="10"/>
  <c r="K165" i="10"/>
  <c r="L205" i="10"/>
  <c r="J101" i="17"/>
  <c r="J99" i="11"/>
  <c r="O99" i="11"/>
  <c r="T99" i="11"/>
  <c r="J35" i="17"/>
  <c r="U35" i="17"/>
  <c r="Y99" i="11"/>
  <c r="Z35" i="17"/>
  <c r="AE35" i="17"/>
  <c r="O101" i="17"/>
  <c r="W83" i="23"/>
  <c r="Q86" i="10"/>
  <c r="K126" i="10"/>
  <c r="K166" i="10"/>
  <c r="L206" i="10"/>
  <c r="J102" i="17"/>
  <c r="J100" i="11"/>
  <c r="O100" i="11"/>
  <c r="T100" i="11"/>
  <c r="J36" i="17"/>
  <c r="U36" i="17"/>
  <c r="Y100" i="11"/>
  <c r="Z36" i="17"/>
  <c r="AE36" i="17"/>
  <c r="O102" i="17"/>
  <c r="X83" i="23"/>
  <c r="Q87" i="10"/>
  <c r="K127" i="10"/>
  <c r="K167" i="10"/>
  <c r="L207" i="10"/>
  <c r="J103" i="17"/>
  <c r="J101" i="11"/>
  <c r="O101" i="11"/>
  <c r="T101" i="11"/>
  <c r="J37" i="17"/>
  <c r="U37" i="17"/>
  <c r="Y101" i="11"/>
  <c r="Z37" i="17"/>
  <c r="AE37" i="17"/>
  <c r="O103" i="17"/>
  <c r="Y83" i="23"/>
  <c r="Q88" i="10"/>
  <c r="K128" i="10"/>
  <c r="K168" i="10"/>
  <c r="L208" i="10"/>
  <c r="J104" i="17"/>
  <c r="J102" i="11"/>
  <c r="O102" i="11"/>
  <c r="T102" i="11"/>
  <c r="J38" i="17"/>
  <c r="U38" i="17"/>
  <c r="Y102" i="11"/>
  <c r="Z38" i="17"/>
  <c r="AE38" i="17"/>
  <c r="O104" i="17"/>
  <c r="Z83" i="23"/>
  <c r="K89" i="10"/>
  <c r="Q89" i="10"/>
  <c r="K129" i="10"/>
  <c r="K169" i="10"/>
  <c r="L209" i="10"/>
  <c r="J105" i="17"/>
  <c r="J103" i="11"/>
  <c r="O103" i="11"/>
  <c r="T103" i="11"/>
  <c r="J39" i="17"/>
  <c r="U39" i="17"/>
  <c r="Y103" i="11"/>
  <c r="Z39" i="17"/>
  <c r="AE39" i="17"/>
  <c r="O105" i="17"/>
  <c r="AA83" i="23"/>
  <c r="Q90" i="10"/>
  <c r="K130" i="10"/>
  <c r="K170" i="10"/>
  <c r="L210" i="10"/>
  <c r="J106" i="17"/>
  <c r="J104" i="11"/>
  <c r="O104" i="11"/>
  <c r="T104" i="11"/>
  <c r="J40" i="17"/>
  <c r="U40" i="17"/>
  <c r="Y104" i="11"/>
  <c r="Z40" i="17"/>
  <c r="AE40" i="17"/>
  <c r="O106" i="17"/>
  <c r="AB83" i="23"/>
  <c r="Q91" i="10"/>
  <c r="K131" i="10"/>
  <c r="K171" i="10"/>
  <c r="L211" i="10"/>
  <c r="J107" i="17"/>
  <c r="J105" i="11"/>
  <c r="O105" i="11"/>
  <c r="T105" i="11"/>
  <c r="J41" i="17"/>
  <c r="U41" i="17"/>
  <c r="Y105" i="11"/>
  <c r="Z41" i="17"/>
  <c r="AE41" i="17"/>
  <c r="O107" i="17"/>
  <c r="AC83" i="23"/>
  <c r="Q92" i="10"/>
  <c r="K132" i="10"/>
  <c r="K172" i="10"/>
  <c r="L212" i="10"/>
  <c r="J108" i="17"/>
  <c r="J106" i="11"/>
  <c r="O106" i="11"/>
  <c r="T106" i="11"/>
  <c r="J42" i="17"/>
  <c r="U42" i="17"/>
  <c r="Y106" i="11"/>
  <c r="Z42" i="17"/>
  <c r="AE42" i="17"/>
  <c r="O108" i="17"/>
  <c r="AD83" i="23"/>
  <c r="K93" i="10"/>
  <c r="Q93" i="10"/>
  <c r="K133" i="10"/>
  <c r="K173" i="10"/>
  <c r="L213" i="10"/>
  <c r="J109" i="17"/>
  <c r="J107" i="11"/>
  <c r="O107" i="11"/>
  <c r="T107" i="11"/>
  <c r="J43" i="17"/>
  <c r="U43" i="17"/>
  <c r="Y107" i="11"/>
  <c r="Z43" i="17"/>
  <c r="AE43" i="17"/>
  <c r="O109" i="17"/>
  <c r="AE83" i="23"/>
  <c r="Q94" i="10"/>
  <c r="K134" i="10"/>
  <c r="K174" i="10"/>
  <c r="L214" i="10"/>
  <c r="J110" i="17"/>
  <c r="J108" i="11"/>
  <c r="O108" i="11"/>
  <c r="T108" i="11"/>
  <c r="J44" i="17"/>
  <c r="U44" i="17"/>
  <c r="Y108" i="11"/>
  <c r="Z44" i="17"/>
  <c r="AE44" i="17"/>
  <c r="O110" i="17"/>
  <c r="AF83" i="23"/>
  <c r="Q95" i="10"/>
  <c r="K135" i="10"/>
  <c r="K175" i="10"/>
  <c r="L215" i="10"/>
  <c r="J111" i="17"/>
  <c r="J109" i="11"/>
  <c r="O109" i="11"/>
  <c r="T109" i="11"/>
  <c r="J45" i="17"/>
  <c r="U45" i="17"/>
  <c r="Y109" i="11"/>
  <c r="Z45" i="17"/>
  <c r="AE45" i="17"/>
  <c r="O111" i="17"/>
  <c r="AG83" i="23"/>
  <c r="Q96" i="10"/>
  <c r="K136" i="10"/>
  <c r="K176" i="10"/>
  <c r="L216" i="10"/>
  <c r="J112" i="17"/>
  <c r="J110" i="11"/>
  <c r="O110" i="11"/>
  <c r="T110" i="11"/>
  <c r="J46" i="17"/>
  <c r="U46" i="17"/>
  <c r="Y110" i="11"/>
  <c r="Z46" i="17"/>
  <c r="AE46" i="17"/>
  <c r="O112" i="17"/>
  <c r="AH83" i="23"/>
  <c r="K97" i="10"/>
  <c r="Q97" i="10"/>
  <c r="K137" i="10"/>
  <c r="K177" i="10"/>
  <c r="L217" i="10"/>
  <c r="J113" i="17"/>
  <c r="J111" i="11"/>
  <c r="O111" i="11"/>
  <c r="T111" i="11"/>
  <c r="J47" i="17"/>
  <c r="U47" i="17"/>
  <c r="Y111" i="11"/>
  <c r="Z47" i="17"/>
  <c r="AE47" i="17"/>
  <c r="O113" i="17"/>
  <c r="AI83" i="23"/>
  <c r="Q98" i="10"/>
  <c r="K138" i="10"/>
  <c r="K178" i="10"/>
  <c r="L218" i="10"/>
  <c r="J114" i="17"/>
  <c r="J112" i="11"/>
  <c r="O112" i="11"/>
  <c r="T112" i="11"/>
  <c r="J48" i="17"/>
  <c r="U48" i="17"/>
  <c r="Y112" i="11"/>
  <c r="Z48" i="17"/>
  <c r="AE48" i="17"/>
  <c r="O114" i="17"/>
  <c r="AJ83" i="23"/>
  <c r="Q99" i="10"/>
  <c r="K139" i="10"/>
  <c r="K179" i="10"/>
  <c r="L219" i="10"/>
  <c r="J115" i="17"/>
  <c r="J113" i="11"/>
  <c r="O113" i="11"/>
  <c r="T113" i="11"/>
  <c r="J49" i="17"/>
  <c r="U49" i="17"/>
  <c r="Y113" i="11"/>
  <c r="Z49" i="17"/>
  <c r="AE49" i="17"/>
  <c r="O115" i="17"/>
  <c r="AK83" i="23"/>
  <c r="Q100" i="10"/>
  <c r="K140" i="10"/>
  <c r="K180" i="10"/>
  <c r="L220" i="10"/>
  <c r="J116" i="17"/>
  <c r="J114" i="11"/>
  <c r="O114" i="11"/>
  <c r="T114" i="11"/>
  <c r="J50" i="17"/>
  <c r="U50" i="17"/>
  <c r="Y114" i="11"/>
  <c r="Z50" i="17"/>
  <c r="AE50" i="17"/>
  <c r="O116" i="17"/>
  <c r="AL83" i="23"/>
  <c r="Q101" i="10"/>
  <c r="K141" i="10"/>
  <c r="K181" i="10"/>
  <c r="L221" i="10"/>
  <c r="J117" i="17"/>
  <c r="J115" i="11"/>
  <c r="O115" i="11"/>
  <c r="T115" i="11"/>
  <c r="J51" i="17"/>
  <c r="U51" i="17"/>
  <c r="Y115" i="11"/>
  <c r="Z51" i="17"/>
  <c r="AE51" i="17"/>
  <c r="O117" i="17"/>
  <c r="AM83" i="23"/>
  <c r="J122" i="11"/>
  <c r="O122" i="11"/>
  <c r="T122" i="11"/>
  <c r="J56" i="17"/>
  <c r="U56" i="17"/>
  <c r="Y122" i="11"/>
  <c r="Z56" i="17"/>
  <c r="AE56" i="17"/>
  <c r="F163" i="17"/>
  <c r="F165" i="17"/>
  <c r="J123" i="11"/>
  <c r="O123" i="11"/>
  <c r="T123" i="11"/>
  <c r="J57" i="17"/>
  <c r="U57" i="17"/>
  <c r="Y123" i="11"/>
  <c r="Z57" i="17"/>
  <c r="AE57" i="17"/>
  <c r="G163" i="17"/>
  <c r="G165" i="17"/>
  <c r="J124" i="11"/>
  <c r="O124" i="11"/>
  <c r="T124" i="11"/>
  <c r="J58" i="17"/>
  <c r="U58" i="17"/>
  <c r="Y124" i="11"/>
  <c r="Z58" i="17"/>
  <c r="AE58" i="17"/>
  <c r="H163" i="17"/>
  <c r="H165" i="17"/>
  <c r="J125" i="11"/>
  <c r="O125" i="11"/>
  <c r="T125" i="11"/>
  <c r="J59" i="17"/>
  <c r="U59" i="17"/>
  <c r="Y125" i="11"/>
  <c r="Z59" i="17"/>
  <c r="AE59" i="17"/>
  <c r="I163" i="17"/>
  <c r="I165" i="17"/>
  <c r="J126" i="11"/>
  <c r="O126" i="11"/>
  <c r="T126" i="11"/>
  <c r="J60" i="17"/>
  <c r="U60" i="17"/>
  <c r="Y126" i="11"/>
  <c r="Z60" i="17"/>
  <c r="AE60" i="17"/>
  <c r="J163" i="17"/>
  <c r="J165" i="17"/>
  <c r="J127" i="11"/>
  <c r="O127" i="11"/>
  <c r="T127" i="11"/>
  <c r="J61" i="17"/>
  <c r="U61" i="17"/>
  <c r="Y127" i="11"/>
  <c r="Z61" i="17"/>
  <c r="AE61" i="17"/>
  <c r="K163" i="17"/>
  <c r="K165" i="17"/>
  <c r="J128" i="11"/>
  <c r="O128" i="11"/>
  <c r="T128" i="11"/>
  <c r="J62" i="17"/>
  <c r="U62" i="17"/>
  <c r="Y128" i="11"/>
  <c r="Z62" i="17"/>
  <c r="AE62" i="17"/>
  <c r="L163" i="17"/>
  <c r="L165" i="17"/>
  <c r="J129" i="11"/>
  <c r="O129" i="11"/>
  <c r="T129" i="11"/>
  <c r="J63" i="17"/>
  <c r="U63" i="17"/>
  <c r="Y129" i="11"/>
  <c r="Z63" i="17"/>
  <c r="AE63" i="17"/>
  <c r="M163" i="17"/>
  <c r="M165" i="17"/>
  <c r="J130" i="11"/>
  <c r="O130" i="11"/>
  <c r="T130" i="11"/>
  <c r="J64" i="17"/>
  <c r="U64" i="17"/>
  <c r="Y130" i="11"/>
  <c r="Z64" i="17"/>
  <c r="AE64" i="17"/>
  <c r="N163" i="17"/>
  <c r="N165" i="17"/>
  <c r="J131" i="11"/>
  <c r="O131" i="11"/>
  <c r="T131" i="11"/>
  <c r="J65" i="17"/>
  <c r="U65" i="17"/>
  <c r="Y131" i="11"/>
  <c r="Z65" i="17"/>
  <c r="AE65" i="17"/>
  <c r="O163" i="17"/>
  <c r="O165" i="17"/>
  <c r="J132" i="11"/>
  <c r="O132" i="11"/>
  <c r="T132" i="11"/>
  <c r="J66" i="17"/>
  <c r="U66" i="17"/>
  <c r="Y132" i="11"/>
  <c r="Z66" i="17"/>
  <c r="AE66" i="17"/>
  <c r="P163" i="17"/>
  <c r="P165" i="17"/>
  <c r="J133" i="11"/>
  <c r="O133" i="11"/>
  <c r="T133" i="11"/>
  <c r="J67" i="17"/>
  <c r="U67" i="17"/>
  <c r="Y133" i="11"/>
  <c r="Z67" i="17"/>
  <c r="AE67" i="17"/>
  <c r="Q163" i="17"/>
  <c r="Q165" i="17"/>
  <c r="J134" i="11"/>
  <c r="O134" i="11"/>
  <c r="T134" i="11"/>
  <c r="J68" i="17"/>
  <c r="U68" i="17"/>
  <c r="Y134" i="11"/>
  <c r="Z68" i="17"/>
  <c r="AE68" i="17"/>
  <c r="R163" i="17"/>
  <c r="R165" i="17"/>
  <c r="J135" i="11"/>
  <c r="O135" i="11"/>
  <c r="T135" i="11"/>
  <c r="J69" i="17"/>
  <c r="U69" i="17"/>
  <c r="Y135" i="11"/>
  <c r="Z69" i="17"/>
  <c r="AE69" i="17"/>
  <c r="S163" i="17"/>
  <c r="S165" i="17"/>
  <c r="J136" i="11"/>
  <c r="O136" i="11"/>
  <c r="T136" i="11"/>
  <c r="J70" i="17"/>
  <c r="U70" i="17"/>
  <c r="Y136" i="11"/>
  <c r="Z70" i="17"/>
  <c r="AE70" i="17"/>
  <c r="T163" i="17"/>
  <c r="T165" i="17"/>
  <c r="J137" i="11"/>
  <c r="O137" i="11"/>
  <c r="T137" i="11"/>
  <c r="J71" i="17"/>
  <c r="U71" i="17"/>
  <c r="Y137" i="11"/>
  <c r="Z71" i="17"/>
  <c r="AE71" i="17"/>
  <c r="U163" i="17"/>
  <c r="U165" i="17"/>
  <c r="J138" i="11"/>
  <c r="O138" i="11"/>
  <c r="T138" i="11"/>
  <c r="J72" i="17"/>
  <c r="U72" i="17"/>
  <c r="Y138" i="11"/>
  <c r="Z72" i="17"/>
  <c r="AE72" i="17"/>
  <c r="V163" i="17"/>
  <c r="V165" i="17"/>
  <c r="J139" i="11"/>
  <c r="O139" i="11"/>
  <c r="T139" i="11"/>
  <c r="J73" i="17"/>
  <c r="U73" i="17"/>
  <c r="Y139" i="11"/>
  <c r="Z73" i="17"/>
  <c r="AE73" i="17"/>
  <c r="W163" i="17"/>
  <c r="W165" i="17"/>
  <c r="J140" i="11"/>
  <c r="O140" i="11"/>
  <c r="T140" i="11"/>
  <c r="J74" i="17"/>
  <c r="U74" i="17"/>
  <c r="Y140" i="11"/>
  <c r="Z74" i="17"/>
  <c r="AE74" i="17"/>
  <c r="X163" i="17"/>
  <c r="X165" i="17"/>
  <c r="J141" i="11"/>
  <c r="O141" i="11"/>
  <c r="T141" i="11"/>
  <c r="J75" i="17"/>
  <c r="U75" i="17"/>
  <c r="Y141" i="11"/>
  <c r="Z75" i="17"/>
  <c r="AE75" i="17"/>
  <c r="Y163" i="17"/>
  <c r="Y165" i="17"/>
  <c r="J176" i="17"/>
  <c r="AN83" i="23"/>
  <c r="F166" i="17"/>
  <c r="G166" i="17"/>
  <c r="H166" i="17"/>
  <c r="I166" i="17"/>
  <c r="J166" i="17"/>
  <c r="K166" i="17"/>
  <c r="L166" i="17"/>
  <c r="M166" i="17"/>
  <c r="N166" i="17"/>
  <c r="O166" i="17"/>
  <c r="P166" i="17"/>
  <c r="Q166" i="17"/>
  <c r="R166" i="17"/>
  <c r="S166" i="17"/>
  <c r="T166" i="17"/>
  <c r="U166" i="17"/>
  <c r="V166" i="17"/>
  <c r="W166" i="17"/>
  <c r="X166" i="17"/>
  <c r="Y166" i="17"/>
  <c r="J177" i="17"/>
  <c r="AO83" i="23"/>
  <c r="F167" i="17"/>
  <c r="G167" i="17"/>
  <c r="H167" i="17"/>
  <c r="I167" i="17"/>
  <c r="J167" i="17"/>
  <c r="K167" i="17"/>
  <c r="L167" i="17"/>
  <c r="M167" i="17"/>
  <c r="N167" i="17"/>
  <c r="O167" i="17"/>
  <c r="P167" i="17"/>
  <c r="Q167" i="17"/>
  <c r="R167" i="17"/>
  <c r="S167" i="17"/>
  <c r="T167" i="17"/>
  <c r="U167" i="17"/>
  <c r="V167" i="17"/>
  <c r="W167" i="17"/>
  <c r="X167" i="17"/>
  <c r="Y167" i="17"/>
  <c r="J178" i="17"/>
  <c r="AP83" i="23"/>
  <c r="F168" i="17"/>
  <c r="G168" i="17"/>
  <c r="H168" i="17"/>
  <c r="I168" i="17"/>
  <c r="J168" i="17"/>
  <c r="K168" i="17"/>
  <c r="L168" i="17"/>
  <c r="M168" i="17"/>
  <c r="N168" i="17"/>
  <c r="O168" i="17"/>
  <c r="P168" i="17"/>
  <c r="Q168" i="17"/>
  <c r="R168" i="17"/>
  <c r="S168" i="17"/>
  <c r="T168" i="17"/>
  <c r="U168" i="17"/>
  <c r="V168" i="17"/>
  <c r="W168" i="17"/>
  <c r="X168" i="17"/>
  <c r="Y168" i="17"/>
  <c r="J179" i="17"/>
  <c r="AQ83" i="23"/>
  <c r="F169" i="17"/>
  <c r="G169" i="17"/>
  <c r="H169" i="17"/>
  <c r="I169" i="17"/>
  <c r="J169" i="17"/>
  <c r="K169" i="17"/>
  <c r="L169" i="17"/>
  <c r="M169" i="17"/>
  <c r="N169" i="17"/>
  <c r="O169" i="17"/>
  <c r="P169" i="17"/>
  <c r="Q169" i="17"/>
  <c r="R169" i="17"/>
  <c r="S169" i="17"/>
  <c r="T169" i="17"/>
  <c r="U169" i="17"/>
  <c r="V169" i="17"/>
  <c r="W169" i="17"/>
  <c r="X169" i="17"/>
  <c r="Y169" i="17"/>
  <c r="J180" i="17"/>
  <c r="AR83" i="23"/>
  <c r="AS83" i="23"/>
  <c r="AV91" i="23"/>
  <c r="I59" i="5"/>
  <c r="AV95" i="23"/>
  <c r="I62" i="5"/>
  <c r="E15" i="23"/>
  <c r="AU41" i="22"/>
  <c r="AU37" i="22"/>
  <c r="AU38" i="22"/>
  <c r="AU39" i="22"/>
  <c r="AU40" i="22"/>
  <c r="AU31" i="22"/>
  <c r="AU32" i="22"/>
  <c r="AU33" i="22"/>
  <c r="AU34" i="22"/>
  <c r="AU35" i="22"/>
  <c r="AU36" i="22"/>
  <c r="F15" i="23"/>
  <c r="G15" i="23"/>
  <c r="H15" i="23"/>
  <c r="I15" i="23"/>
  <c r="J15" i="23"/>
  <c r="K15" i="23"/>
  <c r="L15" i="23"/>
  <c r="M15" i="23"/>
  <c r="N15" i="23"/>
  <c r="O15" i="23"/>
  <c r="P15" i="23"/>
  <c r="Q15" i="23"/>
  <c r="R15" i="23"/>
  <c r="S15" i="23"/>
  <c r="T15" i="23"/>
  <c r="U15" i="23"/>
  <c r="V15" i="23"/>
  <c r="W15" i="23"/>
  <c r="X15" i="23"/>
  <c r="Y15" i="23"/>
  <c r="Z15" i="23"/>
  <c r="AA15" i="23"/>
  <c r="AB15" i="23"/>
  <c r="AC15" i="23"/>
  <c r="AD15" i="23"/>
  <c r="AE15" i="23"/>
  <c r="AF15" i="23"/>
  <c r="AG15" i="23"/>
  <c r="AH15" i="23"/>
  <c r="AI15" i="23"/>
  <c r="AJ15" i="23"/>
  <c r="AK15" i="23"/>
  <c r="AL15" i="23"/>
  <c r="AM15" i="23"/>
  <c r="AN15" i="23"/>
  <c r="AO15" i="23"/>
  <c r="AP15" i="23"/>
  <c r="AQ15" i="23"/>
  <c r="AR15" i="23"/>
  <c r="AS15" i="23"/>
  <c r="AV23" i="23"/>
  <c r="E59" i="5"/>
  <c r="AV27" i="23"/>
  <c r="E62" i="5"/>
  <c r="B10" i="7"/>
  <c r="B18" i="7"/>
  <c r="B27" i="7"/>
  <c r="B36" i="7"/>
  <c r="B68" i="7"/>
  <c r="B77" i="7"/>
  <c r="J70" i="7"/>
  <c r="I70" i="7"/>
  <c r="H70" i="7"/>
  <c r="G70" i="7"/>
  <c r="F70" i="7"/>
  <c r="E70" i="7"/>
  <c r="E57" i="5"/>
  <c r="E24" i="22"/>
  <c r="F24" i="22"/>
  <c r="G24" i="22"/>
  <c r="H24" i="22"/>
  <c r="I24" i="22"/>
  <c r="J24" i="22"/>
  <c r="K24" i="22"/>
  <c r="L24" i="22"/>
  <c r="M24" i="22"/>
  <c r="N24" i="22"/>
  <c r="O24" i="22"/>
  <c r="P24" i="22"/>
  <c r="Q24" i="22"/>
  <c r="R24" i="22"/>
  <c r="S24" i="22"/>
  <c r="T24" i="22"/>
  <c r="U24" i="22"/>
  <c r="V24" i="22"/>
  <c r="W24" i="22"/>
  <c r="X24" i="22"/>
  <c r="Y24" i="22"/>
  <c r="Z24" i="22"/>
  <c r="AA24" i="22"/>
  <c r="AB24" i="22"/>
  <c r="AC24" i="22"/>
  <c r="AD24" i="22"/>
  <c r="AE24" i="22"/>
  <c r="AF24" i="22"/>
  <c r="AG24" i="22"/>
  <c r="AH24" i="22"/>
  <c r="AI24" i="22"/>
  <c r="AJ24" i="22"/>
  <c r="AK24" i="22"/>
  <c r="AL24" i="22"/>
  <c r="AM24" i="22"/>
  <c r="AQ24" i="22"/>
  <c r="F57" i="5"/>
  <c r="G57" i="5"/>
  <c r="H57" i="5"/>
  <c r="I57" i="5"/>
  <c r="AV36" i="23"/>
  <c r="AV37" i="23"/>
  <c r="AV38" i="23"/>
  <c r="AV39" i="23"/>
  <c r="AV41" i="23"/>
  <c r="AV42" i="23"/>
  <c r="AV43" i="23"/>
  <c r="C43" i="5"/>
  <c r="D43" i="5"/>
  <c r="C44" i="5"/>
  <c r="D44" i="5"/>
  <c r="C45" i="5"/>
  <c r="D45" i="5"/>
  <c r="C46" i="5"/>
  <c r="D46" i="5"/>
  <c r="C47" i="5"/>
  <c r="D47" i="5"/>
  <c r="C48" i="5"/>
  <c r="D48" i="5"/>
  <c r="C49" i="5"/>
  <c r="D49" i="5"/>
  <c r="C50" i="5"/>
  <c r="D50" i="5"/>
  <c r="C51" i="5"/>
  <c r="D51" i="5"/>
  <c r="C52" i="5"/>
  <c r="D52" i="5"/>
  <c r="D42" i="5"/>
  <c r="C42" i="5"/>
  <c r="E81" i="7"/>
  <c r="E80" i="7"/>
  <c r="D40" i="24"/>
  <c r="B10" i="8"/>
  <c r="B21" i="8"/>
  <c r="B31" i="8"/>
  <c r="B40" i="8"/>
  <c r="G44" i="8"/>
  <c r="G45" i="8"/>
  <c r="G46" i="8"/>
  <c r="G47" i="8"/>
  <c r="G48" i="8"/>
  <c r="G43" i="8"/>
  <c r="D13" i="8"/>
  <c r="D24" i="8"/>
  <c r="E13" i="8"/>
  <c r="E24" i="8"/>
  <c r="D14" i="8"/>
  <c r="D25" i="8"/>
  <c r="E14" i="8"/>
  <c r="E25" i="8"/>
  <c r="D15" i="8"/>
  <c r="D26" i="8"/>
  <c r="E15" i="8"/>
  <c r="E26" i="8"/>
  <c r="D16" i="8"/>
  <c r="D27" i="8"/>
  <c r="E16" i="8"/>
  <c r="E27" i="8"/>
  <c r="D17" i="8"/>
  <c r="D28" i="8"/>
  <c r="E17" i="8"/>
  <c r="E28" i="8"/>
  <c r="D18" i="8"/>
  <c r="D29" i="8"/>
  <c r="E18" i="8"/>
  <c r="E29" i="8"/>
  <c r="C14" i="8"/>
  <c r="C25" i="8"/>
  <c r="C15" i="8"/>
  <c r="C26" i="8"/>
  <c r="C16" i="8"/>
  <c r="C27" i="8"/>
  <c r="C17" i="8"/>
  <c r="C28" i="8"/>
  <c r="C18" i="8"/>
  <c r="C29" i="8"/>
  <c r="C13" i="8"/>
  <c r="C24" i="8"/>
  <c r="K23" i="8"/>
  <c r="J23" i="8"/>
  <c r="I23" i="8"/>
  <c r="H23" i="8"/>
  <c r="G23" i="8"/>
  <c r="F23" i="8"/>
  <c r="K33" i="8"/>
  <c r="J33" i="8"/>
  <c r="I33" i="8"/>
  <c r="H33" i="8"/>
  <c r="G33" i="8"/>
  <c r="F33" i="8"/>
  <c r="J96" i="7"/>
  <c r="I96" i="7"/>
  <c r="H96" i="7"/>
  <c r="G96" i="7"/>
  <c r="F96" i="7"/>
  <c r="E96" i="7"/>
  <c r="F43" i="8"/>
  <c r="B10" i="26"/>
  <c r="D43" i="8"/>
  <c r="D44" i="8"/>
  <c r="F44" i="8"/>
  <c r="D45" i="8"/>
  <c r="F45" i="8"/>
  <c r="D46" i="8"/>
  <c r="F46" i="8"/>
  <c r="D47" i="8"/>
  <c r="F47" i="8"/>
  <c r="D48" i="8"/>
  <c r="F48" i="8"/>
  <c r="D49" i="8"/>
  <c r="F49" i="8"/>
  <c r="D50" i="8"/>
  <c r="F50" i="8"/>
  <c r="D51" i="8"/>
  <c r="F51" i="8"/>
  <c r="D52" i="8"/>
  <c r="F52" i="8"/>
  <c r="D53" i="8"/>
  <c r="F53" i="8"/>
  <c r="AU13" i="23"/>
  <c r="F17" i="5"/>
  <c r="F51" i="7"/>
  <c r="H50" i="3"/>
  <c r="H51" i="3"/>
  <c r="H52" i="3"/>
  <c r="H49" i="3"/>
  <c r="H111" i="3"/>
  <c r="J111" i="3"/>
  <c r="I232" i="10"/>
  <c r="G245" i="10"/>
  <c r="G83" i="3"/>
  <c r="G82" i="3"/>
  <c r="F31" i="11"/>
  <c r="D45" i="24"/>
  <c r="E45" i="24"/>
  <c r="F45" i="24"/>
  <c r="G45" i="24"/>
  <c r="H45" i="24"/>
  <c r="F18" i="3"/>
  <c r="B84" i="7"/>
  <c r="B94" i="7"/>
  <c r="B104" i="7"/>
  <c r="C39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E101" i="8"/>
  <c r="G61" i="7"/>
  <c r="G51" i="7"/>
  <c r="G62" i="7"/>
  <c r="AD238" i="10"/>
  <c r="O44" i="17"/>
  <c r="O34" i="17"/>
  <c r="O33" i="17"/>
  <c r="O31" i="17"/>
  <c r="O27" i="17"/>
  <c r="O25" i="17"/>
  <c r="O24" i="17"/>
  <c r="O23" i="17"/>
  <c r="B10" i="10"/>
  <c r="B16" i="10"/>
  <c r="B32" i="10"/>
  <c r="B48" i="10"/>
  <c r="B64" i="10"/>
  <c r="B104" i="10"/>
  <c r="B144" i="10"/>
  <c r="B184" i="10"/>
  <c r="B224" i="10"/>
  <c r="B235" i="10"/>
  <c r="G99" i="3"/>
  <c r="F48" i="11"/>
  <c r="G98" i="3"/>
  <c r="F47" i="11"/>
  <c r="G97" i="3"/>
  <c r="F46" i="11"/>
  <c r="G96" i="3"/>
  <c r="F45" i="11"/>
  <c r="G95" i="3"/>
  <c r="F44" i="11"/>
  <c r="G94" i="3"/>
  <c r="F43" i="11"/>
  <c r="G93" i="3"/>
  <c r="F42" i="11"/>
  <c r="G92" i="3"/>
  <c r="F41" i="11"/>
  <c r="G91" i="3"/>
  <c r="F40" i="11"/>
  <c r="G90" i="3"/>
  <c r="F39" i="11"/>
  <c r="G89" i="3"/>
  <c r="F38" i="11"/>
  <c r="G88" i="3"/>
  <c r="F37" i="11"/>
  <c r="G87" i="3"/>
  <c r="F36" i="11"/>
  <c r="G86" i="3"/>
  <c r="F35" i="11"/>
  <c r="G85" i="3"/>
  <c r="F34" i="11"/>
  <c r="G84" i="3"/>
  <c r="F33" i="11"/>
  <c r="F32" i="11"/>
  <c r="G81" i="3"/>
  <c r="F30" i="11"/>
  <c r="G80" i="3"/>
  <c r="F29" i="11"/>
  <c r="G79" i="3"/>
  <c r="F28" i="11"/>
  <c r="G78" i="3"/>
  <c r="F27" i="11"/>
  <c r="G77" i="3"/>
  <c r="F26" i="11"/>
  <c r="G76" i="3"/>
  <c r="F25" i="11"/>
  <c r="G75" i="3"/>
  <c r="F24" i="11"/>
  <c r="G74" i="3"/>
  <c r="F23" i="11"/>
  <c r="G73" i="3"/>
  <c r="F22" i="11"/>
  <c r="G72" i="3"/>
  <c r="F21" i="11"/>
  <c r="G71" i="3"/>
  <c r="F20" i="11"/>
  <c r="G70" i="3"/>
  <c r="F19" i="11"/>
  <c r="G69" i="3"/>
  <c r="F18" i="11"/>
  <c r="G68" i="3"/>
  <c r="F17" i="11"/>
  <c r="G67" i="3"/>
  <c r="F16" i="11"/>
  <c r="G66" i="3"/>
  <c r="F15" i="11"/>
  <c r="E48" i="11"/>
  <c r="D48" i="11"/>
  <c r="C48" i="11"/>
  <c r="E47" i="11"/>
  <c r="D47" i="11"/>
  <c r="C47" i="11"/>
  <c r="E46" i="11"/>
  <c r="D46" i="11"/>
  <c r="C46" i="11"/>
  <c r="E45" i="11"/>
  <c r="D45" i="11"/>
  <c r="C45" i="11"/>
  <c r="E44" i="11"/>
  <c r="D44" i="11"/>
  <c r="C44" i="11"/>
  <c r="E43" i="11"/>
  <c r="D43" i="11"/>
  <c r="C43" i="11"/>
  <c r="E42" i="11"/>
  <c r="D42" i="11"/>
  <c r="C42" i="11"/>
  <c r="E41" i="11"/>
  <c r="D41" i="11"/>
  <c r="C41" i="11"/>
  <c r="E40" i="11"/>
  <c r="D40" i="11"/>
  <c r="C40" i="11"/>
  <c r="E39" i="11"/>
  <c r="D39" i="11"/>
  <c r="C39" i="11"/>
  <c r="E38" i="11"/>
  <c r="D38" i="11"/>
  <c r="C38" i="11"/>
  <c r="E37" i="11"/>
  <c r="D37" i="11"/>
  <c r="C37" i="11"/>
  <c r="E36" i="11"/>
  <c r="D36" i="11"/>
  <c r="C36" i="11"/>
  <c r="E35" i="11"/>
  <c r="D35" i="11"/>
  <c r="C35" i="11"/>
  <c r="E34" i="11"/>
  <c r="D34" i="11"/>
  <c r="C34" i="11"/>
  <c r="E33" i="11"/>
  <c r="D33" i="11"/>
  <c r="C33" i="11"/>
  <c r="E32" i="11"/>
  <c r="D32" i="11"/>
  <c r="C32" i="11"/>
  <c r="E31" i="11"/>
  <c r="D31" i="11"/>
  <c r="C31" i="11"/>
  <c r="E30" i="11"/>
  <c r="D30" i="11"/>
  <c r="C30" i="11"/>
  <c r="E29" i="11"/>
  <c r="D29" i="11"/>
  <c r="C29" i="11"/>
  <c r="E28" i="11"/>
  <c r="D28" i="11"/>
  <c r="C28" i="11"/>
  <c r="E27" i="11"/>
  <c r="D27" i="11"/>
  <c r="C27" i="11"/>
  <c r="E26" i="11"/>
  <c r="D26" i="11"/>
  <c r="C26" i="11"/>
  <c r="E25" i="11"/>
  <c r="D25" i="11"/>
  <c r="C25" i="11"/>
  <c r="E24" i="11"/>
  <c r="D24" i="11"/>
  <c r="C24" i="11"/>
  <c r="E23" i="11"/>
  <c r="D23" i="11"/>
  <c r="C23" i="11"/>
  <c r="E22" i="11"/>
  <c r="D22" i="11"/>
  <c r="C22" i="11"/>
  <c r="E21" i="11"/>
  <c r="D21" i="11"/>
  <c r="C21" i="11"/>
  <c r="E20" i="11"/>
  <c r="D20" i="11"/>
  <c r="C20" i="11"/>
  <c r="E19" i="11"/>
  <c r="D19" i="11"/>
  <c r="C19" i="11"/>
  <c r="E18" i="11"/>
  <c r="D18" i="11"/>
  <c r="C18" i="11"/>
  <c r="E17" i="11"/>
  <c r="D17" i="11"/>
  <c r="C17" i="11"/>
  <c r="E16" i="11"/>
  <c r="D16" i="11"/>
  <c r="C16" i="11"/>
  <c r="E15" i="11"/>
  <c r="D15" i="11"/>
  <c r="C15" i="11"/>
  <c r="Z238" i="10"/>
  <c r="AA238" i="10"/>
  <c r="AB238" i="10"/>
  <c r="AC238" i="10"/>
  <c r="AE238" i="10"/>
  <c r="AF238" i="10"/>
  <c r="AG238" i="10"/>
  <c r="AH238" i="10"/>
  <c r="AI238" i="10"/>
  <c r="C13" i="24"/>
  <c r="B10" i="11"/>
  <c r="B51" i="11"/>
  <c r="B77" i="11"/>
  <c r="B118" i="11"/>
  <c r="AI237" i="10"/>
  <c r="AH237" i="10"/>
  <c r="AG237" i="10"/>
  <c r="AF237" i="10"/>
  <c r="AE237" i="10"/>
  <c r="AD237" i="10"/>
  <c r="AC237" i="10"/>
  <c r="AB237" i="10"/>
  <c r="AA237" i="10"/>
  <c r="Z237" i="10"/>
  <c r="Y237" i="10"/>
  <c r="X237" i="10"/>
  <c r="W237" i="10"/>
  <c r="V237" i="10"/>
  <c r="U237" i="10"/>
  <c r="T237" i="10"/>
  <c r="S237" i="10"/>
  <c r="R237" i="10"/>
  <c r="Q237" i="10"/>
  <c r="P237" i="10"/>
  <c r="O237" i="10"/>
  <c r="N237" i="10"/>
  <c r="M237" i="10"/>
  <c r="L237" i="10"/>
  <c r="K237" i="10"/>
  <c r="J237" i="10"/>
  <c r="I237" i="10"/>
  <c r="H237" i="10"/>
  <c r="G237" i="10"/>
  <c r="F237" i="10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D124" i="3"/>
  <c r="D123" i="3"/>
  <c r="D122" i="3"/>
  <c r="D121" i="3"/>
  <c r="D120" i="3"/>
  <c r="D119" i="3"/>
  <c r="C119" i="3"/>
  <c r="C124" i="3"/>
  <c r="C123" i="3"/>
  <c r="C122" i="3"/>
  <c r="C121" i="3"/>
  <c r="C120" i="3"/>
  <c r="C240" i="10"/>
  <c r="B10" i="3"/>
  <c r="B26" i="3"/>
  <c r="B45" i="3"/>
  <c r="B61" i="3"/>
  <c r="B102" i="3"/>
  <c r="B114" i="3"/>
  <c r="B127" i="3"/>
  <c r="B138" i="3"/>
  <c r="D111" i="3"/>
  <c r="C111" i="3"/>
  <c r="D110" i="3"/>
  <c r="C110" i="3"/>
  <c r="D109" i="3"/>
  <c r="C109" i="3"/>
  <c r="D108" i="3"/>
  <c r="C108" i="3"/>
  <c r="D107" i="3"/>
  <c r="C107" i="3"/>
  <c r="D106" i="3"/>
  <c r="G65" i="3"/>
  <c r="F14" i="11"/>
  <c r="D135" i="7"/>
  <c r="D134" i="7"/>
  <c r="D133" i="7"/>
  <c r="D132" i="7"/>
  <c r="D131" i="7"/>
  <c r="D124" i="7"/>
  <c r="D123" i="7"/>
  <c r="D122" i="7"/>
  <c r="D121" i="7"/>
  <c r="D120" i="7"/>
  <c r="D113" i="7"/>
  <c r="D112" i="7"/>
  <c r="D111" i="7"/>
  <c r="D110" i="7"/>
  <c r="D109" i="7"/>
  <c r="D90" i="7"/>
  <c r="D89" i="7"/>
  <c r="D88" i="7"/>
  <c r="D87" i="7"/>
  <c r="D81" i="7"/>
  <c r="D80" i="7"/>
  <c r="E100" i="8"/>
  <c r="E99" i="8"/>
  <c r="E98" i="8"/>
  <c r="E97" i="8"/>
  <c r="E96" i="8"/>
  <c r="E95" i="8"/>
  <c r="E94" i="8"/>
  <c r="E93" i="8"/>
  <c r="E92" i="8"/>
  <c r="E91" i="8"/>
  <c r="J106" i="3"/>
  <c r="J107" i="3"/>
  <c r="J108" i="3"/>
  <c r="J109" i="3"/>
  <c r="J110" i="3"/>
  <c r="E76" i="26"/>
  <c r="E12" i="26"/>
  <c r="F40" i="5"/>
  <c r="G40" i="5"/>
  <c r="H41" i="5"/>
  <c r="G41" i="5"/>
  <c r="F41" i="5"/>
  <c r="E52" i="5"/>
  <c r="E51" i="5"/>
  <c r="E50" i="5"/>
  <c r="E49" i="5"/>
  <c r="E48" i="5"/>
  <c r="E47" i="5"/>
  <c r="E46" i="5"/>
  <c r="E45" i="5"/>
  <c r="E44" i="5"/>
  <c r="E43" i="5"/>
  <c r="E42" i="5"/>
  <c r="D101" i="8"/>
  <c r="D100" i="8"/>
  <c r="D99" i="8"/>
  <c r="D98" i="8"/>
  <c r="D97" i="8"/>
  <c r="D96" i="8"/>
  <c r="D95" i="8"/>
  <c r="D94" i="8"/>
  <c r="D93" i="8"/>
  <c r="D92" i="8"/>
  <c r="D91" i="8"/>
  <c r="D85" i="8"/>
  <c r="D84" i="8"/>
  <c r="D83" i="8"/>
  <c r="D82" i="8"/>
  <c r="D81" i="8"/>
  <c r="D80" i="8"/>
  <c r="D79" i="8"/>
  <c r="D78" i="8"/>
  <c r="D77" i="8"/>
  <c r="D76" i="8"/>
  <c r="D75" i="8"/>
  <c r="E38" i="8"/>
  <c r="D38" i="8"/>
  <c r="C38" i="8"/>
  <c r="E37" i="8"/>
  <c r="D37" i="8"/>
  <c r="C37" i="8"/>
  <c r="E36" i="8"/>
  <c r="D36" i="8"/>
  <c r="C36" i="8"/>
  <c r="E35" i="8"/>
  <c r="D35" i="8"/>
  <c r="C35" i="8"/>
  <c r="E34" i="8"/>
  <c r="D34" i="8"/>
  <c r="C34" i="8"/>
  <c r="J60" i="7"/>
  <c r="I60" i="7"/>
  <c r="H60" i="7"/>
  <c r="G60" i="7"/>
  <c r="F60" i="7"/>
  <c r="E60" i="7"/>
  <c r="J50" i="7"/>
  <c r="I50" i="7"/>
  <c r="H50" i="7"/>
  <c r="G50" i="7"/>
  <c r="F50" i="7"/>
  <c r="E50" i="7"/>
  <c r="J40" i="7"/>
  <c r="I40" i="7"/>
  <c r="H40" i="7"/>
  <c r="G40" i="7"/>
  <c r="F40" i="7"/>
  <c r="E40" i="7"/>
  <c r="J29" i="7"/>
  <c r="I29" i="7"/>
  <c r="H29" i="7"/>
  <c r="G29" i="7"/>
  <c r="F29" i="7"/>
  <c r="E29" i="7"/>
  <c r="J20" i="7"/>
  <c r="I20" i="7"/>
  <c r="H20" i="7"/>
  <c r="G20" i="7"/>
  <c r="F20" i="7"/>
  <c r="E20" i="7"/>
  <c r="J13" i="7"/>
  <c r="I13" i="7"/>
  <c r="H13" i="7"/>
  <c r="G13" i="7"/>
  <c r="F13" i="7"/>
  <c r="E13" i="7"/>
  <c r="K12" i="8"/>
  <c r="J12" i="8"/>
  <c r="I12" i="8"/>
  <c r="H12" i="8"/>
  <c r="G12" i="8"/>
  <c r="F12" i="8"/>
  <c r="F221" i="10"/>
  <c r="E221" i="10"/>
  <c r="D221" i="10"/>
  <c r="C221" i="10"/>
  <c r="F220" i="10"/>
  <c r="E220" i="10"/>
  <c r="D220" i="10"/>
  <c r="C220" i="10"/>
  <c r="F219" i="10"/>
  <c r="E219" i="10"/>
  <c r="D219" i="10"/>
  <c r="C219" i="10"/>
  <c r="F218" i="10"/>
  <c r="E218" i="10"/>
  <c r="D218" i="10"/>
  <c r="C218" i="10"/>
  <c r="F217" i="10"/>
  <c r="E217" i="10"/>
  <c r="D217" i="10"/>
  <c r="C217" i="10"/>
  <c r="F216" i="10"/>
  <c r="E216" i="10"/>
  <c r="D216" i="10"/>
  <c r="C216" i="10"/>
  <c r="F215" i="10"/>
  <c r="E215" i="10"/>
  <c r="D215" i="10"/>
  <c r="C215" i="10"/>
  <c r="F214" i="10"/>
  <c r="E214" i="10"/>
  <c r="D214" i="10"/>
  <c r="C214" i="10"/>
  <c r="F213" i="10"/>
  <c r="E213" i="10"/>
  <c r="D213" i="10"/>
  <c r="C213" i="10"/>
  <c r="F212" i="10"/>
  <c r="E212" i="10"/>
  <c r="D212" i="10"/>
  <c r="C212" i="10"/>
  <c r="F211" i="10"/>
  <c r="E211" i="10"/>
  <c r="D211" i="10"/>
  <c r="C211" i="10"/>
  <c r="F210" i="10"/>
  <c r="E210" i="10"/>
  <c r="D210" i="10"/>
  <c r="C210" i="10"/>
  <c r="F209" i="10"/>
  <c r="E209" i="10"/>
  <c r="D209" i="10"/>
  <c r="C209" i="10"/>
  <c r="F208" i="10"/>
  <c r="E208" i="10"/>
  <c r="D208" i="10"/>
  <c r="C208" i="10"/>
  <c r="F207" i="10"/>
  <c r="E207" i="10"/>
  <c r="D207" i="10"/>
  <c r="C207" i="10"/>
  <c r="F206" i="10"/>
  <c r="E206" i="10"/>
  <c r="D206" i="10"/>
  <c r="C206" i="10"/>
  <c r="F205" i="10"/>
  <c r="E205" i="10"/>
  <c r="D205" i="10"/>
  <c r="C205" i="10"/>
  <c r="F204" i="10"/>
  <c r="E204" i="10"/>
  <c r="D204" i="10"/>
  <c r="C204" i="10"/>
  <c r="F203" i="10"/>
  <c r="E203" i="10"/>
  <c r="D203" i="10"/>
  <c r="C203" i="10"/>
  <c r="F202" i="10"/>
  <c r="E202" i="10"/>
  <c r="D202" i="10"/>
  <c r="C202" i="10"/>
  <c r="F201" i="10"/>
  <c r="E201" i="10"/>
  <c r="D201" i="10"/>
  <c r="C201" i="10"/>
  <c r="F200" i="10"/>
  <c r="E200" i="10"/>
  <c r="D200" i="10"/>
  <c r="C200" i="10"/>
  <c r="F199" i="10"/>
  <c r="E199" i="10"/>
  <c r="D199" i="10"/>
  <c r="C199" i="10"/>
  <c r="F198" i="10"/>
  <c r="E198" i="10"/>
  <c r="D198" i="10"/>
  <c r="C198" i="10"/>
  <c r="F197" i="10"/>
  <c r="E197" i="10"/>
  <c r="D197" i="10"/>
  <c r="C197" i="10"/>
  <c r="F196" i="10"/>
  <c r="E196" i="10"/>
  <c r="D196" i="10"/>
  <c r="C196" i="10"/>
  <c r="F195" i="10"/>
  <c r="E195" i="10"/>
  <c r="D195" i="10"/>
  <c r="C195" i="10"/>
  <c r="F194" i="10"/>
  <c r="E194" i="10"/>
  <c r="D194" i="10"/>
  <c r="C194" i="10"/>
  <c r="F193" i="10"/>
  <c r="E193" i="10"/>
  <c r="D193" i="10"/>
  <c r="C193" i="10"/>
  <c r="F192" i="10"/>
  <c r="E192" i="10"/>
  <c r="D192" i="10"/>
  <c r="C192" i="10"/>
  <c r="F191" i="10"/>
  <c r="E191" i="10"/>
  <c r="D191" i="10"/>
  <c r="C191" i="10"/>
  <c r="F190" i="10"/>
  <c r="E190" i="10"/>
  <c r="D190" i="10"/>
  <c r="C190" i="10"/>
  <c r="F189" i="10"/>
  <c r="E189" i="10"/>
  <c r="D189" i="10"/>
  <c r="C189" i="10"/>
  <c r="F188" i="10"/>
  <c r="E188" i="10"/>
  <c r="D188" i="10"/>
  <c r="C188" i="10"/>
  <c r="F187" i="10"/>
  <c r="E187" i="10"/>
  <c r="D187" i="10"/>
  <c r="F181" i="10"/>
  <c r="E181" i="10"/>
  <c r="D181" i="10"/>
  <c r="C181" i="10"/>
  <c r="F180" i="10"/>
  <c r="E180" i="10"/>
  <c r="D180" i="10"/>
  <c r="C180" i="10"/>
  <c r="F179" i="10"/>
  <c r="E179" i="10"/>
  <c r="D179" i="10"/>
  <c r="C179" i="10"/>
  <c r="F178" i="10"/>
  <c r="E178" i="10"/>
  <c r="D178" i="10"/>
  <c r="C178" i="10"/>
  <c r="F177" i="10"/>
  <c r="E177" i="10"/>
  <c r="D177" i="10"/>
  <c r="C177" i="10"/>
  <c r="F176" i="10"/>
  <c r="E176" i="10"/>
  <c r="D176" i="10"/>
  <c r="C176" i="10"/>
  <c r="F175" i="10"/>
  <c r="E175" i="10"/>
  <c r="D175" i="10"/>
  <c r="C175" i="10"/>
  <c r="F174" i="10"/>
  <c r="E174" i="10"/>
  <c r="D174" i="10"/>
  <c r="C174" i="10"/>
  <c r="F173" i="10"/>
  <c r="E173" i="10"/>
  <c r="D173" i="10"/>
  <c r="C173" i="10"/>
  <c r="F172" i="10"/>
  <c r="E172" i="10"/>
  <c r="D172" i="10"/>
  <c r="C172" i="10"/>
  <c r="F171" i="10"/>
  <c r="E171" i="10"/>
  <c r="D171" i="10"/>
  <c r="C171" i="10"/>
  <c r="F170" i="10"/>
  <c r="E170" i="10"/>
  <c r="D170" i="10"/>
  <c r="C170" i="10"/>
  <c r="F169" i="10"/>
  <c r="E169" i="10"/>
  <c r="D169" i="10"/>
  <c r="C169" i="10"/>
  <c r="F168" i="10"/>
  <c r="E168" i="10"/>
  <c r="D168" i="10"/>
  <c r="C168" i="10"/>
  <c r="F167" i="10"/>
  <c r="E167" i="10"/>
  <c r="D167" i="10"/>
  <c r="C167" i="10"/>
  <c r="F166" i="10"/>
  <c r="E166" i="10"/>
  <c r="D166" i="10"/>
  <c r="C166" i="10"/>
  <c r="F165" i="10"/>
  <c r="E165" i="10"/>
  <c r="D165" i="10"/>
  <c r="C165" i="10"/>
  <c r="F164" i="10"/>
  <c r="E164" i="10"/>
  <c r="D164" i="10"/>
  <c r="C164" i="10"/>
  <c r="F163" i="10"/>
  <c r="E163" i="10"/>
  <c r="D163" i="10"/>
  <c r="C163" i="10"/>
  <c r="F162" i="10"/>
  <c r="E162" i="10"/>
  <c r="D162" i="10"/>
  <c r="C162" i="10"/>
  <c r="F161" i="10"/>
  <c r="E161" i="10"/>
  <c r="D161" i="10"/>
  <c r="C161" i="10"/>
  <c r="F160" i="10"/>
  <c r="E160" i="10"/>
  <c r="D160" i="10"/>
  <c r="C160" i="10"/>
  <c r="F159" i="10"/>
  <c r="E159" i="10"/>
  <c r="D159" i="10"/>
  <c r="C159" i="10"/>
  <c r="F158" i="10"/>
  <c r="E158" i="10"/>
  <c r="D158" i="10"/>
  <c r="C158" i="10"/>
  <c r="F157" i="10"/>
  <c r="E157" i="10"/>
  <c r="D157" i="10"/>
  <c r="C157" i="10"/>
  <c r="F156" i="10"/>
  <c r="E156" i="10"/>
  <c r="D156" i="10"/>
  <c r="C156" i="10"/>
  <c r="F155" i="10"/>
  <c r="E155" i="10"/>
  <c r="D155" i="10"/>
  <c r="C155" i="10"/>
  <c r="F154" i="10"/>
  <c r="E154" i="10"/>
  <c r="D154" i="10"/>
  <c r="C154" i="10"/>
  <c r="F153" i="10"/>
  <c r="E153" i="10"/>
  <c r="D153" i="10"/>
  <c r="C153" i="10"/>
  <c r="F152" i="10"/>
  <c r="E152" i="10"/>
  <c r="D152" i="10"/>
  <c r="C152" i="10"/>
  <c r="F151" i="10"/>
  <c r="E151" i="10"/>
  <c r="D151" i="10"/>
  <c r="C151" i="10"/>
  <c r="F150" i="10"/>
  <c r="E150" i="10"/>
  <c r="D150" i="10"/>
  <c r="C150" i="10"/>
  <c r="F149" i="10"/>
  <c r="E149" i="10"/>
  <c r="D149" i="10"/>
  <c r="C149" i="10"/>
  <c r="F148" i="10"/>
  <c r="E148" i="10"/>
  <c r="D148" i="10"/>
  <c r="C148" i="10"/>
  <c r="F147" i="10"/>
  <c r="E147" i="10"/>
  <c r="D147" i="10"/>
  <c r="C147" i="10"/>
  <c r="K146" i="10"/>
  <c r="J146" i="10"/>
  <c r="I146" i="10"/>
  <c r="H146" i="10"/>
  <c r="G146" i="10"/>
  <c r="E45" i="10"/>
  <c r="J45" i="10"/>
  <c r="I45" i="10"/>
  <c r="G45" i="10"/>
  <c r="E44" i="10"/>
  <c r="J44" i="10"/>
  <c r="I44" i="10"/>
  <c r="G44" i="10"/>
  <c r="E43" i="10"/>
  <c r="J43" i="10"/>
  <c r="I43" i="10"/>
  <c r="G43" i="10"/>
  <c r="E42" i="10"/>
  <c r="J42" i="10"/>
  <c r="I42" i="10"/>
  <c r="G42" i="10"/>
  <c r="E41" i="10"/>
  <c r="J41" i="10"/>
  <c r="I41" i="10"/>
  <c r="G41" i="10"/>
  <c r="E40" i="10"/>
  <c r="E39" i="10"/>
  <c r="E38" i="10"/>
  <c r="E37" i="10"/>
  <c r="E36" i="10"/>
  <c r="E35" i="10"/>
  <c r="D13" i="13"/>
  <c r="I76" i="26"/>
  <c r="I60" i="26"/>
  <c r="E60" i="26"/>
  <c r="E44" i="26"/>
  <c r="I44" i="26"/>
  <c r="I28" i="26"/>
  <c r="E28" i="26"/>
  <c r="I12" i="26"/>
  <c r="C12" i="26"/>
  <c r="D89" i="26"/>
  <c r="C89" i="26"/>
  <c r="D88" i="26"/>
  <c r="C88" i="26"/>
  <c r="D87" i="26"/>
  <c r="C87" i="26"/>
  <c r="D86" i="26"/>
  <c r="C86" i="26"/>
  <c r="D85" i="26"/>
  <c r="C85" i="26"/>
  <c r="D84" i="26"/>
  <c r="C84" i="26"/>
  <c r="D83" i="26"/>
  <c r="C83" i="26"/>
  <c r="D82" i="26"/>
  <c r="C82" i="26"/>
  <c r="D81" i="26"/>
  <c r="C81" i="26"/>
  <c r="D80" i="26"/>
  <c r="C80" i="26"/>
  <c r="D79" i="26"/>
  <c r="C79" i="26"/>
  <c r="C76" i="26"/>
  <c r="D73" i="26"/>
  <c r="C73" i="26"/>
  <c r="D72" i="26"/>
  <c r="C72" i="26"/>
  <c r="D71" i="26"/>
  <c r="C71" i="26"/>
  <c r="D70" i="26"/>
  <c r="C70" i="26"/>
  <c r="D69" i="26"/>
  <c r="C69" i="26"/>
  <c r="D68" i="26"/>
  <c r="C68" i="26"/>
  <c r="D67" i="26"/>
  <c r="C67" i="26"/>
  <c r="D66" i="26"/>
  <c r="C66" i="26"/>
  <c r="D65" i="26"/>
  <c r="C65" i="26"/>
  <c r="D64" i="26"/>
  <c r="C64" i="26"/>
  <c r="D63" i="26"/>
  <c r="C63" i="26"/>
  <c r="C60" i="26"/>
  <c r="D57" i="26"/>
  <c r="C57" i="26"/>
  <c r="D56" i="26"/>
  <c r="C56" i="26"/>
  <c r="D55" i="26"/>
  <c r="C55" i="26"/>
  <c r="D54" i="26"/>
  <c r="C54" i="26"/>
  <c r="D53" i="26"/>
  <c r="C53" i="26"/>
  <c r="D52" i="26"/>
  <c r="C52" i="26"/>
  <c r="D51" i="26"/>
  <c r="C51" i="26"/>
  <c r="D50" i="26"/>
  <c r="C50" i="26"/>
  <c r="D49" i="26"/>
  <c r="C49" i="26"/>
  <c r="D48" i="26"/>
  <c r="C48" i="26"/>
  <c r="D47" i="26"/>
  <c r="C47" i="26"/>
  <c r="C44" i="26"/>
  <c r="D41" i="26"/>
  <c r="C41" i="26"/>
  <c r="D40" i="26"/>
  <c r="C40" i="26"/>
  <c r="D39" i="26"/>
  <c r="C39" i="26"/>
  <c r="D38" i="26"/>
  <c r="C38" i="26"/>
  <c r="D37" i="26"/>
  <c r="C37" i="26"/>
  <c r="D36" i="26"/>
  <c r="C36" i="26"/>
  <c r="D35" i="26"/>
  <c r="C35" i="26"/>
  <c r="D34" i="26"/>
  <c r="C34" i="26"/>
  <c r="D33" i="26"/>
  <c r="C33" i="26"/>
  <c r="D32" i="26"/>
  <c r="C32" i="26"/>
  <c r="D31" i="26"/>
  <c r="C31" i="26"/>
  <c r="C28" i="26"/>
  <c r="D25" i="26"/>
  <c r="C25" i="26"/>
  <c r="D24" i="26"/>
  <c r="C24" i="26"/>
  <c r="D23" i="26"/>
  <c r="C23" i="26"/>
  <c r="D22" i="26"/>
  <c r="C22" i="26"/>
  <c r="D21" i="26"/>
  <c r="C21" i="26"/>
  <c r="D20" i="26"/>
  <c r="C20" i="26"/>
  <c r="D19" i="26"/>
  <c r="C19" i="26"/>
  <c r="D18" i="26"/>
  <c r="C18" i="26"/>
  <c r="D17" i="26"/>
  <c r="C17" i="26"/>
  <c r="D16" i="26"/>
  <c r="C16" i="26"/>
  <c r="D15" i="26"/>
  <c r="C15" i="26"/>
  <c r="B10" i="24"/>
  <c r="B43" i="24"/>
  <c r="AU81" i="23"/>
  <c r="D95" i="23"/>
  <c r="C95" i="23"/>
  <c r="D94" i="23"/>
  <c r="C94" i="23"/>
  <c r="D93" i="23"/>
  <c r="C93" i="23"/>
  <c r="D92" i="23"/>
  <c r="C92" i="23"/>
  <c r="D91" i="23"/>
  <c r="C91" i="23"/>
  <c r="D90" i="23"/>
  <c r="C90" i="23"/>
  <c r="D89" i="23"/>
  <c r="C89" i="23"/>
  <c r="D88" i="23"/>
  <c r="C88" i="23"/>
  <c r="D87" i="23"/>
  <c r="C87" i="23"/>
  <c r="D86" i="23"/>
  <c r="C86" i="23"/>
  <c r="D85" i="23"/>
  <c r="C85" i="23"/>
  <c r="C82" i="23"/>
  <c r="AS82" i="23"/>
  <c r="AR82" i="23"/>
  <c r="AQ82" i="23"/>
  <c r="AP82" i="23"/>
  <c r="AO82" i="23"/>
  <c r="AN82" i="23"/>
  <c r="AM82" i="23"/>
  <c r="AL82" i="23"/>
  <c r="AK82" i="23"/>
  <c r="AJ82" i="23"/>
  <c r="AI82" i="23"/>
  <c r="AH82" i="23"/>
  <c r="AG82" i="23"/>
  <c r="AF82" i="23"/>
  <c r="AE82" i="23"/>
  <c r="AD82" i="23"/>
  <c r="AC82" i="23"/>
  <c r="AB82" i="23"/>
  <c r="AA82" i="23"/>
  <c r="Z82" i="23"/>
  <c r="Y82" i="23"/>
  <c r="X82" i="23"/>
  <c r="W82" i="23"/>
  <c r="V82" i="23"/>
  <c r="U82" i="23"/>
  <c r="T82" i="23"/>
  <c r="S82" i="23"/>
  <c r="R82" i="23"/>
  <c r="Q82" i="23"/>
  <c r="P82" i="23"/>
  <c r="O82" i="23"/>
  <c r="N82" i="23"/>
  <c r="M82" i="23"/>
  <c r="L82" i="23"/>
  <c r="K82" i="23"/>
  <c r="J82" i="23"/>
  <c r="I82" i="23"/>
  <c r="H82" i="23"/>
  <c r="G82" i="23"/>
  <c r="F82" i="23"/>
  <c r="E82" i="23"/>
  <c r="AU64" i="23"/>
  <c r="D78" i="23"/>
  <c r="C78" i="23"/>
  <c r="D77" i="23"/>
  <c r="C77" i="23"/>
  <c r="D76" i="23"/>
  <c r="C76" i="23"/>
  <c r="D75" i="23"/>
  <c r="C75" i="23"/>
  <c r="D74" i="23"/>
  <c r="C74" i="23"/>
  <c r="D73" i="23"/>
  <c r="C73" i="23"/>
  <c r="D72" i="23"/>
  <c r="C72" i="23"/>
  <c r="D71" i="23"/>
  <c r="C71" i="23"/>
  <c r="D70" i="23"/>
  <c r="C70" i="23"/>
  <c r="D69" i="23"/>
  <c r="C69" i="23"/>
  <c r="D68" i="23"/>
  <c r="C68" i="23"/>
  <c r="C65" i="23"/>
  <c r="AS65" i="23"/>
  <c r="AR65" i="23"/>
  <c r="AQ65" i="23"/>
  <c r="AP65" i="23"/>
  <c r="AO65" i="23"/>
  <c r="AN65" i="23"/>
  <c r="AM65" i="23"/>
  <c r="AL65" i="23"/>
  <c r="AK65" i="23"/>
  <c r="AJ65" i="23"/>
  <c r="AI65" i="23"/>
  <c r="AH65" i="23"/>
  <c r="AG65" i="23"/>
  <c r="AF65" i="23"/>
  <c r="AE65" i="23"/>
  <c r="AD65" i="23"/>
  <c r="AC65" i="23"/>
  <c r="AB65" i="23"/>
  <c r="AA65" i="23"/>
  <c r="Z65" i="23"/>
  <c r="Y65" i="23"/>
  <c r="X65" i="23"/>
  <c r="W65" i="23"/>
  <c r="V65" i="23"/>
  <c r="U65" i="23"/>
  <c r="T65" i="23"/>
  <c r="S65" i="23"/>
  <c r="R65" i="23"/>
  <c r="Q65" i="23"/>
  <c r="P65" i="23"/>
  <c r="O65" i="23"/>
  <c r="N65" i="23"/>
  <c r="M65" i="23"/>
  <c r="L65" i="23"/>
  <c r="K65" i="23"/>
  <c r="J65" i="23"/>
  <c r="I65" i="23"/>
  <c r="H65" i="23"/>
  <c r="G65" i="23"/>
  <c r="F65" i="23"/>
  <c r="E65" i="23"/>
  <c r="AU47" i="23"/>
  <c r="D61" i="23"/>
  <c r="C61" i="23"/>
  <c r="D60" i="23"/>
  <c r="C60" i="23"/>
  <c r="D59" i="23"/>
  <c r="C59" i="23"/>
  <c r="D58" i="23"/>
  <c r="C58" i="23"/>
  <c r="D57" i="23"/>
  <c r="C57" i="23"/>
  <c r="D56" i="23"/>
  <c r="C56" i="23"/>
  <c r="D55" i="23"/>
  <c r="C55" i="23"/>
  <c r="D54" i="23"/>
  <c r="C54" i="23"/>
  <c r="D53" i="23"/>
  <c r="C53" i="23"/>
  <c r="D52" i="23"/>
  <c r="C52" i="23"/>
  <c r="D51" i="23"/>
  <c r="C51" i="23"/>
  <c r="C48" i="23"/>
  <c r="AS48" i="23"/>
  <c r="AR48" i="23"/>
  <c r="AQ48" i="23"/>
  <c r="AP48" i="23"/>
  <c r="AO48" i="23"/>
  <c r="AN48" i="23"/>
  <c r="AM48" i="23"/>
  <c r="AL48" i="23"/>
  <c r="AK48" i="23"/>
  <c r="AJ48" i="23"/>
  <c r="AI48" i="23"/>
  <c r="AH48" i="23"/>
  <c r="AG48" i="23"/>
  <c r="AF48" i="23"/>
  <c r="AE48" i="23"/>
  <c r="AD48" i="23"/>
  <c r="AC48" i="23"/>
  <c r="AB48" i="23"/>
  <c r="AA48" i="23"/>
  <c r="Z48" i="23"/>
  <c r="Y48" i="23"/>
  <c r="X48" i="23"/>
  <c r="W48" i="23"/>
  <c r="V48" i="23"/>
  <c r="U48" i="23"/>
  <c r="T48" i="23"/>
  <c r="S48" i="23"/>
  <c r="R48" i="23"/>
  <c r="Q48" i="23"/>
  <c r="P48" i="23"/>
  <c r="O48" i="23"/>
  <c r="N48" i="23"/>
  <c r="M48" i="23"/>
  <c r="L48" i="23"/>
  <c r="K48" i="23"/>
  <c r="J48" i="23"/>
  <c r="I48" i="23"/>
  <c r="H48" i="23"/>
  <c r="G48" i="23"/>
  <c r="F48" i="23"/>
  <c r="E48" i="23"/>
  <c r="AU30" i="23"/>
  <c r="D44" i="23"/>
  <c r="C44" i="23"/>
  <c r="D43" i="23"/>
  <c r="C43" i="23"/>
  <c r="D42" i="23"/>
  <c r="C42" i="23"/>
  <c r="D41" i="23"/>
  <c r="C41" i="23"/>
  <c r="D40" i="23"/>
  <c r="C40" i="23"/>
  <c r="D39" i="23"/>
  <c r="C39" i="23"/>
  <c r="D38" i="23"/>
  <c r="C38" i="23"/>
  <c r="D37" i="23"/>
  <c r="C37" i="23"/>
  <c r="D36" i="23"/>
  <c r="C36" i="23"/>
  <c r="D35" i="23"/>
  <c r="C35" i="23"/>
  <c r="D34" i="23"/>
  <c r="C34" i="23"/>
  <c r="C31" i="23"/>
  <c r="AS31" i="23"/>
  <c r="AR31" i="23"/>
  <c r="AQ31" i="23"/>
  <c r="AP31" i="23"/>
  <c r="AO31" i="23"/>
  <c r="AN31" i="23"/>
  <c r="AM31" i="23"/>
  <c r="AL31" i="23"/>
  <c r="AK31" i="23"/>
  <c r="AJ31" i="23"/>
  <c r="AI31" i="23"/>
  <c r="AH31" i="23"/>
  <c r="AG31" i="23"/>
  <c r="AF31" i="23"/>
  <c r="AE31" i="23"/>
  <c r="AD31" i="23"/>
  <c r="AC31" i="23"/>
  <c r="AB31" i="23"/>
  <c r="AA31" i="23"/>
  <c r="Z31" i="23"/>
  <c r="Y31" i="23"/>
  <c r="X31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BS13" i="23"/>
  <c r="D27" i="23"/>
  <c r="C27" i="23"/>
  <c r="D26" i="23"/>
  <c r="C26" i="23"/>
  <c r="D25" i="23"/>
  <c r="C25" i="23"/>
  <c r="D24" i="23"/>
  <c r="C24" i="23"/>
  <c r="D23" i="23"/>
  <c r="C23" i="23"/>
  <c r="D22" i="23"/>
  <c r="C22" i="23"/>
  <c r="D21" i="23"/>
  <c r="C21" i="23"/>
  <c r="D20" i="23"/>
  <c r="C20" i="23"/>
  <c r="D19" i="23"/>
  <c r="C19" i="23"/>
  <c r="D18" i="23"/>
  <c r="C18" i="23"/>
  <c r="D17" i="23"/>
  <c r="C17" i="23"/>
  <c r="AS14" i="23"/>
  <c r="AR14" i="23"/>
  <c r="AQ14" i="23"/>
  <c r="AP14" i="23"/>
  <c r="AO14" i="23"/>
  <c r="AN14" i="23"/>
  <c r="AM14" i="23"/>
  <c r="AL14" i="23"/>
  <c r="AK14" i="23"/>
  <c r="AJ14" i="23"/>
  <c r="AI14" i="23"/>
  <c r="AH14" i="23"/>
  <c r="AG14" i="23"/>
  <c r="AF14" i="23"/>
  <c r="AE14" i="23"/>
  <c r="AD14" i="23"/>
  <c r="AC14" i="23"/>
  <c r="AB14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C14" i="23"/>
  <c r="D101" i="22"/>
  <c r="C101" i="22"/>
  <c r="D100" i="22"/>
  <c r="C100" i="22"/>
  <c r="D99" i="22"/>
  <c r="C99" i="22"/>
  <c r="D98" i="22"/>
  <c r="C98" i="22"/>
  <c r="D97" i="22"/>
  <c r="C97" i="22"/>
  <c r="D96" i="22"/>
  <c r="C96" i="22"/>
  <c r="D95" i="22"/>
  <c r="C95" i="22"/>
  <c r="D94" i="22"/>
  <c r="C94" i="22"/>
  <c r="D93" i="22"/>
  <c r="C93" i="22"/>
  <c r="D92" i="22"/>
  <c r="C92" i="22"/>
  <c r="D91" i="22"/>
  <c r="C91" i="22"/>
  <c r="AU89" i="22"/>
  <c r="C89" i="22"/>
  <c r="AS90" i="22"/>
  <c r="AR90" i="22"/>
  <c r="AQ90" i="22"/>
  <c r="AP90" i="22"/>
  <c r="AO90" i="22"/>
  <c r="AN90" i="22"/>
  <c r="AM90" i="22"/>
  <c r="AL90" i="22"/>
  <c r="AK90" i="22"/>
  <c r="AJ90" i="22"/>
  <c r="AI90" i="22"/>
  <c r="AH90" i="22"/>
  <c r="AG90" i="22"/>
  <c r="AF90" i="22"/>
  <c r="AE90" i="22"/>
  <c r="AD90" i="22"/>
  <c r="AC90" i="22"/>
  <c r="AB90" i="22"/>
  <c r="AA90" i="22"/>
  <c r="Z90" i="22"/>
  <c r="Y90" i="22"/>
  <c r="X90" i="22"/>
  <c r="W90" i="22"/>
  <c r="V90" i="22"/>
  <c r="U90" i="22"/>
  <c r="T90" i="22"/>
  <c r="S90" i="22"/>
  <c r="R90" i="22"/>
  <c r="Q90" i="22"/>
  <c r="P90" i="22"/>
  <c r="O90" i="22"/>
  <c r="N90" i="22"/>
  <c r="M90" i="22"/>
  <c r="L90" i="22"/>
  <c r="K90" i="22"/>
  <c r="J90" i="22"/>
  <c r="I90" i="22"/>
  <c r="H90" i="22"/>
  <c r="G90" i="22"/>
  <c r="F90" i="22"/>
  <c r="E90" i="22"/>
  <c r="D86" i="22"/>
  <c r="C86" i="22"/>
  <c r="D85" i="22"/>
  <c r="C85" i="22"/>
  <c r="D84" i="22"/>
  <c r="C84" i="22"/>
  <c r="D83" i="22"/>
  <c r="C83" i="22"/>
  <c r="D82" i="22"/>
  <c r="C82" i="22"/>
  <c r="D81" i="22"/>
  <c r="C81" i="22"/>
  <c r="D80" i="22"/>
  <c r="C80" i="22"/>
  <c r="D79" i="22"/>
  <c r="C79" i="22"/>
  <c r="D78" i="22"/>
  <c r="C78" i="22"/>
  <c r="D77" i="22"/>
  <c r="C77" i="22"/>
  <c r="D76" i="22"/>
  <c r="C76" i="22"/>
  <c r="AU74" i="22"/>
  <c r="C74" i="22"/>
  <c r="AS75" i="22"/>
  <c r="AR75" i="22"/>
  <c r="AQ75" i="22"/>
  <c r="AP75" i="22"/>
  <c r="AO75" i="22"/>
  <c r="AN75" i="22"/>
  <c r="AM75" i="22"/>
  <c r="AL75" i="22"/>
  <c r="AK75" i="22"/>
  <c r="AJ75" i="22"/>
  <c r="AI75" i="22"/>
  <c r="AH75" i="22"/>
  <c r="AG75" i="22"/>
  <c r="AF75" i="22"/>
  <c r="AE75" i="22"/>
  <c r="AD75" i="22"/>
  <c r="AC75" i="22"/>
  <c r="AB75" i="22"/>
  <c r="AA75" i="22"/>
  <c r="Z75" i="22"/>
  <c r="Y75" i="22"/>
  <c r="X75" i="22"/>
  <c r="W75" i="22"/>
  <c r="V75" i="22"/>
  <c r="U75" i="22"/>
  <c r="T75" i="22"/>
  <c r="S75" i="22"/>
  <c r="R75" i="22"/>
  <c r="Q75" i="22"/>
  <c r="P75" i="22"/>
  <c r="O75" i="22"/>
  <c r="N75" i="22"/>
  <c r="M75" i="22"/>
  <c r="L75" i="22"/>
  <c r="K75" i="22"/>
  <c r="J75" i="22"/>
  <c r="I75" i="22"/>
  <c r="H75" i="22"/>
  <c r="G75" i="22"/>
  <c r="F75" i="22"/>
  <c r="E75" i="22"/>
  <c r="D71" i="22"/>
  <c r="C71" i="22"/>
  <c r="D70" i="22"/>
  <c r="C70" i="22"/>
  <c r="D69" i="22"/>
  <c r="C69" i="22"/>
  <c r="D68" i="22"/>
  <c r="C68" i="22"/>
  <c r="D67" i="22"/>
  <c r="C67" i="22"/>
  <c r="D66" i="22"/>
  <c r="C66" i="22"/>
  <c r="D65" i="22"/>
  <c r="C65" i="22"/>
  <c r="D64" i="22"/>
  <c r="C64" i="22"/>
  <c r="D63" i="22"/>
  <c r="C63" i="22"/>
  <c r="D62" i="22"/>
  <c r="C62" i="22"/>
  <c r="D61" i="22"/>
  <c r="C61" i="22"/>
  <c r="AU59" i="22"/>
  <c r="C59" i="22"/>
  <c r="AS60" i="22"/>
  <c r="AR60" i="22"/>
  <c r="AQ60" i="22"/>
  <c r="AP60" i="22"/>
  <c r="AO60" i="22"/>
  <c r="AN60" i="22"/>
  <c r="AM60" i="22"/>
  <c r="AL60" i="22"/>
  <c r="AK60" i="22"/>
  <c r="AJ60" i="22"/>
  <c r="AI60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V60" i="22"/>
  <c r="U60" i="22"/>
  <c r="T60" i="22"/>
  <c r="S60" i="22"/>
  <c r="R60" i="22"/>
  <c r="Q60" i="22"/>
  <c r="P60" i="22"/>
  <c r="O60" i="22"/>
  <c r="N60" i="22"/>
  <c r="M60" i="22"/>
  <c r="L60" i="22"/>
  <c r="K60" i="22"/>
  <c r="J60" i="22"/>
  <c r="I60" i="22"/>
  <c r="H60" i="22"/>
  <c r="G60" i="22"/>
  <c r="F60" i="22"/>
  <c r="E60" i="22"/>
  <c r="D56" i="22"/>
  <c r="C56" i="22"/>
  <c r="D55" i="22"/>
  <c r="C55" i="22"/>
  <c r="D54" i="22"/>
  <c r="C54" i="22"/>
  <c r="D53" i="22"/>
  <c r="C53" i="22"/>
  <c r="D52" i="22"/>
  <c r="C52" i="22"/>
  <c r="D51" i="22"/>
  <c r="C51" i="22"/>
  <c r="D50" i="22"/>
  <c r="C50" i="22"/>
  <c r="D49" i="22"/>
  <c r="C49" i="22"/>
  <c r="D48" i="22"/>
  <c r="C48" i="22"/>
  <c r="D47" i="22"/>
  <c r="C47" i="22"/>
  <c r="D46" i="22"/>
  <c r="C46" i="22"/>
  <c r="AU44" i="22"/>
  <c r="C44" i="22"/>
  <c r="AS45" i="22"/>
  <c r="AR45" i="22"/>
  <c r="AQ45" i="22"/>
  <c r="AP45" i="22"/>
  <c r="AO45" i="22"/>
  <c r="AN45" i="22"/>
  <c r="AM45" i="22"/>
  <c r="AL45" i="22"/>
  <c r="AK45" i="22"/>
  <c r="AJ45" i="22"/>
  <c r="AI45" i="22"/>
  <c r="AH45" i="22"/>
  <c r="AG45" i="22"/>
  <c r="AF45" i="22"/>
  <c r="AE45" i="22"/>
  <c r="AD45" i="22"/>
  <c r="AC45" i="22"/>
  <c r="AB45" i="22"/>
  <c r="AA45" i="22"/>
  <c r="Z45" i="22"/>
  <c r="Y45" i="22"/>
  <c r="X45" i="22"/>
  <c r="W45" i="22"/>
  <c r="V45" i="22"/>
  <c r="U45" i="22"/>
  <c r="T45" i="22"/>
  <c r="S45" i="22"/>
  <c r="R45" i="22"/>
  <c r="Q45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AU29" i="22"/>
  <c r="C29" i="22"/>
  <c r="D41" i="22"/>
  <c r="C41" i="22"/>
  <c r="D40" i="22"/>
  <c r="C40" i="22"/>
  <c r="D39" i="22"/>
  <c r="C39" i="22"/>
  <c r="D38" i="22"/>
  <c r="C38" i="22"/>
  <c r="D37" i="22"/>
  <c r="C37" i="22"/>
  <c r="D36" i="22"/>
  <c r="C36" i="22"/>
  <c r="D35" i="22"/>
  <c r="C35" i="22"/>
  <c r="D34" i="22"/>
  <c r="C34" i="22"/>
  <c r="D33" i="22"/>
  <c r="C33" i="22"/>
  <c r="D32" i="22"/>
  <c r="C32" i="22"/>
  <c r="D31" i="22"/>
  <c r="C31" i="22"/>
  <c r="AS30" i="22"/>
  <c r="AR30" i="22"/>
  <c r="AQ30" i="22"/>
  <c r="AP30" i="22"/>
  <c r="AO30" i="22"/>
  <c r="AN30" i="22"/>
  <c r="AM30" i="22"/>
  <c r="AL30" i="22"/>
  <c r="AK30" i="22"/>
  <c r="AJ30" i="22"/>
  <c r="AI30" i="22"/>
  <c r="AH30" i="22"/>
  <c r="AG30" i="22"/>
  <c r="AF30" i="22"/>
  <c r="AE30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B11" i="22"/>
  <c r="B27" i="22"/>
  <c r="AS24" i="22"/>
  <c r="AR24" i="22"/>
  <c r="AP24" i="22"/>
  <c r="AO24" i="22"/>
  <c r="AS23" i="22"/>
  <c r="AR23" i="22"/>
  <c r="AQ23" i="22"/>
  <c r="AP23" i="22"/>
  <c r="AO23" i="22"/>
  <c r="AS22" i="22"/>
  <c r="AR22" i="22"/>
  <c r="AQ22" i="22"/>
  <c r="AP22" i="22"/>
  <c r="AO22" i="22"/>
  <c r="AS21" i="22"/>
  <c r="AR21" i="22"/>
  <c r="AQ21" i="22"/>
  <c r="AP21" i="22"/>
  <c r="AO21" i="22"/>
  <c r="AS20" i="22"/>
  <c r="AR20" i="22"/>
  <c r="AQ20" i="22"/>
  <c r="AP20" i="22"/>
  <c r="AO20" i="22"/>
  <c r="AS19" i="22"/>
  <c r="AR19" i="22"/>
  <c r="AQ19" i="22"/>
  <c r="AP19" i="22"/>
  <c r="AO19" i="22"/>
  <c r="AS18" i="22"/>
  <c r="AR18" i="22"/>
  <c r="AQ18" i="22"/>
  <c r="AP18" i="22"/>
  <c r="AO18" i="22"/>
  <c r="AS17" i="22"/>
  <c r="AR17" i="22"/>
  <c r="AQ17" i="22"/>
  <c r="AP17" i="22"/>
  <c r="AO17" i="22"/>
  <c r="AS16" i="22"/>
  <c r="AR16" i="22"/>
  <c r="AQ16" i="22"/>
  <c r="AP16" i="22"/>
  <c r="AO16" i="22"/>
  <c r="AS15" i="22"/>
  <c r="AR15" i="22"/>
  <c r="AQ15" i="22"/>
  <c r="AP15" i="22"/>
  <c r="AO15" i="22"/>
  <c r="AS14" i="22"/>
  <c r="AR14" i="22"/>
  <c r="AQ14" i="22"/>
  <c r="AP14" i="22"/>
  <c r="AO14" i="22"/>
  <c r="AN24" i="22"/>
  <c r="AN23" i="22"/>
  <c r="AN22" i="22"/>
  <c r="AN21" i="22"/>
  <c r="AN20" i="22"/>
  <c r="AN19" i="22"/>
  <c r="AN18" i="22"/>
  <c r="AN17" i="22"/>
  <c r="AN16" i="22"/>
  <c r="AN15" i="22"/>
  <c r="AN14" i="22"/>
  <c r="AM23" i="22"/>
  <c r="AL23" i="22"/>
  <c r="AK23" i="22"/>
  <c r="AJ23" i="22"/>
  <c r="AI23" i="22"/>
  <c r="AH23" i="22"/>
  <c r="AG23" i="22"/>
  <c r="AF23" i="22"/>
  <c r="AE23" i="22"/>
  <c r="AD23" i="22"/>
  <c r="AC23" i="22"/>
  <c r="AB23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AM22" i="22"/>
  <c r="AL22" i="22"/>
  <c r="AK22" i="22"/>
  <c r="AJ22" i="22"/>
  <c r="AI22" i="22"/>
  <c r="AH22" i="22"/>
  <c r="AG22" i="22"/>
  <c r="AF22" i="22"/>
  <c r="AE22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AM21" i="22"/>
  <c r="AL21" i="22"/>
  <c r="AK21" i="22"/>
  <c r="AJ21" i="22"/>
  <c r="AI21" i="22"/>
  <c r="AH21" i="22"/>
  <c r="AG21" i="22"/>
  <c r="AF21" i="22"/>
  <c r="AE21" i="22"/>
  <c r="AD21" i="22"/>
  <c r="AC21" i="22"/>
  <c r="AB21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AM20" i="22"/>
  <c r="AL20" i="22"/>
  <c r="AK20" i="22"/>
  <c r="AJ20" i="22"/>
  <c r="AI20" i="22"/>
  <c r="AH20" i="22"/>
  <c r="AG20" i="22"/>
  <c r="AF20" i="22"/>
  <c r="AE20" i="22"/>
  <c r="AD20" i="22"/>
  <c r="AC20" i="22"/>
  <c r="AB20" i="22"/>
  <c r="AA20" i="22"/>
  <c r="Z20" i="22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AM19" i="22"/>
  <c r="AL19" i="22"/>
  <c r="AK19" i="22"/>
  <c r="AJ19" i="22"/>
  <c r="AI19" i="22"/>
  <c r="AH19" i="22"/>
  <c r="AG19" i="22"/>
  <c r="AF19" i="22"/>
  <c r="AE19" i="22"/>
  <c r="AD19" i="22"/>
  <c r="AC19" i="22"/>
  <c r="AB19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AM18" i="22"/>
  <c r="AL18" i="22"/>
  <c r="AK18" i="22"/>
  <c r="AJ18" i="22"/>
  <c r="AI18" i="22"/>
  <c r="AH18" i="22"/>
  <c r="AG18" i="22"/>
  <c r="AF18" i="22"/>
  <c r="AE18" i="22"/>
  <c r="AD18" i="22"/>
  <c r="AC18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AM17" i="22"/>
  <c r="AL17" i="22"/>
  <c r="AK17" i="22"/>
  <c r="AJ17" i="22"/>
  <c r="AI17" i="22"/>
  <c r="AH17" i="22"/>
  <c r="AG17" i="22"/>
  <c r="AF17" i="22"/>
  <c r="AE17" i="22"/>
  <c r="AD17" i="22"/>
  <c r="AC17" i="22"/>
  <c r="AB17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AM16" i="22"/>
  <c r="AL16" i="22"/>
  <c r="AK16" i="22"/>
  <c r="AJ16" i="22"/>
  <c r="AI16" i="22"/>
  <c r="AH16" i="22"/>
  <c r="AG16" i="22"/>
  <c r="AF16" i="22"/>
  <c r="AE16" i="22"/>
  <c r="AD16" i="22"/>
  <c r="AC16" i="22"/>
  <c r="AB16" i="22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AM15" i="22"/>
  <c r="AL15" i="22"/>
  <c r="AK15" i="22"/>
  <c r="AJ15" i="22"/>
  <c r="AI15" i="22"/>
  <c r="AH15" i="22"/>
  <c r="AG15" i="22"/>
  <c r="AF15" i="22"/>
  <c r="AE15" i="22"/>
  <c r="AD15" i="22"/>
  <c r="AC15" i="22"/>
  <c r="AB15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AM14" i="22"/>
  <c r="AL14" i="22"/>
  <c r="AK14" i="22"/>
  <c r="AJ14" i="22"/>
  <c r="AI14" i="22"/>
  <c r="AH14" i="22"/>
  <c r="AG14" i="22"/>
  <c r="AF14" i="22"/>
  <c r="AE14" i="22"/>
  <c r="AD14" i="22"/>
  <c r="AC14" i="22"/>
  <c r="AB14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23" i="22"/>
  <c r="E22" i="22"/>
  <c r="E21" i="22"/>
  <c r="E20" i="22"/>
  <c r="E19" i="22"/>
  <c r="E18" i="22"/>
  <c r="E17" i="22"/>
  <c r="E16" i="22"/>
  <c r="E15" i="22"/>
  <c r="E14" i="22"/>
  <c r="D24" i="22"/>
  <c r="C24" i="22"/>
  <c r="D23" i="22"/>
  <c r="C23" i="22"/>
  <c r="D22" i="22"/>
  <c r="C22" i="22"/>
  <c r="D21" i="22"/>
  <c r="C21" i="22"/>
  <c r="D20" i="22"/>
  <c r="C20" i="22"/>
  <c r="D19" i="22"/>
  <c r="C19" i="22"/>
  <c r="D18" i="22"/>
  <c r="C18" i="22"/>
  <c r="D17" i="22"/>
  <c r="C17" i="22"/>
  <c r="D16" i="22"/>
  <c r="C16" i="22"/>
  <c r="D15" i="22"/>
  <c r="C15" i="22"/>
  <c r="D14" i="22"/>
  <c r="C14" i="22"/>
  <c r="AS13" i="22"/>
  <c r="AR13" i="22"/>
  <c r="AQ13" i="22"/>
  <c r="AP13" i="22"/>
  <c r="AO13" i="22"/>
  <c r="AN13" i="22"/>
  <c r="AM13" i="22"/>
  <c r="AL13" i="22"/>
  <c r="AK13" i="22"/>
  <c r="AJ13" i="22"/>
  <c r="AI13" i="22"/>
  <c r="AH13" i="22"/>
  <c r="AG13" i="22"/>
  <c r="AF13" i="22"/>
  <c r="AE13" i="22"/>
  <c r="AD13" i="22"/>
  <c r="AC13" i="22"/>
  <c r="AB13" i="22"/>
  <c r="AA13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B12" i="17"/>
  <c r="B78" i="17"/>
  <c r="B120" i="17"/>
  <c r="B173" i="17"/>
  <c r="J175" i="17"/>
  <c r="I175" i="17"/>
  <c r="H175" i="17"/>
  <c r="G175" i="17"/>
  <c r="F175" i="17"/>
  <c r="D181" i="17"/>
  <c r="C181" i="17"/>
  <c r="D180" i="17"/>
  <c r="C180" i="17"/>
  <c r="D179" i="17"/>
  <c r="C179" i="17"/>
  <c r="D178" i="17"/>
  <c r="C178" i="17"/>
  <c r="D177" i="17"/>
  <c r="C177" i="17"/>
  <c r="D176" i="17"/>
  <c r="C176" i="17"/>
  <c r="D170" i="17"/>
  <c r="C170" i="17"/>
  <c r="D169" i="17"/>
  <c r="C169" i="17"/>
  <c r="D168" i="17"/>
  <c r="C168" i="17"/>
  <c r="D167" i="17"/>
  <c r="C167" i="17"/>
  <c r="D166" i="17"/>
  <c r="C166" i="17"/>
  <c r="D165" i="17"/>
  <c r="C165" i="17"/>
  <c r="C162" i="17"/>
  <c r="D160" i="17"/>
  <c r="C160" i="17"/>
  <c r="D159" i="17"/>
  <c r="C159" i="17"/>
  <c r="D158" i="17"/>
  <c r="C158" i="17"/>
  <c r="D157" i="17"/>
  <c r="C157" i="17"/>
  <c r="D156" i="17"/>
  <c r="C156" i="17"/>
  <c r="D155" i="17"/>
  <c r="C155" i="17"/>
  <c r="C152" i="17"/>
  <c r="D150" i="17"/>
  <c r="C150" i="17"/>
  <c r="D149" i="17"/>
  <c r="C149" i="17"/>
  <c r="D148" i="17"/>
  <c r="C148" i="17"/>
  <c r="D147" i="17"/>
  <c r="C147" i="17"/>
  <c r="D146" i="17"/>
  <c r="C146" i="17"/>
  <c r="C142" i="17"/>
  <c r="D145" i="17"/>
  <c r="C145" i="17"/>
  <c r="D140" i="17"/>
  <c r="C140" i="17"/>
  <c r="D139" i="17"/>
  <c r="C139" i="17"/>
  <c r="D138" i="17"/>
  <c r="C138" i="17"/>
  <c r="D137" i="17"/>
  <c r="C137" i="17"/>
  <c r="D136" i="17"/>
  <c r="C136" i="17"/>
  <c r="D135" i="17"/>
  <c r="C135" i="17"/>
  <c r="Y162" i="17"/>
  <c r="X162" i="17"/>
  <c r="W162" i="17"/>
  <c r="V162" i="17"/>
  <c r="U162" i="17"/>
  <c r="T162" i="17"/>
  <c r="S162" i="17"/>
  <c r="R162" i="17"/>
  <c r="Q162" i="17"/>
  <c r="P162" i="17"/>
  <c r="O162" i="17"/>
  <c r="N162" i="17"/>
  <c r="M162" i="17"/>
  <c r="L162" i="17"/>
  <c r="K162" i="17"/>
  <c r="J162" i="17"/>
  <c r="I162" i="17"/>
  <c r="H162" i="17"/>
  <c r="G162" i="17"/>
  <c r="F162" i="17"/>
  <c r="Y152" i="17"/>
  <c r="X152" i="17"/>
  <c r="W152" i="17"/>
  <c r="V152" i="17"/>
  <c r="U152" i="17"/>
  <c r="T152" i="17"/>
  <c r="S152" i="17"/>
  <c r="R152" i="17"/>
  <c r="Q152" i="17"/>
  <c r="P152" i="17"/>
  <c r="O152" i="17"/>
  <c r="N152" i="17"/>
  <c r="M152" i="17"/>
  <c r="L152" i="17"/>
  <c r="K152" i="17"/>
  <c r="J152" i="17"/>
  <c r="I152" i="17"/>
  <c r="H152" i="17"/>
  <c r="G152" i="17"/>
  <c r="F152" i="17"/>
  <c r="Y142" i="17"/>
  <c r="X142" i="17"/>
  <c r="W142" i="17"/>
  <c r="V142" i="17"/>
  <c r="U142" i="17"/>
  <c r="T142" i="17"/>
  <c r="S142" i="17"/>
  <c r="R142" i="17"/>
  <c r="Q142" i="17"/>
  <c r="P142" i="17"/>
  <c r="O142" i="17"/>
  <c r="N142" i="17"/>
  <c r="M142" i="17"/>
  <c r="L142" i="17"/>
  <c r="K142" i="17"/>
  <c r="J142" i="17"/>
  <c r="I142" i="17"/>
  <c r="H142" i="17"/>
  <c r="G142" i="17"/>
  <c r="F142" i="17"/>
  <c r="Y132" i="17"/>
  <c r="X132" i="17"/>
  <c r="W132" i="17"/>
  <c r="V132" i="17"/>
  <c r="U132" i="17"/>
  <c r="T132" i="17"/>
  <c r="S132" i="17"/>
  <c r="R132" i="17"/>
  <c r="Q132" i="17"/>
  <c r="P132" i="17"/>
  <c r="O132" i="17"/>
  <c r="N132" i="17"/>
  <c r="M132" i="17"/>
  <c r="L132" i="17"/>
  <c r="K132" i="17"/>
  <c r="J132" i="17"/>
  <c r="I132" i="17"/>
  <c r="H132" i="17"/>
  <c r="G132" i="17"/>
  <c r="F132" i="17"/>
  <c r="Y122" i="17"/>
  <c r="X122" i="17"/>
  <c r="W122" i="17"/>
  <c r="V122" i="17"/>
  <c r="U122" i="17"/>
  <c r="T122" i="17"/>
  <c r="S122" i="17"/>
  <c r="R122" i="17"/>
  <c r="Q122" i="17"/>
  <c r="P122" i="17"/>
  <c r="O122" i="17"/>
  <c r="N122" i="17"/>
  <c r="M122" i="17"/>
  <c r="L122" i="17"/>
  <c r="K122" i="17"/>
  <c r="J122" i="17"/>
  <c r="I122" i="17"/>
  <c r="H122" i="17"/>
  <c r="G122" i="17"/>
  <c r="F122" i="17"/>
  <c r="C132" i="17"/>
  <c r="D130" i="17"/>
  <c r="C130" i="17"/>
  <c r="D129" i="17"/>
  <c r="C129" i="17"/>
  <c r="D128" i="17"/>
  <c r="C128" i="17"/>
  <c r="D127" i="17"/>
  <c r="C127" i="17"/>
  <c r="D126" i="17"/>
  <c r="C126" i="17"/>
  <c r="D125" i="17"/>
  <c r="C125" i="17"/>
  <c r="C122" i="17"/>
  <c r="D75" i="17"/>
  <c r="C75" i="17"/>
  <c r="D74" i="17"/>
  <c r="C74" i="17"/>
  <c r="D73" i="17"/>
  <c r="C73" i="17"/>
  <c r="D72" i="17"/>
  <c r="C72" i="17"/>
  <c r="D71" i="17"/>
  <c r="C71" i="17"/>
  <c r="D70" i="17"/>
  <c r="C70" i="17"/>
  <c r="D69" i="17"/>
  <c r="C69" i="17"/>
  <c r="D68" i="17"/>
  <c r="C68" i="17"/>
  <c r="D67" i="17"/>
  <c r="C67" i="17"/>
  <c r="D66" i="17"/>
  <c r="C66" i="17"/>
  <c r="D65" i="17"/>
  <c r="C65" i="17"/>
  <c r="D64" i="17"/>
  <c r="C64" i="17"/>
  <c r="D63" i="17"/>
  <c r="C63" i="17"/>
  <c r="D62" i="17"/>
  <c r="C62" i="17"/>
  <c r="D61" i="17"/>
  <c r="C61" i="17"/>
  <c r="D60" i="17"/>
  <c r="C60" i="17"/>
  <c r="D59" i="17"/>
  <c r="C59" i="17"/>
  <c r="D58" i="17"/>
  <c r="C58" i="17"/>
  <c r="D57" i="17"/>
  <c r="C57" i="17"/>
  <c r="D56" i="17"/>
  <c r="C56" i="17"/>
  <c r="AB55" i="17"/>
  <c r="AC55" i="17"/>
  <c r="AD55" i="17"/>
  <c r="AE55" i="17"/>
  <c r="W55" i="17"/>
  <c r="X55" i="17"/>
  <c r="Y55" i="17"/>
  <c r="Z55" i="17"/>
  <c r="R55" i="17"/>
  <c r="S55" i="17"/>
  <c r="T55" i="17"/>
  <c r="U55" i="17"/>
  <c r="G55" i="17"/>
  <c r="H55" i="17"/>
  <c r="I55" i="17"/>
  <c r="J55" i="17"/>
  <c r="J54" i="17"/>
  <c r="U54" i="17"/>
  <c r="Z54" i="17"/>
  <c r="AE54" i="17"/>
  <c r="I54" i="17"/>
  <c r="T54" i="17"/>
  <c r="Y54" i="17"/>
  <c r="AD54" i="17"/>
  <c r="H54" i="17"/>
  <c r="S54" i="17"/>
  <c r="X54" i="17"/>
  <c r="AC54" i="17"/>
  <c r="G54" i="17"/>
  <c r="R54" i="17"/>
  <c r="W54" i="17"/>
  <c r="AB54" i="17"/>
  <c r="F54" i="17"/>
  <c r="Q54" i="17"/>
  <c r="V54" i="17"/>
  <c r="AA54" i="17"/>
  <c r="D245" i="10"/>
  <c r="D244" i="10"/>
  <c r="D243" i="10"/>
  <c r="D242" i="10"/>
  <c r="D241" i="10"/>
  <c r="D240" i="10"/>
  <c r="C245" i="10"/>
  <c r="C244" i="10"/>
  <c r="C243" i="10"/>
  <c r="C242" i="10"/>
  <c r="C241" i="10"/>
  <c r="D141" i="11"/>
  <c r="C141" i="11"/>
  <c r="D140" i="11"/>
  <c r="C140" i="11"/>
  <c r="D139" i="11"/>
  <c r="C139" i="11"/>
  <c r="D138" i="11"/>
  <c r="C138" i="11"/>
  <c r="D137" i="11"/>
  <c r="C137" i="11"/>
  <c r="D136" i="11"/>
  <c r="C136" i="11"/>
  <c r="D135" i="11"/>
  <c r="C135" i="11"/>
  <c r="D134" i="11"/>
  <c r="C134" i="11"/>
  <c r="D133" i="11"/>
  <c r="C133" i="11"/>
  <c r="D132" i="11"/>
  <c r="C132" i="11"/>
  <c r="D131" i="11"/>
  <c r="C131" i="11"/>
  <c r="D130" i="11"/>
  <c r="C130" i="11"/>
  <c r="D129" i="11"/>
  <c r="C129" i="11"/>
  <c r="D128" i="11"/>
  <c r="C128" i="11"/>
  <c r="D127" i="11"/>
  <c r="C127" i="11"/>
  <c r="D126" i="11"/>
  <c r="C126" i="11"/>
  <c r="D125" i="11"/>
  <c r="C125" i="11"/>
  <c r="D124" i="11"/>
  <c r="C124" i="11"/>
  <c r="D123" i="11"/>
  <c r="C123" i="11"/>
  <c r="D122" i="11"/>
  <c r="C122" i="11"/>
  <c r="D74" i="11"/>
  <c r="C74" i="11"/>
  <c r="D73" i="11"/>
  <c r="C73" i="11"/>
  <c r="D72" i="11"/>
  <c r="C72" i="11"/>
  <c r="D71" i="11"/>
  <c r="C71" i="11"/>
  <c r="D70" i="11"/>
  <c r="C70" i="11"/>
  <c r="D69" i="11"/>
  <c r="C69" i="11"/>
  <c r="D68" i="11"/>
  <c r="C68" i="11"/>
  <c r="D67" i="11"/>
  <c r="C67" i="11"/>
  <c r="D66" i="11"/>
  <c r="C66" i="11"/>
  <c r="D65" i="11"/>
  <c r="C65" i="11"/>
  <c r="D64" i="11"/>
  <c r="C64" i="11"/>
  <c r="D63" i="11"/>
  <c r="C63" i="11"/>
  <c r="D62" i="11"/>
  <c r="C62" i="11"/>
  <c r="D61" i="11"/>
  <c r="C61" i="11"/>
  <c r="D60" i="11"/>
  <c r="C60" i="11"/>
  <c r="D59" i="11"/>
  <c r="C59" i="11"/>
  <c r="D58" i="11"/>
  <c r="C58" i="11"/>
  <c r="D57" i="11"/>
  <c r="C57" i="11"/>
  <c r="D56" i="11"/>
  <c r="C56" i="11"/>
  <c r="D55" i="11"/>
  <c r="C55" i="11"/>
  <c r="D232" i="10"/>
  <c r="D231" i="10"/>
  <c r="D230" i="10"/>
  <c r="D229" i="10"/>
  <c r="D228" i="10"/>
  <c r="D227" i="10"/>
  <c r="C232" i="10"/>
  <c r="C231" i="10"/>
  <c r="C230" i="10"/>
  <c r="C229" i="10"/>
  <c r="C228" i="10"/>
  <c r="C227" i="10"/>
  <c r="G16" i="17"/>
  <c r="H16" i="17"/>
  <c r="I16" i="17"/>
  <c r="J16" i="17"/>
  <c r="W16" i="17"/>
  <c r="X16" i="17"/>
  <c r="Y16" i="17"/>
  <c r="Z16" i="17"/>
  <c r="J15" i="17"/>
  <c r="U15" i="17"/>
  <c r="Z15" i="17"/>
  <c r="AE15" i="17"/>
  <c r="I15" i="17"/>
  <c r="T15" i="17"/>
  <c r="Y15" i="17"/>
  <c r="AD15" i="17"/>
  <c r="H15" i="17"/>
  <c r="S15" i="17"/>
  <c r="X15" i="17"/>
  <c r="G15" i="17"/>
  <c r="R15" i="17"/>
  <c r="W15" i="17"/>
  <c r="F15" i="17"/>
  <c r="Q15" i="17"/>
  <c r="V15" i="17"/>
  <c r="AA15" i="17"/>
  <c r="AC15" i="17"/>
  <c r="E117" i="17"/>
  <c r="D117" i="17"/>
  <c r="C117" i="17"/>
  <c r="E116" i="17"/>
  <c r="D116" i="17"/>
  <c r="C116" i="17"/>
  <c r="E115" i="17"/>
  <c r="D115" i="17"/>
  <c r="C115" i="17"/>
  <c r="E114" i="17"/>
  <c r="D114" i="17"/>
  <c r="C114" i="17"/>
  <c r="E113" i="17"/>
  <c r="D113" i="17"/>
  <c r="C113" i="17"/>
  <c r="E112" i="17"/>
  <c r="D112" i="17"/>
  <c r="C112" i="17"/>
  <c r="E111" i="17"/>
  <c r="D111" i="17"/>
  <c r="C111" i="17"/>
  <c r="E110" i="17"/>
  <c r="D110" i="17"/>
  <c r="C110" i="17"/>
  <c r="E109" i="17"/>
  <c r="D109" i="17"/>
  <c r="C109" i="17"/>
  <c r="E108" i="17"/>
  <c r="D108" i="17"/>
  <c r="C108" i="17"/>
  <c r="E107" i="17"/>
  <c r="D107" i="17"/>
  <c r="C107" i="17"/>
  <c r="E106" i="17"/>
  <c r="D106" i="17"/>
  <c r="C106" i="17"/>
  <c r="E105" i="17"/>
  <c r="D105" i="17"/>
  <c r="C105" i="17"/>
  <c r="E104" i="17"/>
  <c r="D104" i="17"/>
  <c r="C104" i="17"/>
  <c r="E103" i="17"/>
  <c r="D103" i="17"/>
  <c r="C103" i="17"/>
  <c r="E102" i="17"/>
  <c r="D102" i="17"/>
  <c r="C102" i="17"/>
  <c r="E101" i="17"/>
  <c r="D101" i="17"/>
  <c r="C101" i="17"/>
  <c r="E100" i="17"/>
  <c r="D100" i="17"/>
  <c r="C100" i="17"/>
  <c r="E99" i="17"/>
  <c r="D99" i="17"/>
  <c r="C99" i="17"/>
  <c r="E98" i="17"/>
  <c r="D98" i="17"/>
  <c r="C98" i="17"/>
  <c r="E97" i="17"/>
  <c r="D97" i="17"/>
  <c r="C97" i="17"/>
  <c r="E96" i="17"/>
  <c r="D96" i="17"/>
  <c r="C96" i="17"/>
  <c r="E95" i="17"/>
  <c r="D95" i="17"/>
  <c r="C95" i="17"/>
  <c r="E94" i="17"/>
  <c r="D94" i="17"/>
  <c r="C94" i="17"/>
  <c r="E93" i="17"/>
  <c r="D93" i="17"/>
  <c r="C93" i="17"/>
  <c r="E92" i="17"/>
  <c r="D92" i="17"/>
  <c r="C92" i="17"/>
  <c r="E91" i="17"/>
  <c r="D91" i="17"/>
  <c r="C91" i="17"/>
  <c r="E90" i="17"/>
  <c r="D90" i="17"/>
  <c r="C90" i="17"/>
  <c r="E89" i="17"/>
  <c r="D89" i="17"/>
  <c r="C89" i="17"/>
  <c r="E88" i="17"/>
  <c r="D88" i="17"/>
  <c r="C88" i="17"/>
  <c r="E87" i="17"/>
  <c r="D87" i="17"/>
  <c r="C87" i="17"/>
  <c r="E86" i="17"/>
  <c r="D86" i="17"/>
  <c r="C86" i="17"/>
  <c r="E85" i="17"/>
  <c r="D85" i="17"/>
  <c r="C85" i="17"/>
  <c r="E84" i="17"/>
  <c r="D84" i="17"/>
  <c r="C84" i="17"/>
  <c r="E83" i="17"/>
  <c r="D83" i="17"/>
  <c r="C83" i="17"/>
  <c r="L82" i="17"/>
  <c r="M82" i="17"/>
  <c r="N82" i="17"/>
  <c r="O82" i="17"/>
  <c r="J81" i="17"/>
  <c r="O81" i="17"/>
  <c r="I81" i="17"/>
  <c r="N81" i="17"/>
  <c r="H81" i="17"/>
  <c r="M81" i="17"/>
  <c r="G81" i="17"/>
  <c r="L81" i="17"/>
  <c r="F81" i="17"/>
  <c r="K81" i="17"/>
  <c r="G82" i="17"/>
  <c r="H82" i="17"/>
  <c r="I82" i="17"/>
  <c r="J82" i="17"/>
  <c r="E51" i="17"/>
  <c r="D51" i="17"/>
  <c r="C51" i="17"/>
  <c r="E50" i="17"/>
  <c r="D50" i="17"/>
  <c r="C50" i="17"/>
  <c r="E49" i="17"/>
  <c r="D49" i="17"/>
  <c r="C49" i="17"/>
  <c r="E48" i="17"/>
  <c r="D48" i="17"/>
  <c r="C48" i="17"/>
  <c r="E47" i="17"/>
  <c r="D47" i="17"/>
  <c r="C47" i="17"/>
  <c r="E46" i="17"/>
  <c r="D46" i="17"/>
  <c r="C46" i="17"/>
  <c r="E45" i="17"/>
  <c r="D45" i="17"/>
  <c r="C45" i="17"/>
  <c r="E44" i="17"/>
  <c r="D44" i="17"/>
  <c r="C44" i="17"/>
  <c r="E43" i="17"/>
  <c r="D43" i="17"/>
  <c r="C43" i="17"/>
  <c r="E42" i="17"/>
  <c r="D42" i="17"/>
  <c r="C42" i="17"/>
  <c r="E41" i="17"/>
  <c r="D41" i="17"/>
  <c r="C41" i="17"/>
  <c r="E40" i="17"/>
  <c r="D40" i="17"/>
  <c r="C40" i="17"/>
  <c r="E39" i="17"/>
  <c r="D39" i="17"/>
  <c r="C39" i="17"/>
  <c r="E38" i="17"/>
  <c r="D38" i="17"/>
  <c r="C38" i="17"/>
  <c r="E37" i="17"/>
  <c r="D37" i="17"/>
  <c r="C37" i="17"/>
  <c r="E36" i="17"/>
  <c r="D36" i="17"/>
  <c r="C36" i="17"/>
  <c r="E35" i="17"/>
  <c r="D35" i="17"/>
  <c r="C35" i="17"/>
  <c r="E34" i="17"/>
  <c r="D34" i="17"/>
  <c r="C34" i="17"/>
  <c r="E33" i="17"/>
  <c r="D33" i="17"/>
  <c r="C33" i="17"/>
  <c r="E32" i="17"/>
  <c r="D32" i="17"/>
  <c r="C32" i="17"/>
  <c r="E31" i="17"/>
  <c r="D31" i="17"/>
  <c r="C31" i="17"/>
  <c r="E30" i="17"/>
  <c r="D30" i="17"/>
  <c r="C30" i="17"/>
  <c r="E29" i="17"/>
  <c r="D29" i="17"/>
  <c r="C29" i="17"/>
  <c r="E28" i="17"/>
  <c r="D28" i="17"/>
  <c r="C28" i="17"/>
  <c r="E27" i="17"/>
  <c r="D27" i="17"/>
  <c r="C27" i="17"/>
  <c r="E26" i="17"/>
  <c r="D26" i="17"/>
  <c r="C26" i="17"/>
  <c r="E25" i="17"/>
  <c r="D25" i="17"/>
  <c r="C25" i="17"/>
  <c r="E24" i="17"/>
  <c r="D24" i="17"/>
  <c r="C24" i="17"/>
  <c r="E23" i="17"/>
  <c r="D23" i="17"/>
  <c r="C23" i="17"/>
  <c r="E22" i="17"/>
  <c r="D22" i="17"/>
  <c r="C22" i="17"/>
  <c r="E21" i="17"/>
  <c r="D21" i="17"/>
  <c r="C21" i="17"/>
  <c r="E20" i="17"/>
  <c r="D20" i="17"/>
  <c r="C20" i="17"/>
  <c r="E19" i="17"/>
  <c r="D19" i="17"/>
  <c r="C19" i="17"/>
  <c r="E18" i="17"/>
  <c r="D18" i="17"/>
  <c r="C18" i="17"/>
  <c r="E17" i="17"/>
  <c r="D17" i="17"/>
  <c r="C187" i="10"/>
  <c r="L186" i="10"/>
  <c r="K186" i="10"/>
  <c r="J186" i="10"/>
  <c r="I186" i="10"/>
  <c r="H186" i="10"/>
  <c r="K106" i="10"/>
  <c r="J106" i="10"/>
  <c r="I106" i="10"/>
  <c r="H106" i="10"/>
  <c r="G106" i="10"/>
  <c r="Q66" i="10"/>
  <c r="P66" i="10"/>
  <c r="O66" i="10"/>
  <c r="N66" i="10"/>
  <c r="M66" i="10"/>
  <c r="F141" i="10"/>
  <c r="E141" i="10"/>
  <c r="D141" i="10"/>
  <c r="C141" i="10"/>
  <c r="F140" i="10"/>
  <c r="E140" i="10"/>
  <c r="D140" i="10"/>
  <c r="C140" i="10"/>
  <c r="F139" i="10"/>
  <c r="E139" i="10"/>
  <c r="D139" i="10"/>
  <c r="C139" i="10"/>
  <c r="F138" i="10"/>
  <c r="E138" i="10"/>
  <c r="D138" i="10"/>
  <c r="C138" i="10"/>
  <c r="F137" i="10"/>
  <c r="E137" i="10"/>
  <c r="D137" i="10"/>
  <c r="C137" i="10"/>
  <c r="F136" i="10"/>
  <c r="E136" i="10"/>
  <c r="D136" i="10"/>
  <c r="C136" i="10"/>
  <c r="F135" i="10"/>
  <c r="E135" i="10"/>
  <c r="D135" i="10"/>
  <c r="C135" i="10"/>
  <c r="F134" i="10"/>
  <c r="E134" i="10"/>
  <c r="D134" i="10"/>
  <c r="C134" i="10"/>
  <c r="F133" i="10"/>
  <c r="E133" i="10"/>
  <c r="D133" i="10"/>
  <c r="C133" i="10"/>
  <c r="F132" i="10"/>
  <c r="E132" i="10"/>
  <c r="D132" i="10"/>
  <c r="C132" i="10"/>
  <c r="F131" i="10"/>
  <c r="E131" i="10"/>
  <c r="D131" i="10"/>
  <c r="C131" i="10"/>
  <c r="F130" i="10"/>
  <c r="E130" i="10"/>
  <c r="D130" i="10"/>
  <c r="C130" i="10"/>
  <c r="F129" i="10"/>
  <c r="E129" i="10"/>
  <c r="D129" i="10"/>
  <c r="C129" i="10"/>
  <c r="F128" i="10"/>
  <c r="E128" i="10"/>
  <c r="D128" i="10"/>
  <c r="C128" i="10"/>
  <c r="F127" i="10"/>
  <c r="E127" i="10"/>
  <c r="D127" i="10"/>
  <c r="C127" i="10"/>
  <c r="F126" i="10"/>
  <c r="E126" i="10"/>
  <c r="D126" i="10"/>
  <c r="C126" i="10"/>
  <c r="F125" i="10"/>
  <c r="E125" i="10"/>
  <c r="D125" i="10"/>
  <c r="C125" i="10"/>
  <c r="F124" i="10"/>
  <c r="E124" i="10"/>
  <c r="D124" i="10"/>
  <c r="C124" i="10"/>
  <c r="F123" i="10"/>
  <c r="E123" i="10"/>
  <c r="D123" i="10"/>
  <c r="C123" i="10"/>
  <c r="F122" i="10"/>
  <c r="E122" i="10"/>
  <c r="D122" i="10"/>
  <c r="C122" i="10"/>
  <c r="F121" i="10"/>
  <c r="E121" i="10"/>
  <c r="D121" i="10"/>
  <c r="C121" i="10"/>
  <c r="F120" i="10"/>
  <c r="E120" i="10"/>
  <c r="D120" i="10"/>
  <c r="C120" i="10"/>
  <c r="F119" i="10"/>
  <c r="E119" i="10"/>
  <c r="D119" i="10"/>
  <c r="C119" i="10"/>
  <c r="F118" i="10"/>
  <c r="E118" i="10"/>
  <c r="D118" i="10"/>
  <c r="C118" i="10"/>
  <c r="F117" i="10"/>
  <c r="E117" i="10"/>
  <c r="D117" i="10"/>
  <c r="C117" i="10"/>
  <c r="F116" i="10"/>
  <c r="E116" i="10"/>
  <c r="D116" i="10"/>
  <c r="C116" i="10"/>
  <c r="F115" i="10"/>
  <c r="E115" i="10"/>
  <c r="D115" i="10"/>
  <c r="C115" i="10"/>
  <c r="F114" i="10"/>
  <c r="E114" i="10"/>
  <c r="D114" i="10"/>
  <c r="C114" i="10"/>
  <c r="F113" i="10"/>
  <c r="E113" i="10"/>
  <c r="D113" i="10"/>
  <c r="C113" i="10"/>
  <c r="F112" i="10"/>
  <c r="E112" i="10"/>
  <c r="D112" i="10"/>
  <c r="C112" i="10"/>
  <c r="F111" i="10"/>
  <c r="E111" i="10"/>
  <c r="D111" i="10"/>
  <c r="C111" i="10"/>
  <c r="F110" i="10"/>
  <c r="E110" i="10"/>
  <c r="D110" i="10"/>
  <c r="C110" i="10"/>
  <c r="F109" i="10"/>
  <c r="E109" i="10"/>
  <c r="D109" i="10"/>
  <c r="C109" i="10"/>
  <c r="F108" i="10"/>
  <c r="E108" i="10"/>
  <c r="D108" i="10"/>
  <c r="C108" i="10"/>
  <c r="F107" i="10"/>
  <c r="E107" i="10"/>
  <c r="D107" i="10"/>
  <c r="K66" i="10"/>
  <c r="J66" i="10"/>
  <c r="I66" i="10"/>
  <c r="H66" i="10"/>
  <c r="G66" i="10"/>
  <c r="E101" i="10"/>
  <c r="D101" i="10"/>
  <c r="C101" i="10"/>
  <c r="E100" i="10"/>
  <c r="D100" i="10"/>
  <c r="C100" i="10"/>
  <c r="E99" i="10"/>
  <c r="D99" i="10"/>
  <c r="C99" i="10"/>
  <c r="E98" i="10"/>
  <c r="D98" i="10"/>
  <c r="C98" i="10"/>
  <c r="E97" i="10"/>
  <c r="D97" i="10"/>
  <c r="C97" i="10"/>
  <c r="E96" i="10"/>
  <c r="D96" i="10"/>
  <c r="C96" i="10"/>
  <c r="E95" i="10"/>
  <c r="D95" i="10"/>
  <c r="C95" i="10"/>
  <c r="E94" i="10"/>
  <c r="D94" i="10"/>
  <c r="C94" i="10"/>
  <c r="E93" i="10"/>
  <c r="D93" i="10"/>
  <c r="C93" i="10"/>
  <c r="E92" i="10"/>
  <c r="D92" i="10"/>
  <c r="C92" i="10"/>
  <c r="E91" i="10"/>
  <c r="D91" i="10"/>
  <c r="C91" i="10"/>
  <c r="E90" i="10"/>
  <c r="D90" i="10"/>
  <c r="C90" i="10"/>
  <c r="E89" i="10"/>
  <c r="D89" i="10"/>
  <c r="C89" i="10"/>
  <c r="E88" i="10"/>
  <c r="D88" i="10"/>
  <c r="C88" i="10"/>
  <c r="E87" i="10"/>
  <c r="D87" i="10"/>
  <c r="C87" i="10"/>
  <c r="E86" i="10"/>
  <c r="D86" i="10"/>
  <c r="C86" i="10"/>
  <c r="E85" i="10"/>
  <c r="D85" i="10"/>
  <c r="C85" i="10"/>
  <c r="E84" i="10"/>
  <c r="D84" i="10"/>
  <c r="C84" i="10"/>
  <c r="E83" i="10"/>
  <c r="D83" i="10"/>
  <c r="C83" i="10"/>
  <c r="E82" i="10"/>
  <c r="D82" i="10"/>
  <c r="C82" i="10"/>
  <c r="E81" i="10"/>
  <c r="D81" i="10"/>
  <c r="C81" i="10"/>
  <c r="E80" i="10"/>
  <c r="D80" i="10"/>
  <c r="C80" i="10"/>
  <c r="E79" i="10"/>
  <c r="D79" i="10"/>
  <c r="C79" i="10"/>
  <c r="E78" i="10"/>
  <c r="D78" i="10"/>
  <c r="C78" i="10"/>
  <c r="E77" i="10"/>
  <c r="D77" i="10"/>
  <c r="C77" i="10"/>
  <c r="E76" i="10"/>
  <c r="D76" i="10"/>
  <c r="C76" i="10"/>
  <c r="E75" i="10"/>
  <c r="D75" i="10"/>
  <c r="C75" i="10"/>
  <c r="E74" i="10"/>
  <c r="D74" i="10"/>
  <c r="C74" i="10"/>
  <c r="E73" i="10"/>
  <c r="D73" i="10"/>
  <c r="C73" i="10"/>
  <c r="E72" i="10"/>
  <c r="D72" i="10"/>
  <c r="C72" i="10"/>
  <c r="E71" i="10"/>
  <c r="D71" i="10"/>
  <c r="C71" i="10"/>
  <c r="E70" i="10"/>
  <c r="D70" i="10"/>
  <c r="C70" i="10"/>
  <c r="E69" i="10"/>
  <c r="D69" i="10"/>
  <c r="C69" i="10"/>
  <c r="E68" i="10"/>
  <c r="D68" i="10"/>
  <c r="C68" i="10"/>
  <c r="E67" i="10"/>
  <c r="D67" i="10"/>
  <c r="C67" i="10"/>
  <c r="D61" i="10"/>
  <c r="C61" i="10"/>
  <c r="D60" i="10"/>
  <c r="C60" i="10"/>
  <c r="D59" i="10"/>
  <c r="C59" i="10"/>
  <c r="D58" i="10"/>
  <c r="C58" i="10"/>
  <c r="D57" i="10"/>
  <c r="C57" i="10"/>
  <c r="D56" i="10"/>
  <c r="C56" i="10"/>
  <c r="D55" i="10"/>
  <c r="C55" i="10"/>
  <c r="D54" i="10"/>
  <c r="C54" i="10"/>
  <c r="D53" i="10"/>
  <c r="C53" i="10"/>
  <c r="D52" i="10"/>
  <c r="C52" i="10"/>
  <c r="D51" i="10"/>
  <c r="D45" i="10"/>
  <c r="C45" i="10"/>
  <c r="D44" i="10"/>
  <c r="C44" i="10"/>
  <c r="D43" i="10"/>
  <c r="C43" i="10"/>
  <c r="D42" i="10"/>
  <c r="C42" i="10"/>
  <c r="D41" i="10"/>
  <c r="C41" i="10"/>
  <c r="D40" i="10"/>
  <c r="C40" i="10"/>
  <c r="D39" i="10"/>
  <c r="C39" i="10"/>
  <c r="D38" i="10"/>
  <c r="C38" i="10"/>
  <c r="D37" i="10"/>
  <c r="C37" i="10"/>
  <c r="D36" i="10"/>
  <c r="C36" i="10"/>
  <c r="D35" i="10"/>
  <c r="C35" i="10"/>
  <c r="J34" i="10"/>
  <c r="I34" i="10"/>
  <c r="H34" i="10"/>
  <c r="G34" i="10"/>
  <c r="F34" i="10"/>
  <c r="D29" i="10"/>
  <c r="C29" i="10"/>
  <c r="D28" i="10"/>
  <c r="C28" i="10"/>
  <c r="D27" i="10"/>
  <c r="C27" i="10"/>
  <c r="D26" i="10"/>
  <c r="C26" i="10"/>
  <c r="D25" i="10"/>
  <c r="C25" i="10"/>
  <c r="D24" i="10"/>
  <c r="C24" i="10"/>
  <c r="D23" i="10"/>
  <c r="C23" i="10"/>
  <c r="D22" i="10"/>
  <c r="C22" i="10"/>
  <c r="D21" i="10"/>
  <c r="C21" i="10"/>
  <c r="D20" i="10"/>
  <c r="C20" i="10"/>
  <c r="D19" i="10"/>
  <c r="C19" i="10"/>
  <c r="J18" i="10"/>
  <c r="I18" i="10"/>
  <c r="H18" i="10"/>
  <c r="G18" i="10"/>
  <c r="F18" i="10"/>
  <c r="J50" i="10"/>
  <c r="I50" i="10"/>
  <c r="H50" i="10"/>
  <c r="G50" i="10"/>
  <c r="F50" i="10"/>
  <c r="J12" i="10"/>
  <c r="I12" i="10"/>
  <c r="H12" i="10"/>
  <c r="G12" i="10"/>
  <c r="F12" i="10"/>
  <c r="J121" i="11"/>
  <c r="O121" i="11"/>
  <c r="T121" i="11"/>
  <c r="Y121" i="11"/>
  <c r="I121" i="11"/>
  <c r="N121" i="11"/>
  <c r="S121" i="11"/>
  <c r="X121" i="11"/>
  <c r="H121" i="11"/>
  <c r="M121" i="11"/>
  <c r="R121" i="11"/>
  <c r="W121" i="11"/>
  <c r="G121" i="11"/>
  <c r="L121" i="11"/>
  <c r="Q121" i="11"/>
  <c r="V121" i="11"/>
  <c r="F121" i="11"/>
  <c r="K121" i="11"/>
  <c r="P121" i="11"/>
  <c r="U121" i="11"/>
  <c r="V120" i="11"/>
  <c r="W120" i="11"/>
  <c r="X120" i="11"/>
  <c r="Y120" i="11"/>
  <c r="Q120" i="11"/>
  <c r="R120" i="11"/>
  <c r="S120" i="11"/>
  <c r="T120" i="11"/>
  <c r="L120" i="11"/>
  <c r="M120" i="11"/>
  <c r="N120" i="11"/>
  <c r="O120" i="11"/>
  <c r="G120" i="11"/>
  <c r="H120" i="11"/>
  <c r="I120" i="11"/>
  <c r="J120" i="11"/>
  <c r="B10" i="13"/>
  <c r="V79" i="11"/>
  <c r="W79" i="11"/>
  <c r="X79" i="11"/>
  <c r="Y79" i="11"/>
  <c r="Q79" i="11"/>
  <c r="R79" i="11"/>
  <c r="S79" i="11"/>
  <c r="T79" i="11"/>
  <c r="L79" i="11"/>
  <c r="M79" i="11"/>
  <c r="N79" i="11"/>
  <c r="O79" i="11"/>
  <c r="G79" i="11"/>
  <c r="H79" i="11"/>
  <c r="I79" i="11"/>
  <c r="J79" i="11"/>
  <c r="F80" i="11"/>
  <c r="K80" i="11"/>
  <c r="P80" i="11"/>
  <c r="U80" i="11"/>
  <c r="G80" i="11"/>
  <c r="L80" i="11"/>
  <c r="Q80" i="11"/>
  <c r="V80" i="11"/>
  <c r="H80" i="11"/>
  <c r="M80" i="11"/>
  <c r="R80" i="11"/>
  <c r="W80" i="11"/>
  <c r="I80" i="11"/>
  <c r="N80" i="11"/>
  <c r="S80" i="11"/>
  <c r="X80" i="11"/>
  <c r="J80" i="11"/>
  <c r="O80" i="11"/>
  <c r="T80" i="11"/>
  <c r="Y80" i="11"/>
  <c r="E115" i="11"/>
  <c r="D115" i="11"/>
  <c r="C115" i="11"/>
  <c r="E114" i="11"/>
  <c r="D114" i="11"/>
  <c r="C114" i="11"/>
  <c r="E113" i="11"/>
  <c r="D113" i="11"/>
  <c r="C113" i="11"/>
  <c r="E112" i="11"/>
  <c r="D112" i="11"/>
  <c r="C112" i="11"/>
  <c r="E111" i="11"/>
  <c r="D111" i="11"/>
  <c r="C111" i="11"/>
  <c r="E110" i="11"/>
  <c r="D110" i="11"/>
  <c r="C110" i="11"/>
  <c r="E109" i="11"/>
  <c r="D109" i="11"/>
  <c r="C109" i="11"/>
  <c r="E108" i="11"/>
  <c r="D108" i="11"/>
  <c r="C108" i="11"/>
  <c r="E107" i="11"/>
  <c r="D107" i="11"/>
  <c r="C107" i="11"/>
  <c r="E106" i="11"/>
  <c r="D106" i="11"/>
  <c r="C106" i="11"/>
  <c r="E105" i="11"/>
  <c r="D105" i="11"/>
  <c r="C105" i="11"/>
  <c r="E104" i="11"/>
  <c r="D104" i="11"/>
  <c r="C104" i="11"/>
  <c r="E103" i="11"/>
  <c r="D103" i="11"/>
  <c r="C103" i="11"/>
  <c r="E102" i="11"/>
  <c r="D102" i="11"/>
  <c r="C102" i="11"/>
  <c r="E101" i="11"/>
  <c r="D101" i="11"/>
  <c r="C101" i="11"/>
  <c r="E100" i="11"/>
  <c r="D100" i="11"/>
  <c r="C100" i="11"/>
  <c r="E99" i="11"/>
  <c r="D99" i="11"/>
  <c r="C99" i="11"/>
  <c r="E98" i="11"/>
  <c r="D98" i="11"/>
  <c r="C98" i="11"/>
  <c r="E97" i="11"/>
  <c r="D97" i="11"/>
  <c r="C97" i="11"/>
  <c r="E96" i="11"/>
  <c r="D96" i="11"/>
  <c r="C96" i="11"/>
  <c r="E95" i="11"/>
  <c r="D95" i="11"/>
  <c r="C95" i="11"/>
  <c r="E94" i="11"/>
  <c r="D94" i="11"/>
  <c r="C94" i="11"/>
  <c r="E93" i="11"/>
  <c r="D93" i="11"/>
  <c r="C93" i="11"/>
  <c r="E92" i="11"/>
  <c r="D92" i="11"/>
  <c r="C92" i="11"/>
  <c r="E91" i="11"/>
  <c r="D91" i="11"/>
  <c r="C91" i="11"/>
  <c r="E90" i="11"/>
  <c r="D90" i="11"/>
  <c r="C90" i="11"/>
  <c r="E89" i="11"/>
  <c r="D89" i="11"/>
  <c r="C89" i="11"/>
  <c r="E88" i="11"/>
  <c r="D88" i="11"/>
  <c r="C88" i="11"/>
  <c r="E87" i="11"/>
  <c r="D87" i="11"/>
  <c r="C87" i="11"/>
  <c r="E86" i="11"/>
  <c r="D86" i="11"/>
  <c r="C86" i="11"/>
  <c r="E85" i="11"/>
  <c r="D85" i="11"/>
  <c r="C85" i="11"/>
  <c r="E84" i="11"/>
  <c r="D84" i="11"/>
  <c r="C84" i="11"/>
  <c r="E83" i="11"/>
  <c r="D83" i="11"/>
  <c r="C83" i="11"/>
  <c r="E82" i="11"/>
  <c r="D82" i="11"/>
  <c r="C82" i="11"/>
  <c r="E81" i="11"/>
  <c r="D81" i="11"/>
  <c r="E99" i="3"/>
  <c r="D99" i="3"/>
  <c r="C99" i="3"/>
  <c r="E98" i="3"/>
  <c r="D98" i="3"/>
  <c r="C98" i="3"/>
  <c r="E97" i="3"/>
  <c r="D97" i="3"/>
  <c r="C97" i="3"/>
  <c r="E96" i="3"/>
  <c r="D96" i="3"/>
  <c r="C96" i="3"/>
  <c r="E95" i="3"/>
  <c r="D95" i="3"/>
  <c r="C95" i="3"/>
  <c r="E94" i="3"/>
  <c r="D94" i="3"/>
  <c r="C94" i="3"/>
  <c r="E93" i="3"/>
  <c r="D93" i="3"/>
  <c r="C93" i="3"/>
  <c r="E92" i="3"/>
  <c r="D92" i="3"/>
  <c r="C92" i="3"/>
  <c r="E91" i="3"/>
  <c r="D91" i="3"/>
  <c r="C91" i="3"/>
  <c r="E90" i="3"/>
  <c r="D90" i="3"/>
  <c r="C90" i="3"/>
  <c r="E89" i="3"/>
  <c r="D89" i="3"/>
  <c r="C89" i="3"/>
  <c r="E88" i="3"/>
  <c r="D88" i="3"/>
  <c r="C88" i="3"/>
  <c r="E87" i="3"/>
  <c r="D87" i="3"/>
  <c r="C87" i="3"/>
  <c r="E86" i="3"/>
  <c r="D86" i="3"/>
  <c r="C86" i="3"/>
  <c r="E85" i="3"/>
  <c r="D85" i="3"/>
  <c r="C85" i="3"/>
  <c r="E84" i="3"/>
  <c r="D84" i="3"/>
  <c r="C84" i="3"/>
  <c r="E83" i="3"/>
  <c r="D83" i="3"/>
  <c r="C83" i="3"/>
  <c r="E82" i="3"/>
  <c r="D82" i="3"/>
  <c r="C82" i="3"/>
  <c r="E81" i="3"/>
  <c r="D81" i="3"/>
  <c r="C81" i="3"/>
  <c r="E80" i="3"/>
  <c r="D80" i="3"/>
  <c r="C80" i="3"/>
  <c r="E79" i="3"/>
  <c r="D79" i="3"/>
  <c r="C79" i="3"/>
  <c r="E78" i="3"/>
  <c r="D78" i="3"/>
  <c r="C78" i="3"/>
  <c r="E77" i="3"/>
  <c r="D77" i="3"/>
  <c r="C77" i="3"/>
  <c r="E76" i="3"/>
  <c r="D76" i="3"/>
  <c r="C76" i="3"/>
  <c r="E75" i="3"/>
  <c r="D75" i="3"/>
  <c r="C75" i="3"/>
  <c r="E74" i="3"/>
  <c r="D74" i="3"/>
  <c r="C74" i="3"/>
  <c r="E73" i="3"/>
  <c r="D73" i="3"/>
  <c r="C73" i="3"/>
  <c r="E72" i="3"/>
  <c r="D72" i="3"/>
  <c r="C72" i="3"/>
  <c r="E71" i="3"/>
  <c r="D71" i="3"/>
  <c r="C71" i="3"/>
  <c r="E70" i="3"/>
  <c r="D70" i="3"/>
  <c r="C70" i="3"/>
  <c r="E69" i="3"/>
  <c r="D69" i="3"/>
  <c r="C69" i="3"/>
  <c r="E68" i="3"/>
  <c r="D68" i="3"/>
  <c r="C68" i="3"/>
  <c r="E67" i="3"/>
  <c r="D67" i="3"/>
  <c r="C67" i="3"/>
  <c r="E66" i="3"/>
  <c r="D66" i="3"/>
  <c r="C66" i="3"/>
  <c r="D65" i="3"/>
  <c r="C65" i="3"/>
  <c r="D14" i="11"/>
  <c r="E14" i="11"/>
  <c r="C106" i="3"/>
  <c r="E65" i="3"/>
  <c r="J47" i="3"/>
  <c r="I47" i="3"/>
  <c r="H47" i="3"/>
  <c r="G47" i="3"/>
  <c r="F47" i="3"/>
  <c r="E47" i="3"/>
  <c r="D58" i="3"/>
  <c r="C58" i="3"/>
  <c r="D57" i="3"/>
  <c r="C57" i="3"/>
  <c r="D56" i="3"/>
  <c r="C56" i="3"/>
  <c r="D55" i="3"/>
  <c r="C55" i="3"/>
  <c r="D54" i="3"/>
  <c r="C54" i="3"/>
  <c r="D53" i="3"/>
  <c r="C53" i="3"/>
  <c r="D52" i="3"/>
  <c r="C52" i="3"/>
  <c r="D51" i="3"/>
  <c r="C51" i="3"/>
  <c r="D50" i="3"/>
  <c r="C50" i="3"/>
  <c r="D49" i="3"/>
  <c r="C49" i="3"/>
  <c r="D48" i="3"/>
  <c r="C48" i="3"/>
  <c r="E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C101" i="8"/>
  <c r="C100" i="8"/>
  <c r="C99" i="8"/>
  <c r="C98" i="8"/>
  <c r="C97" i="8"/>
  <c r="C96" i="8"/>
  <c r="C95" i="8"/>
  <c r="C94" i="8"/>
  <c r="C93" i="8"/>
  <c r="C92" i="8"/>
  <c r="C91" i="8"/>
  <c r="K90" i="8"/>
  <c r="J90" i="8"/>
  <c r="I90" i="8"/>
  <c r="H90" i="8"/>
  <c r="G90" i="8"/>
  <c r="F90" i="8"/>
  <c r="C85" i="8"/>
  <c r="C84" i="8"/>
  <c r="C83" i="8"/>
  <c r="C82" i="8"/>
  <c r="C81" i="8"/>
  <c r="C80" i="8"/>
  <c r="C79" i="8"/>
  <c r="C78" i="8"/>
  <c r="C77" i="8"/>
  <c r="C76" i="8"/>
  <c r="C75" i="8"/>
  <c r="K74" i="8"/>
  <c r="J74" i="8"/>
  <c r="I74" i="8"/>
  <c r="H74" i="8"/>
  <c r="G74" i="8"/>
  <c r="F74" i="8"/>
  <c r="D69" i="8"/>
  <c r="C69" i="8"/>
  <c r="D68" i="8"/>
  <c r="C68" i="8"/>
  <c r="D67" i="8"/>
  <c r="C67" i="8"/>
  <c r="D66" i="8"/>
  <c r="C66" i="8"/>
  <c r="D65" i="8"/>
  <c r="C65" i="8"/>
  <c r="D64" i="8"/>
  <c r="C64" i="8"/>
  <c r="D63" i="8"/>
  <c r="C63" i="8"/>
  <c r="D62" i="8"/>
  <c r="C62" i="8"/>
  <c r="D61" i="8"/>
  <c r="C61" i="8"/>
  <c r="D60" i="8"/>
  <c r="C60" i="8"/>
  <c r="D59" i="8"/>
  <c r="C59" i="8"/>
  <c r="L42" i="8"/>
  <c r="K42" i="8"/>
  <c r="J42" i="8"/>
  <c r="I42" i="8"/>
  <c r="H42" i="8"/>
  <c r="G42" i="8"/>
  <c r="E53" i="8"/>
  <c r="C53" i="8"/>
  <c r="E52" i="8"/>
  <c r="C52" i="8"/>
  <c r="E51" i="8"/>
  <c r="C51" i="8"/>
  <c r="E50" i="8"/>
  <c r="C50" i="8"/>
  <c r="E49" i="8"/>
  <c r="C49" i="8"/>
  <c r="E48" i="8"/>
  <c r="C48" i="8"/>
  <c r="E47" i="8"/>
  <c r="C47" i="8"/>
  <c r="E46" i="8"/>
  <c r="C46" i="8"/>
  <c r="E45" i="8"/>
  <c r="C45" i="8"/>
  <c r="E44" i="8"/>
  <c r="C44" i="8"/>
  <c r="E43" i="8"/>
  <c r="C43" i="8"/>
  <c r="J130" i="7"/>
  <c r="I130" i="7"/>
  <c r="H130" i="7"/>
  <c r="G130" i="7"/>
  <c r="F130" i="7"/>
  <c r="E130" i="7"/>
  <c r="J119" i="7"/>
  <c r="I119" i="7"/>
  <c r="H119" i="7"/>
  <c r="G119" i="7"/>
  <c r="F119" i="7"/>
  <c r="E119" i="7"/>
  <c r="J108" i="7"/>
  <c r="I108" i="7"/>
  <c r="H108" i="7"/>
  <c r="G108" i="7"/>
  <c r="F108" i="7"/>
  <c r="E108" i="7"/>
  <c r="J86" i="7"/>
  <c r="I86" i="7"/>
  <c r="H86" i="7"/>
  <c r="G86" i="7"/>
  <c r="F86" i="7"/>
  <c r="E86" i="7"/>
  <c r="J79" i="7"/>
  <c r="I79" i="7"/>
  <c r="H79" i="7"/>
  <c r="G79" i="7"/>
  <c r="F79" i="7"/>
  <c r="E79" i="7"/>
  <c r="B56" i="8"/>
  <c r="B72" i="8"/>
  <c r="B88" i="8"/>
  <c r="C17" i="17"/>
  <c r="B11" i="23"/>
  <c r="AB16" i="17"/>
  <c r="AC16" i="17"/>
  <c r="AD16" i="17"/>
  <c r="AE16" i="17"/>
  <c r="R16" i="17"/>
  <c r="S16" i="17"/>
  <c r="T16" i="17"/>
  <c r="U16" i="17"/>
  <c r="C81" i="11"/>
  <c r="C14" i="11"/>
  <c r="C107" i="10"/>
  <c r="C51" i="10"/>
  <c r="AB15" i="17"/>
  <c r="O19" i="17"/>
  <c r="O73" i="17"/>
  <c r="AI241" i="10"/>
  <c r="AI243" i="10"/>
  <c r="AI240" i="10"/>
  <c r="AI242" i="10"/>
  <c r="AI244" i="10"/>
  <c r="AI245" i="10"/>
  <c r="AG241" i="10"/>
  <c r="AG243" i="10"/>
  <c r="AG240" i="10"/>
  <c r="AG242" i="10"/>
  <c r="AG244" i="10"/>
  <c r="AG245" i="10"/>
  <c r="AE241" i="10"/>
  <c r="AE243" i="10"/>
  <c r="AE240" i="10"/>
  <c r="AE242" i="10"/>
  <c r="AE244" i="10"/>
  <c r="AE245" i="10"/>
  <c r="AC241" i="10"/>
  <c r="AC243" i="10"/>
  <c r="AC240" i="10"/>
  <c r="AC242" i="10"/>
  <c r="AC244" i="10"/>
  <c r="AC245" i="10"/>
  <c r="AA241" i="10"/>
  <c r="AA243" i="10"/>
  <c r="AA240" i="10"/>
  <c r="AA242" i="10"/>
  <c r="AA244" i="10"/>
  <c r="AA245" i="10"/>
  <c r="AH241" i="10"/>
  <c r="AH243" i="10"/>
  <c r="AH240" i="10"/>
  <c r="AH242" i="10"/>
  <c r="AH244" i="10"/>
  <c r="AH245" i="10"/>
  <c r="AF241" i="10"/>
  <c r="AF243" i="10"/>
  <c r="AF240" i="10"/>
  <c r="AF242" i="10"/>
  <c r="AF244" i="10"/>
  <c r="AF245" i="10"/>
  <c r="AD241" i="10"/>
  <c r="AD243" i="10"/>
  <c r="AD240" i="10"/>
  <c r="AD242" i="10"/>
  <c r="AD244" i="10"/>
  <c r="AD245" i="10"/>
  <c r="AB241" i="10"/>
  <c r="AB243" i="10"/>
  <c r="AB240" i="10"/>
  <c r="AB242" i="10"/>
  <c r="AB244" i="10"/>
  <c r="AB245" i="10"/>
  <c r="Z241" i="10"/>
  <c r="Z243" i="10"/>
  <c r="Z240" i="10"/>
  <c r="Z242" i="10"/>
  <c r="Z244" i="10"/>
  <c r="Z245" i="10"/>
  <c r="H91" i="8"/>
  <c r="G35" i="10"/>
  <c r="F75" i="8"/>
  <c r="F78" i="8"/>
  <c r="K94" i="8"/>
  <c r="J38" i="10"/>
  <c r="F97" i="8"/>
  <c r="H99" i="8"/>
  <c r="J95" i="8"/>
  <c r="I39" i="10"/>
  <c r="F95" i="8"/>
  <c r="H51" i="7"/>
  <c r="H61" i="7"/>
  <c r="K92" i="8"/>
  <c r="J36" i="10"/>
  <c r="J92" i="8"/>
  <c r="I36" i="10"/>
  <c r="I92" i="8"/>
  <c r="H36" i="10"/>
  <c r="F76" i="8"/>
  <c r="H96" i="8"/>
  <c r="G40" i="10"/>
  <c r="F80" i="8"/>
  <c r="G96" i="8"/>
  <c r="F40" i="10"/>
  <c r="G100" i="8"/>
  <c r="AV19" i="23"/>
  <c r="F77" i="8"/>
  <c r="K93" i="8"/>
  <c r="J37" i="10"/>
  <c r="I93" i="8"/>
  <c r="H37" i="10"/>
  <c r="I51" i="7"/>
  <c r="F99" i="8"/>
  <c r="F94" i="8"/>
  <c r="J94" i="8"/>
  <c r="I38" i="10"/>
  <c r="AV71" i="23"/>
  <c r="I91" i="8"/>
  <c r="H35" i="10"/>
  <c r="AV51" i="23"/>
  <c r="O39" i="17"/>
  <c r="AV90" i="23"/>
  <c r="G140" i="17"/>
  <c r="O65" i="17"/>
  <c r="O69" i="17"/>
  <c r="O17" i="17"/>
  <c r="AV24" i="23"/>
  <c r="G97" i="8"/>
  <c r="F96" i="8"/>
  <c r="O18" i="17"/>
  <c r="O26" i="17"/>
  <c r="O35" i="17"/>
  <c r="O43" i="17"/>
  <c r="O51" i="17"/>
  <c r="F79" i="8"/>
  <c r="F93" i="8"/>
  <c r="G101" i="8"/>
  <c r="AV68" i="23"/>
  <c r="J93" i="8"/>
  <c r="I37" i="10"/>
  <c r="H98" i="8"/>
  <c r="I96" i="8"/>
  <c r="H40" i="10"/>
  <c r="J96" i="8"/>
  <c r="I40" i="10"/>
  <c r="G92" i="8"/>
  <c r="F36" i="10"/>
  <c r="AV52" i="23"/>
  <c r="AV21" i="23"/>
  <c r="G95" i="8"/>
  <c r="F39" i="10"/>
  <c r="K95" i="8"/>
  <c r="J39" i="10"/>
  <c r="AV89" i="23"/>
  <c r="H97" i="8"/>
  <c r="I94" i="8"/>
  <c r="H38" i="10"/>
  <c r="AV54" i="23"/>
  <c r="G91" i="8"/>
  <c r="F35" i="10"/>
  <c r="AV17" i="23"/>
  <c r="K91" i="8"/>
  <c r="J35" i="10"/>
  <c r="AV85" i="23"/>
  <c r="O41" i="17"/>
  <c r="G98" i="8"/>
  <c r="H95" i="8"/>
  <c r="G39" i="10"/>
  <c r="AV73" i="23"/>
  <c r="O72" i="17"/>
  <c r="O20" i="17"/>
  <c r="O57" i="17"/>
  <c r="G170" i="17"/>
  <c r="G130" i="17"/>
  <c r="G150" i="17"/>
  <c r="O46" i="17"/>
  <c r="O48" i="17"/>
  <c r="O49" i="17"/>
  <c r="O50" i="17"/>
  <c r="AV35" i="23"/>
  <c r="H100" i="8"/>
  <c r="F101" i="8"/>
  <c r="I95" i="8"/>
  <c r="H39" i="10"/>
  <c r="F92" i="8"/>
  <c r="AV25" i="23"/>
  <c r="AV55" i="23"/>
  <c r="H92" i="8"/>
  <c r="G36" i="10"/>
  <c r="K96" i="8"/>
  <c r="J40" i="10"/>
  <c r="H93" i="8"/>
  <c r="G37" i="10"/>
  <c r="J101" i="8"/>
  <c r="J91" i="8"/>
  <c r="I35" i="10"/>
  <c r="F91" i="8"/>
  <c r="AV72" i="23"/>
  <c r="AV69" i="23"/>
  <c r="AV22" i="23"/>
  <c r="AV26" i="23"/>
  <c r="AV53" i="23"/>
  <c r="AV34" i="23"/>
  <c r="H94" i="8"/>
  <c r="G38" i="10"/>
  <c r="G94" i="8"/>
  <c r="F38" i="10"/>
  <c r="G99" i="8"/>
  <c r="G93" i="8"/>
  <c r="F37" i="10"/>
  <c r="J51" i="7"/>
  <c r="K101" i="8"/>
  <c r="AV20" i="23"/>
  <c r="AV86" i="23"/>
  <c r="AV18" i="23"/>
  <c r="AV56" i="23"/>
  <c r="AV70" i="23"/>
  <c r="AV87" i="23"/>
  <c r="O70" i="17"/>
  <c r="O71" i="17"/>
  <c r="O40" i="17"/>
  <c r="O59" i="17"/>
  <c r="O67" i="17"/>
  <c r="O47" i="17"/>
  <c r="O66" i="17"/>
  <c r="I101" i="8"/>
  <c r="K232" i="10"/>
  <c r="O58" i="17"/>
  <c r="O60" i="17"/>
  <c r="O68" i="17"/>
  <c r="AV88" i="23"/>
  <c r="H232" i="10"/>
  <c r="F245" i="10"/>
  <c r="J232" i="10"/>
  <c r="H245" i="10"/>
  <c r="F98" i="8"/>
  <c r="F100" i="8"/>
  <c r="H101" i="8"/>
  <c r="I61" i="7"/>
  <c r="H62" i="7"/>
  <c r="F41" i="10"/>
  <c r="H41" i="10"/>
  <c r="F42" i="10"/>
  <c r="H42" i="10"/>
  <c r="F43" i="10"/>
  <c r="H43" i="10"/>
  <c r="F44" i="10"/>
  <c r="H44" i="10"/>
  <c r="F45" i="10"/>
  <c r="H45" i="10"/>
  <c r="G160" i="17"/>
  <c r="H160" i="17"/>
  <c r="O74" i="17"/>
  <c r="O75" i="17"/>
  <c r="O38" i="17"/>
  <c r="O36" i="17"/>
  <c r="O32" i="17"/>
  <c r="O29" i="17"/>
  <c r="O22" i="17"/>
  <c r="O45" i="17"/>
  <c r="O42" i="17"/>
  <c r="O37" i="17"/>
  <c r="O30" i="17"/>
  <c r="O21" i="17"/>
  <c r="O56" i="17"/>
  <c r="O63" i="17"/>
  <c r="O61" i="17"/>
  <c r="O28" i="17"/>
  <c r="O64" i="17"/>
  <c r="O62" i="17"/>
  <c r="I100" i="8"/>
  <c r="AV60" i="23"/>
  <c r="AV58" i="23"/>
  <c r="I98" i="8"/>
  <c r="O245" i="10"/>
  <c r="K245" i="10"/>
  <c r="N245" i="10"/>
  <c r="J245" i="10"/>
  <c r="J150" i="17"/>
  <c r="M245" i="10"/>
  <c r="I245" i="10"/>
  <c r="L245" i="10"/>
  <c r="J160" i="17"/>
  <c r="J140" i="17"/>
  <c r="F160" i="17"/>
  <c r="H150" i="17"/>
  <c r="H130" i="17"/>
  <c r="H140" i="17"/>
  <c r="I62" i="7"/>
  <c r="J61" i="7"/>
  <c r="L170" i="17"/>
  <c r="J170" i="17"/>
  <c r="N170" i="17"/>
  <c r="H170" i="17"/>
  <c r="F130" i="17"/>
  <c r="F140" i="17"/>
  <c r="F170" i="17"/>
  <c r="F150" i="17"/>
  <c r="AV77" i="23"/>
  <c r="J100" i="8"/>
  <c r="I99" i="8"/>
  <c r="AV59" i="23"/>
  <c r="K100" i="8"/>
  <c r="AV94" i="23"/>
  <c r="L140" i="17"/>
  <c r="L150" i="17"/>
  <c r="L160" i="17"/>
  <c r="L130" i="17"/>
  <c r="M150" i="17"/>
  <c r="M130" i="17"/>
  <c r="M140" i="17"/>
  <c r="M160" i="17"/>
  <c r="M170" i="17"/>
  <c r="N160" i="17"/>
  <c r="N140" i="17"/>
  <c r="N150" i="17"/>
  <c r="N130" i="17"/>
  <c r="O170" i="17"/>
  <c r="O150" i="17"/>
  <c r="O160" i="17"/>
  <c r="O140" i="17"/>
  <c r="O130" i="17"/>
  <c r="I160" i="17"/>
  <c r="I140" i="17"/>
  <c r="I130" i="17"/>
  <c r="I150" i="17"/>
  <c r="I170" i="17"/>
  <c r="K130" i="17"/>
  <c r="K150" i="17"/>
  <c r="K160" i="17"/>
  <c r="K170" i="17"/>
  <c r="K140" i="17"/>
  <c r="J130" i="17"/>
  <c r="I97" i="8"/>
  <c r="J62" i="7"/>
  <c r="J98" i="8"/>
  <c r="AV75" i="23"/>
  <c r="J97" i="8"/>
  <c r="J99" i="8"/>
  <c r="AV76" i="23"/>
  <c r="F232" i="10"/>
  <c r="K98" i="8"/>
  <c r="AV92" i="23"/>
  <c r="K99" i="8"/>
  <c r="AV93" i="23"/>
  <c r="K97" i="8"/>
  <c r="AN46" i="22"/>
  <c r="AN54" i="22"/>
  <c r="AP50" i="22"/>
  <c r="AQ48" i="22"/>
  <c r="AR46" i="22"/>
  <c r="AR54" i="22"/>
  <c r="E47" i="22"/>
  <c r="E35" i="23"/>
  <c r="H46" i="22"/>
  <c r="J50" i="22"/>
  <c r="L54" i="22"/>
  <c r="P46" i="22"/>
  <c r="R50" i="22"/>
  <c r="T54" i="22"/>
  <c r="T42" i="23"/>
  <c r="X46" i="22"/>
  <c r="Z50" i="22"/>
  <c r="AB54" i="22"/>
  <c r="AB42" i="23"/>
  <c r="AO48" i="22"/>
  <c r="AP46" i="22"/>
  <c r="AP54" i="22"/>
  <c r="AR50" i="22"/>
  <c r="AS48" i="22"/>
  <c r="AS36" i="23"/>
  <c r="F50" i="22"/>
  <c r="H54" i="22"/>
  <c r="L46" i="22"/>
  <c r="N50" i="22"/>
  <c r="P54" i="22"/>
  <c r="T46" i="22"/>
  <c r="V50" i="22"/>
  <c r="V38" i="23"/>
  <c r="X54" i="22"/>
  <c r="X42" i="23"/>
  <c r="AB46" i="22"/>
  <c r="AD50" i="22"/>
  <c r="AD38" i="23"/>
  <c r="AN50" i="22"/>
  <c r="G46" i="22"/>
  <c r="G54" i="22"/>
  <c r="G42" i="23"/>
  <c r="K50" i="22"/>
  <c r="K38" i="23"/>
  <c r="M48" i="22"/>
  <c r="O46" i="22"/>
  <c r="O54" i="22"/>
  <c r="S50" i="22"/>
  <c r="S38" i="23"/>
  <c r="U48" i="22"/>
  <c r="U36" i="23"/>
  <c r="W46" i="22"/>
  <c r="W54" i="22"/>
  <c r="W42" i="23"/>
  <c r="AA50" i="22"/>
  <c r="AA38" i="23"/>
  <c r="AC48" i="22"/>
  <c r="F47" i="22"/>
  <c r="H47" i="22"/>
  <c r="J47" i="22"/>
  <c r="L47" i="22"/>
  <c r="N47" i="22"/>
  <c r="P47" i="22"/>
  <c r="R47" i="22"/>
  <c r="T47" i="22"/>
  <c r="T35" i="23"/>
  <c r="V47" i="22"/>
  <c r="X47" i="22"/>
  <c r="X35" i="23"/>
  <c r="Z47" i="22"/>
  <c r="Z35" i="23"/>
  <c r="AB47" i="22"/>
  <c r="AB35" i="23"/>
  <c r="AD47" i="22"/>
  <c r="AD35" i="23"/>
  <c r="AE49" i="22"/>
  <c r="AE37" i="23"/>
  <c r="AF49" i="22"/>
  <c r="AF37" i="23"/>
  <c r="AG49" i="22"/>
  <c r="AH49" i="22"/>
  <c r="AI49" i="22"/>
  <c r="AJ49" i="22"/>
  <c r="AK49" i="22"/>
  <c r="AL49" i="22"/>
  <c r="AM49" i="22"/>
  <c r="AN49" i="22"/>
  <c r="AO49" i="22"/>
  <c r="AP49" i="22"/>
  <c r="AQ49" i="22"/>
  <c r="AR49" i="22"/>
  <c r="AS49" i="22"/>
  <c r="AS37" i="23"/>
  <c r="F53" i="22"/>
  <c r="H53" i="22"/>
  <c r="J53" i="22"/>
  <c r="L53" i="22"/>
  <c r="N53" i="22"/>
  <c r="P53" i="22"/>
  <c r="R53" i="22"/>
  <c r="T53" i="22"/>
  <c r="T41" i="23"/>
  <c r="V53" i="22"/>
  <c r="X53" i="22"/>
  <c r="X41" i="23"/>
  <c r="Z53" i="22"/>
  <c r="AB53" i="22"/>
  <c r="AB41" i="23"/>
  <c r="AD53" i="22"/>
  <c r="AD41" i="23"/>
  <c r="AE50" i="22"/>
  <c r="AE38" i="23"/>
  <c r="AF48" i="22"/>
  <c r="AF36" i="23"/>
  <c r="AG46" i="22"/>
  <c r="AG54" i="22"/>
  <c r="AI50" i="22"/>
  <c r="AJ48" i="22"/>
  <c r="AK46" i="22"/>
  <c r="AK54" i="22"/>
  <c r="AM50" i="22"/>
  <c r="AO50" i="22"/>
  <c r="AP48" i="22"/>
  <c r="AQ46" i="22"/>
  <c r="AQ54" i="22"/>
  <c r="AS50" i="22"/>
  <c r="AS38" i="23"/>
  <c r="E46" i="22"/>
  <c r="F54" i="22"/>
  <c r="J46" i="22"/>
  <c r="L50" i="22"/>
  <c r="N54" i="22"/>
  <c r="R46" i="22"/>
  <c r="T50" i="22"/>
  <c r="T38" i="23"/>
  <c r="V54" i="22"/>
  <c r="V42" i="23"/>
  <c r="Z46" i="22"/>
  <c r="AB50" i="22"/>
  <c r="AB38" i="23"/>
  <c r="AD54" i="22"/>
  <c r="AD42" i="23"/>
  <c r="F48" i="22"/>
  <c r="J48" i="22"/>
  <c r="N48" i="22"/>
  <c r="R48" i="22"/>
  <c r="V48" i="22"/>
  <c r="V36" i="23"/>
  <c r="Z48" i="22"/>
  <c r="AD48" i="22"/>
  <c r="AD36" i="23"/>
  <c r="I50" i="22"/>
  <c r="K48" i="22"/>
  <c r="K36" i="23"/>
  <c r="M46" i="22"/>
  <c r="M54" i="22"/>
  <c r="Q50" i="22"/>
  <c r="S48" i="22"/>
  <c r="S36" i="23"/>
  <c r="U46" i="22"/>
  <c r="U54" i="22"/>
  <c r="U42" i="23"/>
  <c r="Y50" i="22"/>
  <c r="AA48" i="22"/>
  <c r="AA36" i="23"/>
  <c r="AC46" i="22"/>
  <c r="AC54" i="22"/>
  <c r="G53" i="22"/>
  <c r="G41" i="23"/>
  <c r="I53" i="22"/>
  <c r="K53" i="22"/>
  <c r="K41" i="23"/>
  <c r="M53" i="22"/>
  <c r="O53" i="22"/>
  <c r="Q53" i="22"/>
  <c r="S53" i="22"/>
  <c r="S41" i="23"/>
  <c r="U53" i="22"/>
  <c r="U41" i="23"/>
  <c r="W53" i="22"/>
  <c r="W41" i="23"/>
  <c r="Y53" i="22"/>
  <c r="AA53" i="22"/>
  <c r="AA41" i="23"/>
  <c r="AC53" i="22"/>
  <c r="AE47" i="22"/>
  <c r="AE35" i="23"/>
  <c r="AE55" i="22"/>
  <c r="AE43" i="23"/>
  <c r="AF47" i="22"/>
  <c r="AF35" i="23"/>
  <c r="AF55" i="22"/>
  <c r="AF43" i="23"/>
  <c r="AG47" i="22"/>
  <c r="AG35" i="23"/>
  <c r="AG55" i="22"/>
  <c r="AH47" i="22"/>
  <c r="AH55" i="22"/>
  <c r="AI47" i="22"/>
  <c r="AI55" i="22"/>
  <c r="AJ47" i="22"/>
  <c r="AJ55" i="22"/>
  <c r="AK47" i="22"/>
  <c r="AK55" i="22"/>
  <c r="AL47" i="22"/>
  <c r="AL55" i="22"/>
  <c r="AM47" i="22"/>
  <c r="AM55" i="22"/>
  <c r="AN47" i="22"/>
  <c r="AN55" i="22"/>
  <c r="AO47" i="22"/>
  <c r="AO55" i="22"/>
  <c r="AP47" i="22"/>
  <c r="AP55" i="22"/>
  <c r="AQ47" i="22"/>
  <c r="AQ55" i="22"/>
  <c r="AR47" i="22"/>
  <c r="AR55" i="22"/>
  <c r="AS47" i="22"/>
  <c r="AS35" i="23"/>
  <c r="AS55" i="22"/>
  <c r="AS43" i="23"/>
  <c r="F49" i="22"/>
  <c r="G55" i="22"/>
  <c r="G43" i="23"/>
  <c r="H49" i="22"/>
  <c r="I55" i="22"/>
  <c r="J49" i="22"/>
  <c r="K55" i="22"/>
  <c r="K43" i="23"/>
  <c r="L49" i="22"/>
  <c r="M55" i="22"/>
  <c r="N49" i="22"/>
  <c r="O55" i="22"/>
  <c r="P49" i="22"/>
  <c r="Q55" i="22"/>
  <c r="R49" i="22"/>
  <c r="S55" i="22"/>
  <c r="S43" i="23"/>
  <c r="T49" i="22"/>
  <c r="T37" i="23"/>
  <c r="U55" i="22"/>
  <c r="U43" i="23"/>
  <c r="V49" i="22"/>
  <c r="W55" i="22"/>
  <c r="W43" i="23"/>
  <c r="X49" i="22"/>
  <c r="X37" i="23"/>
  <c r="Y55" i="22"/>
  <c r="Z49" i="22"/>
  <c r="AA55" i="22"/>
  <c r="AA43" i="23"/>
  <c r="AB49" i="22"/>
  <c r="AB37" i="23"/>
  <c r="AC55" i="22"/>
  <c r="AD49" i="22"/>
  <c r="AD37" i="23"/>
  <c r="AE48" i="22"/>
  <c r="AE36" i="23"/>
  <c r="AF46" i="22"/>
  <c r="AF34" i="23"/>
  <c r="AF54" i="22"/>
  <c r="AF42" i="23"/>
  <c r="AH50" i="22"/>
  <c r="AI48" i="22"/>
  <c r="AJ46" i="22"/>
  <c r="AJ54" i="22"/>
  <c r="AL50" i="22"/>
  <c r="AM48" i="22"/>
  <c r="G50" i="22"/>
  <c r="G38" i="23"/>
  <c r="I48" i="22"/>
  <c r="K46" i="22"/>
  <c r="K34" i="23"/>
  <c r="K54" i="22"/>
  <c r="K42" i="23"/>
  <c r="O50" i="22"/>
  <c r="Q48" i="22"/>
  <c r="S46" i="22"/>
  <c r="S54" i="22"/>
  <c r="S42" i="23"/>
  <c r="W50" i="22"/>
  <c r="W38" i="23"/>
  <c r="Y48" i="22"/>
  <c r="AA46" i="22"/>
  <c r="AA54" i="22"/>
  <c r="AA42" i="23"/>
  <c r="F55" i="22"/>
  <c r="G49" i="22"/>
  <c r="G37" i="23"/>
  <c r="H55" i="22"/>
  <c r="I49" i="22"/>
  <c r="J55" i="22"/>
  <c r="K49" i="22"/>
  <c r="K37" i="23"/>
  <c r="L55" i="22"/>
  <c r="M49" i="22"/>
  <c r="N55" i="22"/>
  <c r="O49" i="22"/>
  <c r="P55" i="22"/>
  <c r="Q49" i="22"/>
  <c r="R55" i="22"/>
  <c r="S49" i="22"/>
  <c r="S37" i="23"/>
  <c r="T55" i="22"/>
  <c r="T43" i="23"/>
  <c r="U49" i="22"/>
  <c r="U37" i="23"/>
  <c r="V55" i="22"/>
  <c r="V43" i="23"/>
  <c r="W49" i="22"/>
  <c r="W37" i="23"/>
  <c r="X55" i="22"/>
  <c r="X43" i="23"/>
  <c r="Y49" i="22"/>
  <c r="Z55" i="22"/>
  <c r="AA49" i="22"/>
  <c r="AA37" i="23"/>
  <c r="AB55" i="22"/>
  <c r="AB43" i="23"/>
  <c r="AC49" i="22"/>
  <c r="AD55" i="22"/>
  <c r="AD43" i="23"/>
  <c r="AE53" i="22"/>
  <c r="AE41" i="23"/>
  <c r="AF53" i="22"/>
  <c r="AF41" i="23"/>
  <c r="AG53" i="22"/>
  <c r="AG41" i="23"/>
  <c r="AH53" i="22"/>
  <c r="AI53" i="22"/>
  <c r="AJ53" i="22"/>
  <c r="AK53" i="22"/>
  <c r="AL53" i="22"/>
  <c r="AM53" i="22"/>
  <c r="AN53" i="22"/>
  <c r="AO53" i="22"/>
  <c r="AP53" i="22"/>
  <c r="AQ53" i="22"/>
  <c r="AR53" i="22"/>
  <c r="AS53" i="22"/>
  <c r="AS41" i="23"/>
  <c r="G51" i="22"/>
  <c r="G39" i="23"/>
  <c r="I51" i="22"/>
  <c r="K51" i="22"/>
  <c r="K39" i="23"/>
  <c r="M51" i="22"/>
  <c r="O51" i="22"/>
  <c r="Q51" i="22"/>
  <c r="S51" i="22"/>
  <c r="S39" i="23"/>
  <c r="U51" i="22"/>
  <c r="U39" i="23"/>
  <c r="W51" i="22"/>
  <c r="W39" i="23"/>
  <c r="Y51" i="22"/>
  <c r="AA51" i="22"/>
  <c r="AA39" i="23"/>
  <c r="AC51" i="22"/>
  <c r="AE46" i="22"/>
  <c r="AE54" i="22"/>
  <c r="AE42" i="23"/>
  <c r="AG50" i="22"/>
  <c r="AG38" i="23"/>
  <c r="AH48" i="22"/>
  <c r="AI46" i="22"/>
  <c r="AI54" i="22"/>
  <c r="AK50" i="22"/>
  <c r="AL48" i="22"/>
  <c r="AM46" i="22"/>
  <c r="AM54" i="22"/>
  <c r="AN48" i="22"/>
  <c r="AO46" i="22"/>
  <c r="AO54" i="22"/>
  <c r="AQ50" i="22"/>
  <c r="AR48" i="22"/>
  <c r="AS46" i="22"/>
  <c r="AS54" i="22"/>
  <c r="AS42" i="23"/>
  <c r="F46" i="22"/>
  <c r="H50" i="22"/>
  <c r="J54" i="22"/>
  <c r="N46" i="22"/>
  <c r="P50" i="22"/>
  <c r="R54" i="22"/>
  <c r="V46" i="22"/>
  <c r="V34" i="23"/>
  <c r="X50" i="22"/>
  <c r="X38" i="23"/>
  <c r="Z54" i="22"/>
  <c r="Z42" i="23"/>
  <c r="AD46" i="22"/>
  <c r="H48" i="22"/>
  <c r="L48" i="22"/>
  <c r="P48" i="22"/>
  <c r="T48" i="22"/>
  <c r="T36" i="23"/>
  <c r="X48" i="22"/>
  <c r="X36" i="23"/>
  <c r="AB48" i="22"/>
  <c r="AB36" i="23"/>
  <c r="G48" i="22"/>
  <c r="G36" i="23"/>
  <c r="I46" i="22"/>
  <c r="I54" i="22"/>
  <c r="M50" i="22"/>
  <c r="O48" i="22"/>
  <c r="Q46" i="22"/>
  <c r="Q54" i="22"/>
  <c r="U50" i="22"/>
  <c r="U38" i="23"/>
  <c r="W48" i="22"/>
  <c r="W36" i="23"/>
  <c r="Y46" i="22"/>
  <c r="Y54" i="22"/>
  <c r="AC50" i="22"/>
  <c r="F51" i="22"/>
  <c r="H51" i="22"/>
  <c r="J51" i="22"/>
  <c r="L51" i="22"/>
  <c r="N51" i="22"/>
  <c r="P51" i="22"/>
  <c r="R51" i="22"/>
  <c r="T51" i="22"/>
  <c r="T39" i="23"/>
  <c r="V51" i="22"/>
  <c r="V39" i="23"/>
  <c r="X51" i="22"/>
  <c r="X39" i="23"/>
  <c r="Z51" i="22"/>
  <c r="Z39" i="23"/>
  <c r="AB51" i="22"/>
  <c r="AB39" i="23"/>
  <c r="AD51" i="22"/>
  <c r="AD39" i="23"/>
  <c r="AE51" i="22"/>
  <c r="AE39" i="23"/>
  <c r="AF51" i="22"/>
  <c r="AF39" i="23"/>
  <c r="AG51" i="22"/>
  <c r="AG39" i="23"/>
  <c r="AH51" i="22"/>
  <c r="AI51" i="22"/>
  <c r="AJ51" i="22"/>
  <c r="AK51" i="22"/>
  <c r="AL51" i="22"/>
  <c r="AM51" i="22"/>
  <c r="AN51" i="22"/>
  <c r="AO51" i="22"/>
  <c r="AP51" i="22"/>
  <c r="AQ51" i="22"/>
  <c r="AR51" i="22"/>
  <c r="AS51" i="22"/>
  <c r="AS39" i="23"/>
  <c r="G47" i="22"/>
  <c r="G35" i="23"/>
  <c r="I47" i="22"/>
  <c r="K47" i="22"/>
  <c r="K35" i="23"/>
  <c r="M47" i="22"/>
  <c r="O47" i="22"/>
  <c r="Q47" i="22"/>
  <c r="S47" i="22"/>
  <c r="S35" i="23"/>
  <c r="U47" i="22"/>
  <c r="U35" i="23"/>
  <c r="W47" i="22"/>
  <c r="W35" i="23"/>
  <c r="Y47" i="22"/>
  <c r="AA47" i="22"/>
  <c r="AA35" i="23"/>
  <c r="AC47" i="22"/>
  <c r="AF50" i="22"/>
  <c r="AF38" i="23"/>
  <c r="AG48" i="22"/>
  <c r="AG36" i="23"/>
  <c r="AH46" i="22"/>
  <c r="AH54" i="22"/>
  <c r="AJ50" i="22"/>
  <c r="AK48" i="22"/>
  <c r="AL46" i="22"/>
  <c r="AL54" i="22"/>
  <c r="V35" i="23"/>
  <c r="V41" i="23"/>
  <c r="V37" i="23"/>
  <c r="Z36" i="23"/>
  <c r="Z41" i="23"/>
  <c r="Z34" i="23"/>
  <c r="Z38" i="23"/>
  <c r="Z43" i="23"/>
  <c r="Z37" i="23"/>
  <c r="AG43" i="23"/>
  <c r="AG37" i="23"/>
  <c r="AG42" i="23"/>
  <c r="AG34" i="23"/>
  <c r="G232" i="10"/>
  <c r="AS34" i="23"/>
  <c r="AE34" i="23"/>
  <c r="S34" i="23"/>
  <c r="W34" i="23"/>
  <c r="G34" i="23"/>
  <c r="G33" i="22"/>
  <c r="G19" i="23"/>
  <c r="I31" i="22"/>
  <c r="I35" i="22"/>
  <c r="I39" i="22"/>
  <c r="K33" i="22"/>
  <c r="K19" i="23"/>
  <c r="M31" i="22"/>
  <c r="M35" i="22"/>
  <c r="M39" i="22"/>
  <c r="O33" i="22"/>
  <c r="Q31" i="22"/>
  <c r="Q35" i="22"/>
  <c r="Q39" i="22"/>
  <c r="S33" i="22"/>
  <c r="S19" i="23"/>
  <c r="U31" i="22"/>
  <c r="U35" i="22"/>
  <c r="U39" i="22"/>
  <c r="W33" i="22"/>
  <c r="W19" i="23"/>
  <c r="Y31" i="22"/>
  <c r="Y35" i="22"/>
  <c r="Y39" i="22"/>
  <c r="AA33" i="22"/>
  <c r="AA19" i="23"/>
  <c r="AC31" i="22"/>
  <c r="AC35" i="22"/>
  <c r="AC39" i="22"/>
  <c r="AE33" i="22"/>
  <c r="AE19" i="23"/>
  <c r="AG31" i="22"/>
  <c r="AG35" i="22"/>
  <c r="AG39" i="22"/>
  <c r="AG25" i="23"/>
  <c r="AI33" i="22"/>
  <c r="AK31" i="22"/>
  <c r="AK35" i="22"/>
  <c r="AK39" i="22"/>
  <c r="AM33" i="22"/>
  <c r="G38" i="22"/>
  <c r="G24" i="23"/>
  <c r="H36" i="22"/>
  <c r="I38" i="22"/>
  <c r="J36" i="22"/>
  <c r="K38" i="22"/>
  <c r="K24" i="23"/>
  <c r="L36" i="22"/>
  <c r="M38" i="22"/>
  <c r="N36" i="22"/>
  <c r="O38" i="22"/>
  <c r="P36" i="22"/>
  <c r="Q38" i="22"/>
  <c r="R36" i="22"/>
  <c r="S38" i="22"/>
  <c r="S24" i="23"/>
  <c r="T36" i="22"/>
  <c r="U38" i="22"/>
  <c r="U24" i="23"/>
  <c r="V36" i="22"/>
  <c r="V22" i="23"/>
  <c r="W38" i="22"/>
  <c r="W24" i="23"/>
  <c r="X36" i="22"/>
  <c r="Y38" i="22"/>
  <c r="Z36" i="22"/>
  <c r="Z22" i="23"/>
  <c r="AA38" i="22"/>
  <c r="AA24" i="23"/>
  <c r="AB36" i="22"/>
  <c r="AC38" i="22"/>
  <c r="AD36" i="22"/>
  <c r="AD22" i="23"/>
  <c r="AE38" i="22"/>
  <c r="AE24" i="23"/>
  <c r="AF36" i="22"/>
  <c r="AG38" i="22"/>
  <c r="AG24" i="23"/>
  <c r="AH36" i="22"/>
  <c r="G31" i="22"/>
  <c r="G35" i="22"/>
  <c r="G21" i="23"/>
  <c r="G39" i="22"/>
  <c r="G25" i="23"/>
  <c r="I33" i="22"/>
  <c r="K31" i="22"/>
  <c r="K35" i="22"/>
  <c r="K21" i="23"/>
  <c r="K39" i="22"/>
  <c r="K25" i="23"/>
  <c r="M33" i="22"/>
  <c r="O31" i="22"/>
  <c r="O35" i="22"/>
  <c r="O39" i="22"/>
  <c r="Q33" i="22"/>
  <c r="S31" i="22"/>
  <c r="S35" i="22"/>
  <c r="S21" i="23"/>
  <c r="S39" i="22"/>
  <c r="S25" i="23"/>
  <c r="U33" i="22"/>
  <c r="U19" i="23"/>
  <c r="W31" i="22"/>
  <c r="W35" i="22"/>
  <c r="W21" i="23"/>
  <c r="W39" i="22"/>
  <c r="W25" i="23"/>
  <c r="Y33" i="22"/>
  <c r="AA31" i="22"/>
  <c r="AA35" i="22"/>
  <c r="AA21" i="23"/>
  <c r="AA39" i="22"/>
  <c r="AA25" i="23"/>
  <c r="AC33" i="22"/>
  <c r="AE31" i="22"/>
  <c r="AE35" i="22"/>
  <c r="AE21" i="23"/>
  <c r="AE39" i="22"/>
  <c r="AE25" i="23"/>
  <c r="AG33" i="22"/>
  <c r="AI31" i="22"/>
  <c r="AI35" i="22"/>
  <c r="AI39" i="22"/>
  <c r="AK33" i="22"/>
  <c r="AM31" i="22"/>
  <c r="AM35" i="22"/>
  <c r="AM39" i="22"/>
  <c r="G34" i="22"/>
  <c r="G20" i="23"/>
  <c r="H32" i="22"/>
  <c r="H40" i="22"/>
  <c r="I34" i="22"/>
  <c r="J32" i="22"/>
  <c r="J40" i="22"/>
  <c r="K34" i="22"/>
  <c r="K20" i="23"/>
  <c r="L32" i="22"/>
  <c r="L40" i="22"/>
  <c r="M34" i="22"/>
  <c r="N32" i="22"/>
  <c r="N40" i="22"/>
  <c r="O34" i="22"/>
  <c r="P32" i="22"/>
  <c r="P40" i="22"/>
  <c r="Q34" i="22"/>
  <c r="R32" i="22"/>
  <c r="R40" i="22"/>
  <c r="S34" i="22"/>
  <c r="S20" i="23"/>
  <c r="T32" i="22"/>
  <c r="T40" i="22"/>
  <c r="T26" i="23"/>
  <c r="U34" i="22"/>
  <c r="U20" i="23"/>
  <c r="V32" i="22"/>
  <c r="V18" i="23"/>
  <c r="V40" i="22"/>
  <c r="V26" i="23"/>
  <c r="W34" i="22"/>
  <c r="W20" i="23"/>
  <c r="X32" i="22"/>
  <c r="X18" i="23"/>
  <c r="X40" i="22"/>
  <c r="X26" i="23"/>
  <c r="Y34" i="22"/>
  <c r="Z32" i="22"/>
  <c r="Z40" i="22"/>
  <c r="AA34" i="22"/>
  <c r="AA20" i="23"/>
  <c r="AB32" i="22"/>
  <c r="AB18" i="23"/>
  <c r="AB40" i="22"/>
  <c r="AC34" i="22"/>
  <c r="AD32" i="22"/>
  <c r="AD40" i="22"/>
  <c r="AD26" i="23"/>
  <c r="AE34" i="22"/>
  <c r="AE20" i="23"/>
  <c r="AF32" i="22"/>
  <c r="AF18" i="23"/>
  <c r="AF40" i="22"/>
  <c r="AF26" i="23"/>
  <c r="AG34" i="22"/>
  <c r="AH32" i="22"/>
  <c r="AH40" i="22"/>
  <c r="AI34" i="22"/>
  <c r="AJ32" i="22"/>
  <c r="AJ40" i="22"/>
  <c r="AK34" i="22"/>
  <c r="AL32" i="22"/>
  <c r="AL40" i="22"/>
  <c r="AM34" i="22"/>
  <c r="AJ36" i="22"/>
  <c r="AL36" i="22"/>
  <c r="AO38" i="22"/>
  <c r="AP36" i="22"/>
  <c r="AQ38" i="22"/>
  <c r="AR36" i="22"/>
  <c r="AS38" i="22"/>
  <c r="AS24" i="23"/>
  <c r="F38" i="22"/>
  <c r="G36" i="22"/>
  <c r="G22" i="23"/>
  <c r="H38" i="22"/>
  <c r="I36" i="22"/>
  <c r="J38" i="22"/>
  <c r="K36" i="22"/>
  <c r="K22" i="23"/>
  <c r="L38" i="22"/>
  <c r="M36" i="22"/>
  <c r="N38" i="22"/>
  <c r="O36" i="22"/>
  <c r="P38" i="22"/>
  <c r="Q36" i="22"/>
  <c r="R38" i="22"/>
  <c r="S36" i="22"/>
  <c r="S22" i="23"/>
  <c r="T38" i="22"/>
  <c r="T24" i="23"/>
  <c r="U36" i="22"/>
  <c r="U22" i="23"/>
  <c r="V38" i="22"/>
  <c r="W36" i="22"/>
  <c r="W22" i="23"/>
  <c r="X38" i="22"/>
  <c r="Y36" i="22"/>
  <c r="Z38" i="22"/>
  <c r="Z24" i="23"/>
  <c r="AA36" i="22"/>
  <c r="AA22" i="23"/>
  <c r="AB38" i="22"/>
  <c r="AC36" i="22"/>
  <c r="AD38" i="22"/>
  <c r="AD24" i="23"/>
  <c r="AE36" i="22"/>
  <c r="AE22" i="23"/>
  <c r="AF38" i="22"/>
  <c r="AG36" i="22"/>
  <c r="AG22" i="23"/>
  <c r="AH38" i="22"/>
  <c r="AI36" i="22"/>
  <c r="AJ38" i="22"/>
  <c r="AK36" i="22"/>
  <c r="AL38" i="22"/>
  <c r="AM36" i="22"/>
  <c r="AO36" i="22"/>
  <c r="AP38" i="22"/>
  <c r="AQ36" i="22"/>
  <c r="AR38" i="22"/>
  <c r="AS36" i="22"/>
  <c r="AS22" i="23"/>
  <c r="E35" i="22"/>
  <c r="E21" i="23"/>
  <c r="E32" i="22"/>
  <c r="E18" i="23"/>
  <c r="E36" i="22"/>
  <c r="E22" i="23"/>
  <c r="E38" i="22"/>
  <c r="E24" i="23"/>
  <c r="E40" i="22"/>
  <c r="E26" i="23"/>
  <c r="F33" i="22"/>
  <c r="H33" i="22"/>
  <c r="J33" i="22"/>
  <c r="L33" i="22"/>
  <c r="N33" i="22"/>
  <c r="P33" i="22"/>
  <c r="R33" i="22"/>
  <c r="T33" i="22"/>
  <c r="T19" i="23"/>
  <c r="V33" i="22"/>
  <c r="X33" i="22"/>
  <c r="X19" i="23"/>
  <c r="Z33" i="22"/>
  <c r="AB33" i="22"/>
  <c r="AB19" i="23"/>
  <c r="AD33" i="22"/>
  <c r="AF33" i="22"/>
  <c r="AF19" i="23"/>
  <c r="AH31" i="22"/>
  <c r="AH39" i="22"/>
  <c r="AL35" i="22"/>
  <c r="AN31" i="22"/>
  <c r="AR35" i="22"/>
  <c r="AO35" i="22"/>
  <c r="AQ33" i="22"/>
  <c r="AS31" i="22"/>
  <c r="AS39" i="22"/>
  <c r="AS25" i="23"/>
  <c r="F32" i="22"/>
  <c r="F35" i="22"/>
  <c r="H31" i="22"/>
  <c r="H39" i="22"/>
  <c r="J35" i="22"/>
  <c r="L31" i="22"/>
  <c r="L39" i="22"/>
  <c r="N35" i="22"/>
  <c r="P31" i="22"/>
  <c r="P39" i="22"/>
  <c r="R35" i="22"/>
  <c r="T31" i="22"/>
  <c r="T17" i="23"/>
  <c r="T39" i="22"/>
  <c r="T25" i="23"/>
  <c r="V35" i="22"/>
  <c r="V21" i="23"/>
  <c r="X31" i="22"/>
  <c r="X39" i="22"/>
  <c r="X25" i="23"/>
  <c r="Z35" i="22"/>
  <c r="Z21" i="23"/>
  <c r="AB31" i="22"/>
  <c r="AB17" i="23"/>
  <c r="AB39" i="22"/>
  <c r="AD35" i="22"/>
  <c r="AD21" i="23"/>
  <c r="AF31" i="22"/>
  <c r="AF39" i="22"/>
  <c r="AF25" i="23"/>
  <c r="AJ35" i="22"/>
  <c r="AL33" i="22"/>
  <c r="AP35" i="22"/>
  <c r="AR33" i="22"/>
  <c r="AO33" i="22"/>
  <c r="AQ31" i="22"/>
  <c r="AQ39" i="22"/>
  <c r="AI38" i="22"/>
  <c r="AK38" i="22"/>
  <c r="AM38" i="22"/>
  <c r="AN32" i="22"/>
  <c r="AN36" i="22"/>
  <c r="AN40" i="22"/>
  <c r="AO34" i="22"/>
  <c r="AP32" i="22"/>
  <c r="AP40" i="22"/>
  <c r="AQ34" i="22"/>
  <c r="AR32" i="22"/>
  <c r="AR40" i="22"/>
  <c r="AS34" i="22"/>
  <c r="AS20" i="23"/>
  <c r="F34" i="22"/>
  <c r="G32" i="22"/>
  <c r="G18" i="23"/>
  <c r="G40" i="22"/>
  <c r="G26" i="23"/>
  <c r="H34" i="22"/>
  <c r="I32" i="22"/>
  <c r="I40" i="22"/>
  <c r="J34" i="22"/>
  <c r="K32" i="22"/>
  <c r="K18" i="23"/>
  <c r="K40" i="22"/>
  <c r="K26" i="23"/>
  <c r="L34" i="22"/>
  <c r="M32" i="22"/>
  <c r="M40" i="22"/>
  <c r="N34" i="22"/>
  <c r="O32" i="22"/>
  <c r="O40" i="22"/>
  <c r="P34" i="22"/>
  <c r="Q32" i="22"/>
  <c r="Q40" i="22"/>
  <c r="R34" i="22"/>
  <c r="S32" i="22"/>
  <c r="S18" i="23"/>
  <c r="S40" i="22"/>
  <c r="S26" i="23"/>
  <c r="T34" i="22"/>
  <c r="T20" i="23"/>
  <c r="U32" i="22"/>
  <c r="U18" i="23"/>
  <c r="U40" i="22"/>
  <c r="U26" i="23"/>
  <c r="V34" i="22"/>
  <c r="V20" i="23"/>
  <c r="W32" i="22"/>
  <c r="W18" i="23"/>
  <c r="W40" i="22"/>
  <c r="W26" i="23"/>
  <c r="X34" i="22"/>
  <c r="X20" i="23"/>
  <c r="Y32" i="22"/>
  <c r="Y40" i="22"/>
  <c r="Z34" i="22"/>
  <c r="Z20" i="23"/>
  <c r="AA32" i="22"/>
  <c r="AA18" i="23"/>
  <c r="AA40" i="22"/>
  <c r="AA26" i="23"/>
  <c r="AB34" i="22"/>
  <c r="AB20" i="23"/>
  <c r="AC32" i="22"/>
  <c r="AC40" i="22"/>
  <c r="AD34" i="22"/>
  <c r="AD20" i="23"/>
  <c r="AE32" i="22"/>
  <c r="AE18" i="23"/>
  <c r="AE40" i="22"/>
  <c r="AE26" i="23"/>
  <c r="AF34" i="22"/>
  <c r="AF20" i="23"/>
  <c r="AG32" i="22"/>
  <c r="AG40" i="22"/>
  <c r="AG26" i="23"/>
  <c r="AH34" i="22"/>
  <c r="AI32" i="22"/>
  <c r="AI40" i="22"/>
  <c r="AJ34" i="22"/>
  <c r="AK32" i="22"/>
  <c r="AK40" i="22"/>
  <c r="AL34" i="22"/>
  <c r="AM32" i="22"/>
  <c r="AM40" i="22"/>
  <c r="AN34" i="22"/>
  <c r="AN38" i="22"/>
  <c r="AO32" i="22"/>
  <c r="AO40" i="22"/>
  <c r="AP34" i="22"/>
  <c r="AQ32" i="22"/>
  <c r="AQ40" i="22"/>
  <c r="AR34" i="22"/>
  <c r="AS32" i="22"/>
  <c r="AS18" i="23"/>
  <c r="AS40" i="22"/>
  <c r="AS26" i="23"/>
  <c r="E33" i="22"/>
  <c r="E19" i="23"/>
  <c r="E31" i="22"/>
  <c r="E34" i="22"/>
  <c r="E20" i="23"/>
  <c r="E39" i="22"/>
  <c r="E25" i="23"/>
  <c r="AH35" i="22"/>
  <c r="AJ33" i="22"/>
  <c r="AL31" i="22"/>
  <c r="AL39" i="22"/>
  <c r="AN35" i="22"/>
  <c r="AN39" i="22"/>
  <c r="AP33" i="22"/>
  <c r="AR31" i="22"/>
  <c r="AR39" i="22"/>
  <c r="AO31" i="22"/>
  <c r="AO39" i="22"/>
  <c r="AS35" i="22"/>
  <c r="AS21" i="23"/>
  <c r="F40" i="22"/>
  <c r="F31" i="22"/>
  <c r="F39" i="22"/>
  <c r="H35" i="22"/>
  <c r="J31" i="22"/>
  <c r="J39" i="22"/>
  <c r="L35" i="22"/>
  <c r="N31" i="22"/>
  <c r="N39" i="22"/>
  <c r="P35" i="22"/>
  <c r="R31" i="22"/>
  <c r="R39" i="22"/>
  <c r="T35" i="22"/>
  <c r="V31" i="22"/>
  <c r="V17" i="23"/>
  <c r="V39" i="22"/>
  <c r="V25" i="23"/>
  <c r="X35" i="22"/>
  <c r="X21" i="23"/>
  <c r="Z31" i="22"/>
  <c r="Z17" i="23"/>
  <c r="Z39" i="22"/>
  <c r="Z25" i="23"/>
  <c r="AB35" i="22"/>
  <c r="AB21" i="23"/>
  <c r="AD31" i="22"/>
  <c r="AD17" i="23"/>
  <c r="AD39" i="22"/>
  <c r="AF35" i="22"/>
  <c r="AF21" i="23"/>
  <c r="AH33" i="22"/>
  <c r="AJ31" i="22"/>
  <c r="AJ39" i="22"/>
  <c r="AN33" i="22"/>
  <c r="AP31" i="22"/>
  <c r="AP39" i="22"/>
  <c r="AQ35" i="22"/>
  <c r="AS33" i="22"/>
  <c r="AS19" i="23"/>
  <c r="F36" i="22"/>
  <c r="AB34" i="23"/>
  <c r="AD34" i="23"/>
  <c r="F79" i="22"/>
  <c r="F83" i="22"/>
  <c r="G79" i="22"/>
  <c r="G71" i="23"/>
  <c r="G83" i="22"/>
  <c r="G75" i="23"/>
  <c r="H79" i="22"/>
  <c r="H83" i="22"/>
  <c r="I79" i="22"/>
  <c r="I83" i="22"/>
  <c r="J79" i="22"/>
  <c r="J83" i="22"/>
  <c r="K79" i="22"/>
  <c r="K71" i="23"/>
  <c r="K83" i="22"/>
  <c r="K75" i="23"/>
  <c r="L79" i="22"/>
  <c r="L83" i="22"/>
  <c r="M79" i="22"/>
  <c r="M83" i="22"/>
  <c r="N79" i="22"/>
  <c r="N83" i="22"/>
  <c r="O79" i="22"/>
  <c r="O71" i="23"/>
  <c r="O83" i="22"/>
  <c r="P79" i="22"/>
  <c r="P83" i="22"/>
  <c r="Q79" i="22"/>
  <c r="Q83" i="22"/>
  <c r="R79" i="22"/>
  <c r="R83" i="22"/>
  <c r="S79" i="22"/>
  <c r="S71" i="23"/>
  <c r="S83" i="22"/>
  <c r="S75" i="23"/>
  <c r="T79" i="22"/>
  <c r="T71" i="23"/>
  <c r="T83" i="22"/>
  <c r="T75" i="23"/>
  <c r="U79" i="22"/>
  <c r="U71" i="23"/>
  <c r="U83" i="22"/>
  <c r="U75" i="23"/>
  <c r="V79" i="22"/>
  <c r="V71" i="23"/>
  <c r="V83" i="22"/>
  <c r="W79" i="22"/>
  <c r="W71" i="23"/>
  <c r="W83" i="22"/>
  <c r="W75" i="23"/>
  <c r="X79" i="22"/>
  <c r="X71" i="23"/>
  <c r="X83" i="22"/>
  <c r="Y79" i="22"/>
  <c r="Y83" i="22"/>
  <c r="Z79" i="22"/>
  <c r="Z71" i="23"/>
  <c r="Z83" i="22"/>
  <c r="AA79" i="22"/>
  <c r="AA71" i="23"/>
  <c r="AA83" i="22"/>
  <c r="AA75" i="23"/>
  <c r="AB79" i="22"/>
  <c r="AB71" i="23"/>
  <c r="AB83" i="22"/>
  <c r="AB75" i="23"/>
  <c r="AC79" i="22"/>
  <c r="AC83" i="22"/>
  <c r="AD79" i="22"/>
  <c r="AD71" i="23"/>
  <c r="AD83" i="22"/>
  <c r="AD75" i="23"/>
  <c r="AE79" i="22"/>
  <c r="AE71" i="23"/>
  <c r="AE83" i="22"/>
  <c r="AE75" i="23"/>
  <c r="AF79" i="22"/>
  <c r="AF71" i="23"/>
  <c r="AF83" i="22"/>
  <c r="AG79" i="22"/>
  <c r="AG71" i="23"/>
  <c r="AG83" i="22"/>
  <c r="AG75" i="23"/>
  <c r="AH79" i="22"/>
  <c r="AH83" i="22"/>
  <c r="AI79" i="22"/>
  <c r="AI83" i="22"/>
  <c r="AJ79" i="22"/>
  <c r="AJ83" i="22"/>
  <c r="AK79" i="22"/>
  <c r="AK83" i="22"/>
  <c r="AL79" i="22"/>
  <c r="AL83" i="22"/>
  <c r="AM79" i="22"/>
  <c r="AM83" i="22"/>
  <c r="AN79" i="22"/>
  <c r="AN83" i="22"/>
  <c r="AO76" i="22"/>
  <c r="AO80" i="22"/>
  <c r="AO84" i="22"/>
  <c r="AP77" i="22"/>
  <c r="AP81" i="22"/>
  <c r="AP85" i="22"/>
  <c r="AQ78" i="22"/>
  <c r="AR79" i="22"/>
  <c r="AR83" i="22"/>
  <c r="AS76" i="22"/>
  <c r="AS80" i="22"/>
  <c r="AS72" i="23"/>
  <c r="AS84" i="22"/>
  <c r="AS76" i="23"/>
  <c r="F76" i="22"/>
  <c r="F80" i="22"/>
  <c r="F84" i="22"/>
  <c r="G78" i="22"/>
  <c r="G70" i="23"/>
  <c r="H76" i="22"/>
  <c r="H80" i="22"/>
  <c r="H84" i="22"/>
  <c r="I78" i="22"/>
  <c r="J76" i="22"/>
  <c r="J80" i="22"/>
  <c r="J84" i="22"/>
  <c r="K78" i="22"/>
  <c r="K70" i="23"/>
  <c r="L76" i="22"/>
  <c r="L80" i="22"/>
  <c r="L84" i="22"/>
  <c r="M78" i="22"/>
  <c r="N76" i="22"/>
  <c r="N80" i="22"/>
  <c r="N84" i="22"/>
  <c r="O78" i="22"/>
  <c r="O70" i="23"/>
  <c r="P76" i="22"/>
  <c r="P80" i="22"/>
  <c r="P84" i="22"/>
  <c r="Q78" i="22"/>
  <c r="R76" i="22"/>
  <c r="R80" i="22"/>
  <c r="R84" i="22"/>
  <c r="S78" i="22"/>
  <c r="S70" i="23"/>
  <c r="T76" i="22"/>
  <c r="T80" i="22"/>
  <c r="T72" i="23"/>
  <c r="T84" i="22"/>
  <c r="T76" i="23"/>
  <c r="U78" i="22"/>
  <c r="U70" i="23"/>
  <c r="V76" i="22"/>
  <c r="V68" i="23"/>
  <c r="V80" i="22"/>
  <c r="V72" i="23"/>
  <c r="V84" i="22"/>
  <c r="W78" i="22"/>
  <c r="W70" i="23"/>
  <c r="X76" i="22"/>
  <c r="X68" i="23"/>
  <c r="X80" i="22"/>
  <c r="X84" i="22"/>
  <c r="X76" i="23"/>
  <c r="Y78" i="22"/>
  <c r="Z76" i="22"/>
  <c r="Z68" i="23"/>
  <c r="Z80" i="22"/>
  <c r="Z72" i="23"/>
  <c r="Z84" i="22"/>
  <c r="AA78" i="22"/>
  <c r="AA70" i="23"/>
  <c r="AB76" i="22"/>
  <c r="AB80" i="22"/>
  <c r="AB72" i="23"/>
  <c r="AB84" i="22"/>
  <c r="AB76" i="23"/>
  <c r="AC78" i="22"/>
  <c r="AD76" i="22"/>
  <c r="AD80" i="22"/>
  <c r="AD72" i="23"/>
  <c r="AD84" i="22"/>
  <c r="AD76" i="23"/>
  <c r="AE78" i="22"/>
  <c r="AE70" i="23"/>
  <c r="AF76" i="22"/>
  <c r="AF68" i="23"/>
  <c r="AF80" i="22"/>
  <c r="AF84" i="22"/>
  <c r="AF76" i="23"/>
  <c r="AG78" i="22"/>
  <c r="AG70" i="23"/>
  <c r="AH76" i="22"/>
  <c r="AH80" i="22"/>
  <c r="AH84" i="22"/>
  <c r="AI78" i="22"/>
  <c r="AJ76" i="22"/>
  <c r="AJ80" i="22"/>
  <c r="AJ84" i="22"/>
  <c r="AK78" i="22"/>
  <c r="AL76" i="22"/>
  <c r="AL80" i="22"/>
  <c r="AL84" i="22"/>
  <c r="AM78" i="22"/>
  <c r="AN76" i="22"/>
  <c r="AN80" i="22"/>
  <c r="AN84" i="22"/>
  <c r="AO77" i="22"/>
  <c r="AO81" i="22"/>
  <c r="AO85" i="22"/>
  <c r="AP78" i="22"/>
  <c r="AQ79" i="22"/>
  <c r="AQ83" i="22"/>
  <c r="AS83" i="22"/>
  <c r="AS75" i="23"/>
  <c r="E77" i="22"/>
  <c r="E69" i="23"/>
  <c r="E83" i="22"/>
  <c r="E75" i="23"/>
  <c r="AR80" i="22"/>
  <c r="AS81" i="22"/>
  <c r="AS73" i="23"/>
  <c r="E79" i="22"/>
  <c r="E71" i="23"/>
  <c r="E84" i="22"/>
  <c r="E76" i="23"/>
  <c r="E80" i="22"/>
  <c r="E72" i="23"/>
  <c r="F77" i="22"/>
  <c r="F81" i="22"/>
  <c r="F85" i="22"/>
  <c r="G77" i="22"/>
  <c r="G69" i="23"/>
  <c r="G81" i="22"/>
  <c r="G73" i="23"/>
  <c r="G85" i="22"/>
  <c r="G77" i="23"/>
  <c r="H77" i="22"/>
  <c r="H81" i="22"/>
  <c r="H85" i="22"/>
  <c r="I77" i="22"/>
  <c r="I81" i="22"/>
  <c r="I85" i="22"/>
  <c r="J77" i="22"/>
  <c r="J81" i="22"/>
  <c r="J85" i="22"/>
  <c r="K77" i="22"/>
  <c r="K69" i="23"/>
  <c r="K81" i="22"/>
  <c r="K73" i="23"/>
  <c r="K85" i="22"/>
  <c r="K77" i="23"/>
  <c r="L77" i="22"/>
  <c r="L81" i="22"/>
  <c r="L85" i="22"/>
  <c r="M77" i="22"/>
  <c r="M81" i="22"/>
  <c r="M85" i="22"/>
  <c r="N77" i="22"/>
  <c r="N81" i="22"/>
  <c r="N85" i="22"/>
  <c r="O77" i="22"/>
  <c r="O69" i="23"/>
  <c r="O81" i="22"/>
  <c r="O73" i="23"/>
  <c r="O85" i="22"/>
  <c r="O77" i="23"/>
  <c r="P77" i="22"/>
  <c r="P81" i="22"/>
  <c r="P85" i="22"/>
  <c r="Q77" i="22"/>
  <c r="Q81" i="22"/>
  <c r="Q85" i="22"/>
  <c r="R77" i="22"/>
  <c r="R81" i="22"/>
  <c r="R85" i="22"/>
  <c r="S77" i="22"/>
  <c r="S69" i="23"/>
  <c r="S81" i="22"/>
  <c r="S73" i="23"/>
  <c r="S85" i="22"/>
  <c r="S77" i="23"/>
  <c r="T77" i="22"/>
  <c r="T69" i="23"/>
  <c r="T81" i="22"/>
  <c r="T73" i="23"/>
  <c r="T85" i="22"/>
  <c r="T77" i="23"/>
  <c r="U77" i="22"/>
  <c r="U69" i="23"/>
  <c r="U81" i="22"/>
  <c r="U73" i="23"/>
  <c r="U85" i="22"/>
  <c r="U77" i="23"/>
  <c r="V77" i="22"/>
  <c r="V69" i="23"/>
  <c r="V81" i="22"/>
  <c r="V85" i="22"/>
  <c r="V77" i="23"/>
  <c r="W77" i="22"/>
  <c r="W69" i="23"/>
  <c r="W81" i="22"/>
  <c r="W73" i="23"/>
  <c r="W85" i="22"/>
  <c r="W77" i="23"/>
  <c r="X77" i="22"/>
  <c r="X69" i="23"/>
  <c r="X81" i="22"/>
  <c r="X85" i="22"/>
  <c r="X77" i="23"/>
  <c r="Y77" i="22"/>
  <c r="Y81" i="22"/>
  <c r="Y85" i="22"/>
  <c r="Z77" i="22"/>
  <c r="Z69" i="23"/>
  <c r="Z81" i="22"/>
  <c r="Z85" i="22"/>
  <c r="Z77" i="23"/>
  <c r="AA77" i="22"/>
  <c r="AA69" i="23"/>
  <c r="AA81" i="22"/>
  <c r="AA73" i="23"/>
  <c r="AA85" i="22"/>
  <c r="AA77" i="23"/>
  <c r="AB77" i="22"/>
  <c r="AB69" i="23"/>
  <c r="AB81" i="22"/>
  <c r="AB73" i="23"/>
  <c r="AB85" i="22"/>
  <c r="AB77" i="23"/>
  <c r="AC77" i="22"/>
  <c r="AC81" i="22"/>
  <c r="AC85" i="22"/>
  <c r="AD77" i="22"/>
  <c r="AD69" i="23"/>
  <c r="AD81" i="22"/>
  <c r="AD73" i="23"/>
  <c r="AD85" i="22"/>
  <c r="AD77" i="23"/>
  <c r="AE77" i="22"/>
  <c r="AE69" i="23"/>
  <c r="AE81" i="22"/>
  <c r="AE73" i="23"/>
  <c r="AE85" i="22"/>
  <c r="AE77" i="23"/>
  <c r="AF77" i="22"/>
  <c r="AF69" i="23"/>
  <c r="AF81" i="22"/>
  <c r="AF85" i="22"/>
  <c r="AF77" i="23"/>
  <c r="AG77" i="22"/>
  <c r="AG69" i="23"/>
  <c r="AG81" i="22"/>
  <c r="AG73" i="23"/>
  <c r="AG85" i="22"/>
  <c r="AG77" i="23"/>
  <c r="AH77" i="22"/>
  <c r="AH81" i="22"/>
  <c r="AH85" i="22"/>
  <c r="AI77" i="22"/>
  <c r="AI81" i="22"/>
  <c r="AI85" i="22"/>
  <c r="AJ77" i="22"/>
  <c r="AJ81" i="22"/>
  <c r="AJ85" i="22"/>
  <c r="AK77" i="22"/>
  <c r="AK81" i="22"/>
  <c r="AK85" i="22"/>
  <c r="AL77" i="22"/>
  <c r="AL81" i="22"/>
  <c r="AL85" i="22"/>
  <c r="AM77" i="22"/>
  <c r="AM81" i="22"/>
  <c r="AM85" i="22"/>
  <c r="AN77" i="22"/>
  <c r="AN81" i="22"/>
  <c r="AN85" i="22"/>
  <c r="AO78" i="22"/>
  <c r="AP79" i="22"/>
  <c r="AP83" i="22"/>
  <c r="AQ76" i="22"/>
  <c r="AQ80" i="22"/>
  <c r="AQ84" i="22"/>
  <c r="AR77" i="22"/>
  <c r="AR81" i="22"/>
  <c r="AR85" i="22"/>
  <c r="AS78" i="22"/>
  <c r="AS70" i="23"/>
  <c r="F78" i="22"/>
  <c r="G76" i="22"/>
  <c r="G80" i="22"/>
  <c r="G72" i="23"/>
  <c r="G84" i="22"/>
  <c r="G76" i="23"/>
  <c r="H78" i="22"/>
  <c r="I76" i="22"/>
  <c r="I80" i="22"/>
  <c r="I84" i="22"/>
  <c r="J78" i="22"/>
  <c r="K76" i="22"/>
  <c r="K80" i="22"/>
  <c r="K72" i="23"/>
  <c r="K84" i="22"/>
  <c r="K76" i="23"/>
  <c r="L78" i="22"/>
  <c r="M76" i="22"/>
  <c r="M80" i="22"/>
  <c r="M84" i="22"/>
  <c r="N78" i="22"/>
  <c r="O76" i="22"/>
  <c r="O68" i="23"/>
  <c r="O80" i="22"/>
  <c r="O72" i="23"/>
  <c r="O84" i="22"/>
  <c r="O76" i="23"/>
  <c r="P78" i="22"/>
  <c r="Q76" i="22"/>
  <c r="Q80" i="22"/>
  <c r="Q84" i="22"/>
  <c r="R78" i="22"/>
  <c r="S76" i="22"/>
  <c r="S80" i="22"/>
  <c r="S72" i="23"/>
  <c r="S84" i="22"/>
  <c r="S76" i="23"/>
  <c r="T78" i="22"/>
  <c r="T70" i="23"/>
  <c r="U76" i="22"/>
  <c r="U80" i="22"/>
  <c r="U72" i="23"/>
  <c r="U84" i="22"/>
  <c r="U76" i="23"/>
  <c r="V78" i="22"/>
  <c r="V70" i="23"/>
  <c r="W76" i="22"/>
  <c r="W80" i="22"/>
  <c r="W72" i="23"/>
  <c r="W84" i="22"/>
  <c r="W76" i="23"/>
  <c r="X78" i="22"/>
  <c r="X70" i="23"/>
  <c r="Y76" i="22"/>
  <c r="Y80" i="22"/>
  <c r="Y84" i="22"/>
  <c r="Z78" i="22"/>
  <c r="Z70" i="23"/>
  <c r="AA76" i="22"/>
  <c r="AA80" i="22"/>
  <c r="AA72" i="23"/>
  <c r="AA84" i="22"/>
  <c r="AA76" i="23"/>
  <c r="AB78" i="22"/>
  <c r="AB70" i="23"/>
  <c r="AC76" i="22"/>
  <c r="AC80" i="22"/>
  <c r="AC84" i="22"/>
  <c r="AD78" i="22"/>
  <c r="AD70" i="23"/>
  <c r="AE76" i="22"/>
  <c r="AE80" i="22"/>
  <c r="AE72" i="23"/>
  <c r="AE84" i="22"/>
  <c r="AE76" i="23"/>
  <c r="AF78" i="22"/>
  <c r="AF70" i="23"/>
  <c r="AG76" i="22"/>
  <c r="AG80" i="22"/>
  <c r="AG72" i="23"/>
  <c r="AG84" i="22"/>
  <c r="AG76" i="23"/>
  <c r="AH78" i="22"/>
  <c r="AI76" i="22"/>
  <c r="AI80" i="22"/>
  <c r="AI84" i="22"/>
  <c r="AJ78" i="22"/>
  <c r="AK76" i="22"/>
  <c r="AK80" i="22"/>
  <c r="AK84" i="22"/>
  <c r="AL78" i="22"/>
  <c r="AM76" i="22"/>
  <c r="AM80" i="22"/>
  <c r="AM84" i="22"/>
  <c r="AN78" i="22"/>
  <c r="AO79" i="22"/>
  <c r="AO83" i="22"/>
  <c r="AP76" i="22"/>
  <c r="AP80" i="22"/>
  <c r="AP84" i="22"/>
  <c r="AQ77" i="22"/>
  <c r="AQ81" i="22"/>
  <c r="AQ85" i="22"/>
  <c r="AR78" i="22"/>
  <c r="AS79" i="22"/>
  <c r="AS71" i="23"/>
  <c r="E81" i="22"/>
  <c r="E73" i="23"/>
  <c r="E85" i="22"/>
  <c r="E77" i="23"/>
  <c r="AR76" i="22"/>
  <c r="AR84" i="22"/>
  <c r="AS77" i="22"/>
  <c r="AS69" i="23"/>
  <c r="AS85" i="22"/>
  <c r="AS77" i="23"/>
  <c r="E76" i="22"/>
  <c r="E78" i="22"/>
  <c r="E70" i="23"/>
  <c r="AG17" i="23"/>
  <c r="AG21" i="23"/>
  <c r="AG20" i="23"/>
  <c r="AG18" i="23"/>
  <c r="AG19" i="23"/>
  <c r="T22" i="23"/>
  <c r="T18" i="23"/>
  <c r="T21" i="23"/>
  <c r="U17" i="23"/>
  <c r="U25" i="23"/>
  <c r="U21" i="23"/>
  <c r="Z73" i="23"/>
  <c r="Z75" i="23"/>
  <c r="Z76" i="23"/>
  <c r="AF73" i="23"/>
  <c r="AF72" i="23"/>
  <c r="AF75" i="23"/>
  <c r="X73" i="23"/>
  <c r="X72" i="23"/>
  <c r="X75" i="23"/>
  <c r="AA34" i="23"/>
  <c r="E34" i="23"/>
  <c r="AB22" i="23"/>
  <c r="AB25" i="23"/>
  <c r="AB24" i="23"/>
  <c r="AB26" i="23"/>
  <c r="Z18" i="23"/>
  <c r="Z19" i="23"/>
  <c r="Z26" i="23"/>
  <c r="U34" i="23"/>
  <c r="O35" i="23"/>
  <c r="O39" i="23"/>
  <c r="O43" i="23"/>
  <c r="O36" i="23"/>
  <c r="O34" i="23"/>
  <c r="O37" i="23"/>
  <c r="O41" i="23"/>
  <c r="O38" i="23"/>
  <c r="O42" i="23"/>
  <c r="O75" i="23"/>
  <c r="V75" i="23"/>
  <c r="V73" i="23"/>
  <c r="V76" i="23"/>
  <c r="X34" i="23"/>
  <c r="T34" i="23"/>
  <c r="V19" i="23"/>
  <c r="V24" i="23"/>
  <c r="X22" i="23"/>
  <c r="X17" i="23"/>
  <c r="X24" i="23"/>
  <c r="AD25" i="23"/>
  <c r="AD18" i="23"/>
  <c r="AD19" i="23"/>
  <c r="AF22" i="23"/>
  <c r="AF17" i="23"/>
  <c r="AF24" i="23"/>
  <c r="F62" i="22"/>
  <c r="F70" i="22"/>
  <c r="G62" i="22"/>
  <c r="G52" i="23"/>
  <c r="G70" i="22"/>
  <c r="G60" i="23"/>
  <c r="H62" i="22"/>
  <c r="H70" i="22"/>
  <c r="I62" i="22"/>
  <c r="I70" i="22"/>
  <c r="J62" i="22"/>
  <c r="J70" i="22"/>
  <c r="K62" i="22"/>
  <c r="K52" i="23"/>
  <c r="K70" i="22"/>
  <c r="K60" i="23"/>
  <c r="L62" i="22"/>
  <c r="L70" i="22"/>
  <c r="M62" i="22"/>
  <c r="M70" i="22"/>
  <c r="N62" i="22"/>
  <c r="N70" i="22"/>
  <c r="O62" i="22"/>
  <c r="O52" i="23"/>
  <c r="O70" i="22"/>
  <c r="O60" i="23"/>
  <c r="P62" i="22"/>
  <c r="P70" i="22"/>
  <c r="Q62" i="22"/>
  <c r="Q70" i="22"/>
  <c r="R62" i="22"/>
  <c r="R70" i="22"/>
  <c r="S62" i="22"/>
  <c r="S52" i="23"/>
  <c r="S70" i="22"/>
  <c r="S60" i="23"/>
  <c r="T62" i="22"/>
  <c r="T52" i="23"/>
  <c r="T70" i="22"/>
  <c r="T60" i="23"/>
  <c r="U62" i="22"/>
  <c r="U52" i="23"/>
  <c r="U70" i="22"/>
  <c r="U60" i="23"/>
  <c r="V62" i="22"/>
  <c r="V52" i="23"/>
  <c r="V70" i="22"/>
  <c r="V60" i="23"/>
  <c r="W62" i="22"/>
  <c r="W52" i="23"/>
  <c r="W70" i="22"/>
  <c r="W60" i="23"/>
  <c r="X62" i="22"/>
  <c r="X52" i="23"/>
  <c r="X70" i="22"/>
  <c r="X60" i="23"/>
  <c r="Y62" i="22"/>
  <c r="Y70" i="22"/>
  <c r="Z62" i="22"/>
  <c r="Z52" i="23"/>
  <c r="Z70" i="22"/>
  <c r="Z60" i="23"/>
  <c r="AA62" i="22"/>
  <c r="AA52" i="23"/>
  <c r="AA70" i="22"/>
  <c r="AA60" i="23"/>
  <c r="AB62" i="22"/>
  <c r="AB52" i="23"/>
  <c r="AB70" i="22"/>
  <c r="AB60" i="23"/>
  <c r="AC62" i="22"/>
  <c r="AC70" i="22"/>
  <c r="AD62" i="22"/>
  <c r="AD52" i="23"/>
  <c r="AD70" i="22"/>
  <c r="AD60" i="23"/>
  <c r="AE62" i="22"/>
  <c r="AE52" i="23"/>
  <c r="AE70" i="22"/>
  <c r="AE60" i="23"/>
  <c r="AF62" i="22"/>
  <c r="AF52" i="23"/>
  <c r="AF70" i="22"/>
  <c r="AF60" i="23"/>
  <c r="AG62" i="22"/>
  <c r="AG52" i="23"/>
  <c r="AG70" i="22"/>
  <c r="AG60" i="23"/>
  <c r="F66" i="22"/>
  <c r="G66" i="22"/>
  <c r="G56" i="23"/>
  <c r="H66" i="22"/>
  <c r="I66" i="22"/>
  <c r="J66" i="22"/>
  <c r="K66" i="22"/>
  <c r="K56" i="23"/>
  <c r="L66" i="22"/>
  <c r="M66" i="22"/>
  <c r="N66" i="22"/>
  <c r="O66" i="22"/>
  <c r="O56" i="23"/>
  <c r="P66" i="22"/>
  <c r="Q66" i="22"/>
  <c r="R66" i="22"/>
  <c r="S66" i="22"/>
  <c r="S56" i="23"/>
  <c r="T66" i="22"/>
  <c r="T56" i="23"/>
  <c r="U66" i="22"/>
  <c r="U56" i="23"/>
  <c r="V66" i="22"/>
  <c r="V56" i="23"/>
  <c r="W66" i="22"/>
  <c r="W56" i="23"/>
  <c r="X66" i="22"/>
  <c r="X56" i="23"/>
  <c r="Y66" i="22"/>
  <c r="Z66" i="22"/>
  <c r="Z56" i="23"/>
  <c r="AA66" i="22"/>
  <c r="AA56" i="23"/>
  <c r="AB66" i="22"/>
  <c r="AB56" i="23"/>
  <c r="AC66" i="22"/>
  <c r="AD66" i="22"/>
  <c r="AD56" i="23"/>
  <c r="AE66" i="22"/>
  <c r="AE56" i="23"/>
  <c r="AF66" i="22"/>
  <c r="AF56" i="23"/>
  <c r="AG66" i="22"/>
  <c r="AG56" i="23"/>
  <c r="AH66" i="22"/>
  <c r="AI66" i="22"/>
  <c r="AI56" i="23"/>
  <c r="AJ66" i="22"/>
  <c r="AK66" i="22"/>
  <c r="AK56" i="23"/>
  <c r="AL66" i="22"/>
  <c r="AM66" i="22"/>
  <c r="AM56" i="23"/>
  <c r="AN66" i="22"/>
  <c r="AN56" i="23"/>
  <c r="AO66" i="22"/>
  <c r="AH62" i="22"/>
  <c r="AH70" i="22"/>
  <c r="AI62" i="22"/>
  <c r="AI52" i="23"/>
  <c r="AI70" i="22"/>
  <c r="AI60" i="23"/>
  <c r="AJ62" i="22"/>
  <c r="AJ70" i="22"/>
  <c r="AK62" i="22"/>
  <c r="AK70" i="22"/>
  <c r="AL62" i="22"/>
  <c r="AL70" i="22"/>
  <c r="AL60" i="23"/>
  <c r="AM62" i="22"/>
  <c r="AM52" i="23"/>
  <c r="AM70" i="22"/>
  <c r="AN62" i="22"/>
  <c r="AN70" i="22"/>
  <c r="AO62" i="22"/>
  <c r="AO70" i="22"/>
  <c r="AP62" i="22"/>
  <c r="AP70" i="22"/>
  <c r="AQ62" i="22"/>
  <c r="AQ70" i="22"/>
  <c r="AR62" i="22"/>
  <c r="AR70" i="22"/>
  <c r="AS62" i="22"/>
  <c r="AS52" i="23"/>
  <c r="AS70" i="22"/>
  <c r="AS60" i="23"/>
  <c r="F61" i="22"/>
  <c r="F69" i="22"/>
  <c r="H65" i="22"/>
  <c r="I63" i="22"/>
  <c r="J61" i="22"/>
  <c r="J69" i="22"/>
  <c r="L65" i="22"/>
  <c r="M63" i="22"/>
  <c r="N61" i="22"/>
  <c r="N69" i="22"/>
  <c r="P65" i="22"/>
  <c r="Q63" i="22"/>
  <c r="R61" i="22"/>
  <c r="R69" i="22"/>
  <c r="T65" i="22"/>
  <c r="T55" i="23"/>
  <c r="U63" i="22"/>
  <c r="U53" i="23"/>
  <c r="V61" i="22"/>
  <c r="V69" i="22"/>
  <c r="V59" i="23"/>
  <c r="X65" i="22"/>
  <c r="X55" i="23"/>
  <c r="Y63" i="22"/>
  <c r="Z61" i="22"/>
  <c r="Z69" i="22"/>
  <c r="Z59" i="23"/>
  <c r="AB65" i="22"/>
  <c r="AB55" i="23"/>
  <c r="AC63" i="22"/>
  <c r="AD61" i="22"/>
  <c r="AD69" i="22"/>
  <c r="AD59" i="23"/>
  <c r="AF65" i="22"/>
  <c r="AF55" i="23"/>
  <c r="AG63" i="22"/>
  <c r="AG53" i="23"/>
  <c r="AH61" i="22"/>
  <c r="AH69" i="22"/>
  <c r="AJ65" i="22"/>
  <c r="AK63" i="22"/>
  <c r="AL61" i="22"/>
  <c r="AL51" i="23"/>
  <c r="AL69" i="22"/>
  <c r="AP66" i="22"/>
  <c r="AQ66" i="22"/>
  <c r="AR66" i="22"/>
  <c r="AS66" i="22"/>
  <c r="AS56" i="23"/>
  <c r="F65" i="22"/>
  <c r="G63" i="22"/>
  <c r="G53" i="23"/>
  <c r="H61" i="22"/>
  <c r="H69" i="22"/>
  <c r="J65" i="22"/>
  <c r="K63" i="22"/>
  <c r="K53" i="23"/>
  <c r="L61" i="22"/>
  <c r="L69" i="22"/>
  <c r="N65" i="22"/>
  <c r="O63" i="22"/>
  <c r="O53" i="23"/>
  <c r="P61" i="22"/>
  <c r="P69" i="22"/>
  <c r="R65" i="22"/>
  <c r="S63" i="22"/>
  <c r="S53" i="23"/>
  <c r="T61" i="22"/>
  <c r="T69" i="22"/>
  <c r="T59" i="23"/>
  <c r="V65" i="22"/>
  <c r="V55" i="23"/>
  <c r="W63" i="22"/>
  <c r="W53" i="23"/>
  <c r="X61" i="22"/>
  <c r="X69" i="22"/>
  <c r="X59" i="23"/>
  <c r="Z65" i="22"/>
  <c r="Z55" i="23"/>
  <c r="AA63" i="22"/>
  <c r="AA53" i="23"/>
  <c r="AB61" i="22"/>
  <c r="AB69" i="22"/>
  <c r="AB59" i="23"/>
  <c r="AD65" i="22"/>
  <c r="AD55" i="23"/>
  <c r="AE63" i="22"/>
  <c r="AE53" i="23"/>
  <c r="AF61" i="22"/>
  <c r="AF69" i="22"/>
  <c r="AF59" i="23"/>
  <c r="AH65" i="22"/>
  <c r="AI63" i="22"/>
  <c r="AI53" i="23"/>
  <c r="AJ61" i="22"/>
  <c r="AJ69" i="22"/>
  <c r="AL65" i="22"/>
  <c r="AL55" i="23"/>
  <c r="AM63" i="22"/>
  <c r="AN61" i="22"/>
  <c r="AN51" i="23"/>
  <c r="AN69" i="22"/>
  <c r="AN59" i="23"/>
  <c r="AP65" i="22"/>
  <c r="AQ63" i="22"/>
  <c r="AR61" i="22"/>
  <c r="AR69" i="22"/>
  <c r="F68" i="22"/>
  <c r="G68" i="22"/>
  <c r="G58" i="23"/>
  <c r="H68" i="22"/>
  <c r="I68" i="22"/>
  <c r="J68" i="22"/>
  <c r="K68" i="22"/>
  <c r="K58" i="23"/>
  <c r="L68" i="22"/>
  <c r="M68" i="22"/>
  <c r="N68" i="22"/>
  <c r="O68" i="22"/>
  <c r="O58" i="23"/>
  <c r="P68" i="22"/>
  <c r="Q68" i="22"/>
  <c r="R68" i="22"/>
  <c r="S68" i="22"/>
  <c r="S58" i="23"/>
  <c r="T68" i="22"/>
  <c r="T58" i="23"/>
  <c r="U68" i="22"/>
  <c r="U58" i="23"/>
  <c r="V68" i="22"/>
  <c r="V58" i="23"/>
  <c r="W68" i="22"/>
  <c r="W58" i="23"/>
  <c r="X68" i="22"/>
  <c r="X58" i="23"/>
  <c r="Y68" i="22"/>
  <c r="Z68" i="22"/>
  <c r="Z58" i="23"/>
  <c r="AA68" i="22"/>
  <c r="AA58" i="23"/>
  <c r="AB68" i="22"/>
  <c r="AB58" i="23"/>
  <c r="AC68" i="22"/>
  <c r="AD68" i="22"/>
  <c r="AD58" i="23"/>
  <c r="AE68" i="22"/>
  <c r="AE58" i="23"/>
  <c r="AF68" i="22"/>
  <c r="AF58" i="23"/>
  <c r="AG68" i="22"/>
  <c r="AG58" i="23"/>
  <c r="AN65" i="22"/>
  <c r="AO63" i="22"/>
  <c r="AP61" i="22"/>
  <c r="AP69" i="22"/>
  <c r="AR65" i="22"/>
  <c r="AS63" i="22"/>
  <c r="AS53" i="23"/>
  <c r="F64" i="22"/>
  <c r="G64" i="22"/>
  <c r="G54" i="23"/>
  <c r="H64" i="22"/>
  <c r="I64" i="22"/>
  <c r="J64" i="22"/>
  <c r="K64" i="22"/>
  <c r="K54" i="23"/>
  <c r="L64" i="22"/>
  <c r="M64" i="22"/>
  <c r="N64" i="22"/>
  <c r="O64" i="22"/>
  <c r="O54" i="23"/>
  <c r="P64" i="22"/>
  <c r="Q64" i="22"/>
  <c r="R64" i="22"/>
  <c r="S64" i="22"/>
  <c r="S54" i="23"/>
  <c r="T64" i="22"/>
  <c r="T54" i="23"/>
  <c r="U64" i="22"/>
  <c r="U54" i="23"/>
  <c r="V64" i="22"/>
  <c r="V54" i="23"/>
  <c r="W64" i="22"/>
  <c r="W54" i="23"/>
  <c r="X64" i="22"/>
  <c r="X54" i="23"/>
  <c r="Y64" i="22"/>
  <c r="Z64" i="22"/>
  <c r="Z54" i="23"/>
  <c r="AA64" i="22"/>
  <c r="AA54" i="23"/>
  <c r="AB64" i="22"/>
  <c r="AB54" i="23"/>
  <c r="AC64" i="22"/>
  <c r="AD64" i="22"/>
  <c r="AD54" i="23"/>
  <c r="AE64" i="22"/>
  <c r="AE54" i="23"/>
  <c r="AF64" i="22"/>
  <c r="AF54" i="23"/>
  <c r="AG64" i="22"/>
  <c r="AG54" i="23"/>
  <c r="AH64" i="22"/>
  <c r="AH68" i="22"/>
  <c r="AI68" i="22"/>
  <c r="AI58" i="23"/>
  <c r="AJ68" i="22"/>
  <c r="AK68" i="22"/>
  <c r="AK58" i="23"/>
  <c r="AL68" i="22"/>
  <c r="AM68" i="22"/>
  <c r="AM58" i="23"/>
  <c r="AN68" i="22"/>
  <c r="AN58" i="23"/>
  <c r="AO68" i="22"/>
  <c r="AP68" i="22"/>
  <c r="AQ68" i="22"/>
  <c r="AR68" i="22"/>
  <c r="AS68" i="22"/>
  <c r="AS58" i="23"/>
  <c r="G65" i="22"/>
  <c r="G55" i="23"/>
  <c r="H63" i="22"/>
  <c r="I61" i="22"/>
  <c r="I69" i="22"/>
  <c r="K65" i="22"/>
  <c r="K55" i="23"/>
  <c r="L63" i="22"/>
  <c r="M61" i="22"/>
  <c r="M69" i="22"/>
  <c r="O65" i="22"/>
  <c r="O55" i="23"/>
  <c r="P63" i="22"/>
  <c r="Q61" i="22"/>
  <c r="Q69" i="22"/>
  <c r="S65" i="22"/>
  <c r="S55" i="23"/>
  <c r="T63" i="22"/>
  <c r="T53" i="23"/>
  <c r="U61" i="22"/>
  <c r="U69" i="22"/>
  <c r="U59" i="23"/>
  <c r="W65" i="22"/>
  <c r="W55" i="23"/>
  <c r="X63" i="22"/>
  <c r="X53" i="23"/>
  <c r="Y61" i="22"/>
  <c r="Y69" i="22"/>
  <c r="AA65" i="22"/>
  <c r="AA55" i="23"/>
  <c r="AB63" i="22"/>
  <c r="AB53" i="23"/>
  <c r="AC61" i="22"/>
  <c r="AC69" i="22"/>
  <c r="AE65" i="22"/>
  <c r="AE55" i="23"/>
  <c r="AF63" i="22"/>
  <c r="AF53" i="23"/>
  <c r="AG69" i="22"/>
  <c r="AG59" i="23"/>
  <c r="AI65" i="22"/>
  <c r="AI55" i="23"/>
  <c r="AK61" i="22"/>
  <c r="AO65" i="22"/>
  <c r="AQ61" i="22"/>
  <c r="E68" i="22"/>
  <c r="E58" i="23"/>
  <c r="AH63" i="22"/>
  <c r="AI69" i="22"/>
  <c r="AI59" i="23"/>
  <c r="AK65" i="22"/>
  <c r="AM61" i="22"/>
  <c r="AM51" i="23"/>
  <c r="AN63" i="22"/>
  <c r="AN53" i="23"/>
  <c r="AO69" i="22"/>
  <c r="AQ65" i="22"/>
  <c r="AS61" i="22"/>
  <c r="E69" i="22"/>
  <c r="E59" i="23"/>
  <c r="E70" i="22"/>
  <c r="E60" i="23"/>
  <c r="E65" i="22"/>
  <c r="E55" i="23"/>
  <c r="AI64" i="22"/>
  <c r="AI54" i="23"/>
  <c r="AJ64" i="22"/>
  <c r="AK64" i="22"/>
  <c r="AL64" i="22"/>
  <c r="AL54" i="23"/>
  <c r="AM64" i="22"/>
  <c r="AN64" i="22"/>
  <c r="AN54" i="23"/>
  <c r="AO64" i="22"/>
  <c r="AP64" i="22"/>
  <c r="AQ64" i="22"/>
  <c r="AR64" i="22"/>
  <c r="AS64" i="22"/>
  <c r="AS54" i="23"/>
  <c r="F63" i="22"/>
  <c r="G61" i="22"/>
  <c r="G69" i="22"/>
  <c r="G59" i="23"/>
  <c r="I65" i="22"/>
  <c r="J63" i="22"/>
  <c r="K61" i="22"/>
  <c r="K69" i="22"/>
  <c r="K59" i="23"/>
  <c r="M65" i="22"/>
  <c r="N63" i="22"/>
  <c r="O61" i="22"/>
  <c r="O69" i="22"/>
  <c r="O59" i="23"/>
  <c r="Q65" i="22"/>
  <c r="R63" i="22"/>
  <c r="S61" i="22"/>
  <c r="S69" i="22"/>
  <c r="S59" i="23"/>
  <c r="U65" i="22"/>
  <c r="U55" i="23"/>
  <c r="V63" i="22"/>
  <c r="V53" i="23"/>
  <c r="W61" i="22"/>
  <c r="W69" i="22"/>
  <c r="W59" i="23"/>
  <c r="Y65" i="22"/>
  <c r="Z63" i="22"/>
  <c r="Z53" i="23"/>
  <c r="AA61" i="22"/>
  <c r="AA69" i="22"/>
  <c r="AA59" i="23"/>
  <c r="AC65" i="22"/>
  <c r="AD63" i="22"/>
  <c r="AD53" i="23"/>
  <c r="AE61" i="22"/>
  <c r="AE69" i="22"/>
  <c r="AE59" i="23"/>
  <c r="AG61" i="22"/>
  <c r="AJ63" i="22"/>
  <c r="AK69" i="22"/>
  <c r="AM65" i="22"/>
  <c r="AM55" i="23"/>
  <c r="AP63" i="22"/>
  <c r="AQ69" i="22"/>
  <c r="AS65" i="22"/>
  <c r="AS55" i="23"/>
  <c r="E61" i="22"/>
  <c r="E62" i="22"/>
  <c r="E52" i="23"/>
  <c r="E63" i="22"/>
  <c r="E53" i="23"/>
  <c r="AG65" i="22"/>
  <c r="AG55" i="23"/>
  <c r="AI61" i="22"/>
  <c r="AL63" i="22"/>
  <c r="AL53" i="23"/>
  <c r="AM69" i="22"/>
  <c r="AM59" i="23"/>
  <c r="AO61" i="22"/>
  <c r="AR63" i="22"/>
  <c r="AS69" i="22"/>
  <c r="AS59" i="23"/>
  <c r="E64" i="22"/>
  <c r="E54" i="23"/>
  <c r="E66" i="22"/>
  <c r="E56" i="23"/>
  <c r="L232" i="10"/>
  <c r="X245" i="10"/>
  <c r="Y245" i="10"/>
  <c r="V245" i="10"/>
  <c r="W245" i="10"/>
  <c r="M36" i="23"/>
  <c r="M38" i="23"/>
  <c r="M43" i="23"/>
  <c r="M37" i="23"/>
  <c r="M35" i="23"/>
  <c r="M41" i="23"/>
  <c r="M42" i="23"/>
  <c r="M39" i="23"/>
  <c r="M34" i="23"/>
  <c r="AI36" i="23"/>
  <c r="AI38" i="23"/>
  <c r="AI43" i="23"/>
  <c r="AI37" i="23"/>
  <c r="AI35" i="23"/>
  <c r="AI41" i="23"/>
  <c r="AI42" i="23"/>
  <c r="AI39" i="23"/>
  <c r="AI34" i="23"/>
  <c r="Q36" i="23"/>
  <c r="Q41" i="23"/>
  <c r="Q42" i="23"/>
  <c r="Q39" i="23"/>
  <c r="Q34" i="23"/>
  <c r="Q38" i="23"/>
  <c r="Q43" i="23"/>
  <c r="Q37" i="23"/>
  <c r="Q35" i="23"/>
  <c r="R36" i="23"/>
  <c r="R38" i="23"/>
  <c r="R43" i="23"/>
  <c r="R37" i="23"/>
  <c r="R35" i="23"/>
  <c r="R41" i="23"/>
  <c r="R42" i="23"/>
  <c r="R39" i="23"/>
  <c r="R34" i="23"/>
  <c r="AH36" i="23"/>
  <c r="AH41" i="23"/>
  <c r="AH42" i="23"/>
  <c r="AH39" i="23"/>
  <c r="AH34" i="23"/>
  <c r="AH38" i="23"/>
  <c r="AH43" i="23"/>
  <c r="AH37" i="23"/>
  <c r="AH35" i="23"/>
  <c r="L36" i="23"/>
  <c r="L41" i="23"/>
  <c r="L42" i="23"/>
  <c r="L39" i="23"/>
  <c r="L34" i="23"/>
  <c r="L38" i="23"/>
  <c r="L43" i="23"/>
  <c r="L37" i="23"/>
  <c r="L35" i="23"/>
  <c r="H36" i="23"/>
  <c r="H38" i="23"/>
  <c r="H43" i="23"/>
  <c r="H37" i="23"/>
  <c r="H35" i="23"/>
  <c r="H41" i="23"/>
  <c r="H42" i="23"/>
  <c r="H39" i="23"/>
  <c r="H34" i="23"/>
  <c r="AO39" i="23"/>
  <c r="AO35" i="23"/>
  <c r="AO34" i="23"/>
  <c r="AO41" i="23"/>
  <c r="AO37" i="23"/>
  <c r="AO38" i="23"/>
  <c r="AO42" i="23"/>
  <c r="AO36" i="23"/>
  <c r="AO43" i="23"/>
  <c r="P36" i="23"/>
  <c r="P38" i="23"/>
  <c r="P43" i="23"/>
  <c r="P37" i="23"/>
  <c r="P35" i="23"/>
  <c r="P41" i="23"/>
  <c r="P42" i="23"/>
  <c r="P39" i="23"/>
  <c r="P34" i="23"/>
  <c r="AN55" i="23"/>
  <c r="AN52" i="23"/>
  <c r="AN60" i="23"/>
  <c r="AN39" i="23"/>
  <c r="AN43" i="23"/>
  <c r="AN38" i="23"/>
  <c r="AN36" i="23"/>
  <c r="AN41" i="23"/>
  <c r="AN34" i="23"/>
  <c r="AN42" i="23"/>
  <c r="AN35" i="23"/>
  <c r="AN37" i="23"/>
  <c r="E68" i="23"/>
  <c r="AD68" i="23"/>
  <c r="F92" i="22"/>
  <c r="G92" i="22"/>
  <c r="G86" i="23"/>
  <c r="H92" i="22"/>
  <c r="I92" i="22"/>
  <c r="I100" i="22"/>
  <c r="J92" i="22"/>
  <c r="J96" i="22"/>
  <c r="J100" i="22"/>
  <c r="K92" i="22"/>
  <c r="K86" i="23"/>
  <c r="K96" i="22"/>
  <c r="K90" i="23"/>
  <c r="K100" i="22"/>
  <c r="K94" i="23"/>
  <c r="L92" i="22"/>
  <c r="L96" i="22"/>
  <c r="L100" i="22"/>
  <c r="M92" i="22"/>
  <c r="M96" i="22"/>
  <c r="M100" i="22"/>
  <c r="N92" i="22"/>
  <c r="N96" i="22"/>
  <c r="N100" i="22"/>
  <c r="O92" i="22"/>
  <c r="O86" i="23"/>
  <c r="O96" i="22"/>
  <c r="O90" i="23"/>
  <c r="O100" i="22"/>
  <c r="O94" i="23"/>
  <c r="P92" i="22"/>
  <c r="P96" i="22"/>
  <c r="P100" i="22"/>
  <c r="Q92" i="22"/>
  <c r="Q96" i="22"/>
  <c r="Q100" i="22"/>
  <c r="R92" i="22"/>
  <c r="R96" i="22"/>
  <c r="R100" i="22"/>
  <c r="S92" i="22"/>
  <c r="S86" i="23"/>
  <c r="S96" i="22"/>
  <c r="S90" i="23"/>
  <c r="S100" i="22"/>
  <c r="S94" i="23"/>
  <c r="T92" i="22"/>
  <c r="T86" i="23"/>
  <c r="T96" i="22"/>
  <c r="T90" i="23"/>
  <c r="T100" i="22"/>
  <c r="T94" i="23"/>
  <c r="U92" i="22"/>
  <c r="U86" i="23"/>
  <c r="V92" i="22"/>
  <c r="V86" i="23"/>
  <c r="V96" i="22"/>
  <c r="V90" i="23"/>
  <c r="V100" i="22"/>
  <c r="V94" i="23"/>
  <c r="W92" i="22"/>
  <c r="W86" i="23"/>
  <c r="X92" i="22"/>
  <c r="X86" i="23"/>
  <c r="Y92" i="22"/>
  <c r="Y96" i="22"/>
  <c r="Y100" i="22"/>
  <c r="Z92" i="22"/>
  <c r="Z86" i="23"/>
  <c r="Z96" i="22"/>
  <c r="Z90" i="23"/>
  <c r="Z100" i="22"/>
  <c r="Z94" i="23"/>
  <c r="AA92" i="22"/>
  <c r="AA86" i="23"/>
  <c r="AA96" i="22"/>
  <c r="AA90" i="23"/>
  <c r="AA100" i="22"/>
  <c r="AA94" i="23"/>
  <c r="AB92" i="22"/>
  <c r="AB86" i="23"/>
  <c r="AB96" i="22"/>
  <c r="AB90" i="23"/>
  <c r="AB100" i="22"/>
  <c r="AB94" i="23"/>
  <c r="AC92" i="22"/>
  <c r="AC96" i="22"/>
  <c r="AC100" i="22"/>
  <c r="AD92" i="22"/>
  <c r="AD86" i="23"/>
  <c r="AD96" i="22"/>
  <c r="AD90" i="23"/>
  <c r="AD100" i="22"/>
  <c r="AD94" i="23"/>
  <c r="AE92" i="22"/>
  <c r="AE86" i="23"/>
  <c r="AE96" i="22"/>
  <c r="AE90" i="23"/>
  <c r="AE100" i="22"/>
  <c r="AE94" i="23"/>
  <c r="AF92" i="22"/>
  <c r="AF86" i="23"/>
  <c r="AF96" i="22"/>
  <c r="AF90" i="23"/>
  <c r="AF100" i="22"/>
  <c r="AF94" i="23"/>
  <c r="AG92" i="22"/>
  <c r="AG86" i="23"/>
  <c r="AG96" i="22"/>
  <c r="AG90" i="23"/>
  <c r="AG100" i="22"/>
  <c r="AG94" i="23"/>
  <c r="AH92" i="22"/>
  <c r="AH96" i="22"/>
  <c r="AH100" i="22"/>
  <c r="AI92" i="22"/>
  <c r="AI96" i="22"/>
  <c r="AI100" i="22"/>
  <c r="AJ92" i="22"/>
  <c r="AJ96" i="22"/>
  <c r="AJ100" i="22"/>
  <c r="AK92" i="22"/>
  <c r="AL92" i="22"/>
  <c r="AL96" i="22"/>
  <c r="AL100" i="22"/>
  <c r="AM92" i="22"/>
  <c r="AN92" i="22"/>
  <c r="AN86" i="23"/>
  <c r="AO92" i="22"/>
  <c r="AP92" i="22"/>
  <c r="AQ92" i="22"/>
  <c r="AR92" i="22"/>
  <c r="AS92" i="22"/>
  <c r="AS86" i="23"/>
  <c r="E92" i="22"/>
  <c r="E86" i="23"/>
  <c r="E99" i="22"/>
  <c r="E93" i="23"/>
  <c r="F93" i="22"/>
  <c r="F98" i="22"/>
  <c r="G93" i="22"/>
  <c r="G87" i="23"/>
  <c r="G98" i="22"/>
  <c r="G92" i="23"/>
  <c r="H93" i="22"/>
  <c r="H98" i="22"/>
  <c r="I93" i="22"/>
  <c r="J91" i="22"/>
  <c r="J95" i="22"/>
  <c r="J99" i="22"/>
  <c r="K93" i="22"/>
  <c r="K87" i="23"/>
  <c r="L91" i="22"/>
  <c r="L95" i="22"/>
  <c r="L99" i="22"/>
  <c r="M93" i="22"/>
  <c r="N91" i="22"/>
  <c r="N95" i="22"/>
  <c r="N99" i="22"/>
  <c r="O93" i="22"/>
  <c r="O87" i="23"/>
  <c r="P91" i="22"/>
  <c r="P95" i="22"/>
  <c r="P99" i="22"/>
  <c r="Q93" i="22"/>
  <c r="R91" i="22"/>
  <c r="R95" i="22"/>
  <c r="R99" i="22"/>
  <c r="S93" i="22"/>
  <c r="S87" i="23"/>
  <c r="T91" i="22"/>
  <c r="T95" i="22"/>
  <c r="T89" i="23"/>
  <c r="T99" i="22"/>
  <c r="T93" i="23"/>
  <c r="U93" i="22"/>
  <c r="U87" i="23"/>
  <c r="U98" i="22"/>
  <c r="U92" i="23"/>
  <c r="V93" i="22"/>
  <c r="V87" i="23"/>
  <c r="W91" i="22"/>
  <c r="W96" i="22"/>
  <c r="W90" i="23"/>
  <c r="W100" i="22"/>
  <c r="W94" i="23"/>
  <c r="X91" i="22"/>
  <c r="X96" i="22"/>
  <c r="X90" i="23"/>
  <c r="X100" i="22"/>
  <c r="X94" i="23"/>
  <c r="Y91" i="22"/>
  <c r="Y95" i="22"/>
  <c r="Y99" i="22"/>
  <c r="Z93" i="22"/>
  <c r="Z87" i="23"/>
  <c r="AA91" i="22"/>
  <c r="AA95" i="22"/>
  <c r="AA89" i="23"/>
  <c r="AA99" i="22"/>
  <c r="AA93" i="23"/>
  <c r="AB93" i="22"/>
  <c r="AB87" i="23"/>
  <c r="AC91" i="22"/>
  <c r="AC95" i="22"/>
  <c r="AC99" i="22"/>
  <c r="AD93" i="22"/>
  <c r="AD87" i="23"/>
  <c r="AE91" i="22"/>
  <c r="AE95" i="22"/>
  <c r="AE89" i="23"/>
  <c r="AE99" i="22"/>
  <c r="AE93" i="23"/>
  <c r="AF93" i="22"/>
  <c r="AF87" i="23"/>
  <c r="AG91" i="22"/>
  <c r="AG95" i="22"/>
  <c r="AG89" i="23"/>
  <c r="AG99" i="22"/>
  <c r="AG93" i="23"/>
  <c r="AH93" i="22"/>
  <c r="AI91" i="22"/>
  <c r="AI95" i="22"/>
  <c r="AI99" i="22"/>
  <c r="AJ93" i="22"/>
  <c r="AK91" i="22"/>
  <c r="AK96" i="22"/>
  <c r="AK100" i="22"/>
  <c r="AL91" i="22"/>
  <c r="AL95" i="22"/>
  <c r="AL99" i="22"/>
  <c r="AM93" i="22"/>
  <c r="AM98" i="22"/>
  <c r="AN93" i="22"/>
  <c r="AN87" i="23"/>
  <c r="AN98" i="22"/>
  <c r="AN92" i="23"/>
  <c r="AO93" i="22"/>
  <c r="AO98" i="22"/>
  <c r="AP93" i="22"/>
  <c r="AP98" i="22"/>
  <c r="AQ93" i="22"/>
  <c r="AQ98" i="22"/>
  <c r="AR93" i="22"/>
  <c r="AR98" i="22"/>
  <c r="AS93" i="22"/>
  <c r="AS87" i="23"/>
  <c r="AS98" i="22"/>
  <c r="AS92" i="23"/>
  <c r="E96" i="22"/>
  <c r="E90" i="23"/>
  <c r="E100" i="22"/>
  <c r="E94" i="23"/>
  <c r="E94" i="22"/>
  <c r="E88" i="23"/>
  <c r="H94" i="22"/>
  <c r="AK94" i="22"/>
  <c r="AO94" i="22"/>
  <c r="AQ94" i="22"/>
  <c r="AS94" i="22"/>
  <c r="AS88" i="23"/>
  <c r="E93" i="22"/>
  <c r="E87" i="23"/>
  <c r="U94" i="22"/>
  <c r="U88" i="23"/>
  <c r="AM94" i="22"/>
  <c r="I96" i="22"/>
  <c r="J94" i="22"/>
  <c r="J98" i="22"/>
  <c r="K94" i="22"/>
  <c r="K88" i="23"/>
  <c r="K98" i="22"/>
  <c r="K92" i="23"/>
  <c r="L94" i="22"/>
  <c r="L98" i="22"/>
  <c r="M94" i="22"/>
  <c r="M98" i="22"/>
  <c r="N94" i="22"/>
  <c r="N98" i="22"/>
  <c r="O94" i="22"/>
  <c r="O88" i="23"/>
  <c r="O98" i="22"/>
  <c r="O92" i="23"/>
  <c r="P94" i="22"/>
  <c r="P98" i="22"/>
  <c r="Q94" i="22"/>
  <c r="Q98" i="22"/>
  <c r="R94" i="22"/>
  <c r="R98" i="22"/>
  <c r="S94" i="22"/>
  <c r="S88" i="23"/>
  <c r="S98" i="22"/>
  <c r="S92" i="23"/>
  <c r="T94" i="22"/>
  <c r="T88" i="23"/>
  <c r="T98" i="22"/>
  <c r="T92" i="23"/>
  <c r="U95" i="22"/>
  <c r="U89" i="23"/>
  <c r="U99" i="22"/>
  <c r="U93" i="23"/>
  <c r="V94" i="22"/>
  <c r="V88" i="23"/>
  <c r="V98" i="22"/>
  <c r="V92" i="23"/>
  <c r="W95" i="22"/>
  <c r="W89" i="23"/>
  <c r="W99" i="22"/>
  <c r="W93" i="23"/>
  <c r="X95" i="22"/>
  <c r="X89" i="23"/>
  <c r="X99" i="22"/>
  <c r="X93" i="23"/>
  <c r="Y94" i="22"/>
  <c r="Y98" i="22"/>
  <c r="Z94" i="22"/>
  <c r="Z88" i="23"/>
  <c r="Z98" i="22"/>
  <c r="Z92" i="23"/>
  <c r="AA94" i="22"/>
  <c r="AA88" i="23"/>
  <c r="AA98" i="22"/>
  <c r="AA92" i="23"/>
  <c r="AB94" i="22"/>
  <c r="AB88" i="23"/>
  <c r="AB98" i="22"/>
  <c r="AB92" i="23"/>
  <c r="AC94" i="22"/>
  <c r="AC98" i="22"/>
  <c r="AD94" i="22"/>
  <c r="AD88" i="23"/>
  <c r="AD98" i="22"/>
  <c r="AD92" i="23"/>
  <c r="AE94" i="22"/>
  <c r="AE88" i="23"/>
  <c r="AE98" i="22"/>
  <c r="AE92" i="23"/>
  <c r="AF94" i="22"/>
  <c r="AF88" i="23"/>
  <c r="AF98" i="22"/>
  <c r="AF92" i="23"/>
  <c r="AG94" i="22"/>
  <c r="AG88" i="23"/>
  <c r="AG98" i="22"/>
  <c r="AG92" i="23"/>
  <c r="AH94" i="22"/>
  <c r="AH98" i="22"/>
  <c r="AI94" i="22"/>
  <c r="AI98" i="22"/>
  <c r="AJ94" i="22"/>
  <c r="AJ98" i="22"/>
  <c r="AK95" i="22"/>
  <c r="AK99" i="22"/>
  <c r="AL94" i="22"/>
  <c r="AL98" i="22"/>
  <c r="AM95" i="22"/>
  <c r="AM99" i="22"/>
  <c r="AN95" i="22"/>
  <c r="AN89" i="23"/>
  <c r="AN99" i="22"/>
  <c r="AN93" i="23"/>
  <c r="AO95" i="22"/>
  <c r="AO99" i="22"/>
  <c r="AP95" i="22"/>
  <c r="AP99" i="22"/>
  <c r="AQ95" i="22"/>
  <c r="AQ99" i="22"/>
  <c r="AR95" i="22"/>
  <c r="AR99" i="22"/>
  <c r="AS95" i="22"/>
  <c r="AS89" i="23"/>
  <c r="AS99" i="22"/>
  <c r="AS93" i="23"/>
  <c r="F91" i="22"/>
  <c r="F96" i="22"/>
  <c r="F100" i="22"/>
  <c r="G91" i="22"/>
  <c r="G96" i="22"/>
  <c r="G90" i="23"/>
  <c r="G100" i="22"/>
  <c r="G94" i="23"/>
  <c r="H91" i="22"/>
  <c r="H96" i="22"/>
  <c r="H100" i="22"/>
  <c r="I91" i="22"/>
  <c r="I95" i="22"/>
  <c r="I99" i="22"/>
  <c r="J93" i="22"/>
  <c r="K91" i="22"/>
  <c r="K95" i="22"/>
  <c r="K89" i="23"/>
  <c r="K99" i="22"/>
  <c r="K93" i="23"/>
  <c r="L93" i="22"/>
  <c r="M91" i="22"/>
  <c r="M95" i="22"/>
  <c r="M99" i="22"/>
  <c r="N93" i="22"/>
  <c r="O91" i="22"/>
  <c r="O95" i="22"/>
  <c r="O89" i="23"/>
  <c r="O99" i="22"/>
  <c r="O93" i="23"/>
  <c r="P93" i="22"/>
  <c r="Q91" i="22"/>
  <c r="Q95" i="22"/>
  <c r="Q99" i="22"/>
  <c r="R93" i="22"/>
  <c r="S91" i="22"/>
  <c r="S95" i="22"/>
  <c r="S89" i="23"/>
  <c r="S99" i="22"/>
  <c r="S93" i="23"/>
  <c r="T93" i="22"/>
  <c r="T87" i="23"/>
  <c r="U91" i="22"/>
  <c r="U96" i="22"/>
  <c r="U90" i="23"/>
  <c r="U100" i="22"/>
  <c r="U94" i="23"/>
  <c r="V91" i="22"/>
  <c r="V95" i="22"/>
  <c r="V89" i="23"/>
  <c r="V99" i="22"/>
  <c r="V93" i="23"/>
  <c r="W93" i="22"/>
  <c r="W87" i="23"/>
  <c r="W98" i="22"/>
  <c r="W92" i="23"/>
  <c r="X93" i="22"/>
  <c r="X87" i="23"/>
  <c r="X98" i="22"/>
  <c r="X92" i="23"/>
  <c r="Y93" i="22"/>
  <c r="Z91" i="22"/>
  <c r="Z95" i="22"/>
  <c r="Z89" i="23"/>
  <c r="Z99" i="22"/>
  <c r="Z93" i="23"/>
  <c r="AA93" i="22"/>
  <c r="AA87" i="23"/>
  <c r="AB91" i="22"/>
  <c r="AB95" i="22"/>
  <c r="AB89" i="23"/>
  <c r="AB99" i="22"/>
  <c r="AB93" i="23"/>
  <c r="AC93" i="22"/>
  <c r="AD91" i="22"/>
  <c r="AD95" i="22"/>
  <c r="AD89" i="23"/>
  <c r="AD99" i="22"/>
  <c r="AD93" i="23"/>
  <c r="AE93" i="22"/>
  <c r="AE87" i="23"/>
  <c r="AF91" i="22"/>
  <c r="AF95" i="22"/>
  <c r="AF89" i="23"/>
  <c r="AF99" i="22"/>
  <c r="AF93" i="23"/>
  <c r="AG93" i="22"/>
  <c r="AG87" i="23"/>
  <c r="AH91" i="22"/>
  <c r="AH95" i="22"/>
  <c r="AH99" i="22"/>
  <c r="AI93" i="22"/>
  <c r="AJ91" i="22"/>
  <c r="AJ95" i="22"/>
  <c r="AJ99" i="22"/>
  <c r="AK93" i="22"/>
  <c r="AK98" i="22"/>
  <c r="AL93" i="22"/>
  <c r="AM91" i="22"/>
  <c r="AM96" i="22"/>
  <c r="AM100" i="22"/>
  <c r="AN91" i="22"/>
  <c r="AN85" i="23"/>
  <c r="AN96" i="22"/>
  <c r="AN90" i="23"/>
  <c r="AN100" i="22"/>
  <c r="AN94" i="23"/>
  <c r="AO91" i="22"/>
  <c r="AO96" i="22"/>
  <c r="AO100" i="22"/>
  <c r="AP91" i="22"/>
  <c r="AP96" i="22"/>
  <c r="AP100" i="22"/>
  <c r="AQ91" i="22"/>
  <c r="AQ96" i="22"/>
  <c r="AQ100" i="22"/>
  <c r="AR91" i="22"/>
  <c r="AR96" i="22"/>
  <c r="AR100" i="22"/>
  <c r="AS91" i="22"/>
  <c r="AS96" i="22"/>
  <c r="AS90" i="23"/>
  <c r="AS100" i="22"/>
  <c r="AS94" i="23"/>
  <c r="E91" i="22"/>
  <c r="E98" i="22"/>
  <c r="E92" i="23"/>
  <c r="F94" i="22"/>
  <c r="W94" i="22"/>
  <c r="W88" i="23"/>
  <c r="AN94" i="22"/>
  <c r="AN88" i="23"/>
  <c r="AP94" i="22"/>
  <c r="AR94" i="22"/>
  <c r="E95" i="22"/>
  <c r="E89" i="23"/>
  <c r="G94" i="22"/>
  <c r="G88" i="23"/>
  <c r="X94" i="22"/>
  <c r="X88" i="23"/>
  <c r="F99" i="22"/>
  <c r="G99" i="22"/>
  <c r="G93" i="23"/>
  <c r="H99" i="22"/>
  <c r="I98" i="22"/>
  <c r="F95" i="22"/>
  <c r="G95" i="22"/>
  <c r="G89" i="23"/>
  <c r="H95" i="22"/>
  <c r="I94" i="22"/>
  <c r="AS17" i="23"/>
  <c r="AA17" i="23"/>
  <c r="S17" i="23"/>
  <c r="AN70" i="23"/>
  <c r="AN75" i="23"/>
  <c r="AN72" i="23"/>
  <c r="AN71" i="23"/>
  <c r="AN77" i="23"/>
  <c r="AN73" i="23"/>
  <c r="AN76" i="23"/>
  <c r="AN69" i="23"/>
  <c r="AN68" i="23"/>
  <c r="K17" i="23"/>
  <c r="U68" i="23"/>
  <c r="AG68" i="23"/>
  <c r="AO70" i="23"/>
  <c r="AO77" i="23"/>
  <c r="AO73" i="23"/>
  <c r="AO69" i="23"/>
  <c r="AO76" i="23"/>
  <c r="AO72" i="23"/>
  <c r="AO68" i="23"/>
  <c r="AO75" i="23"/>
  <c r="AO71" i="23"/>
  <c r="AM53" i="23"/>
  <c r="AM60" i="23"/>
  <c r="AM54" i="23"/>
  <c r="AM41" i="23"/>
  <c r="AM39" i="23"/>
  <c r="AM37" i="23"/>
  <c r="AM35" i="23"/>
  <c r="AM42" i="23"/>
  <c r="AM38" i="23"/>
  <c r="AM36" i="23"/>
  <c r="AM43" i="23"/>
  <c r="AM34" i="23"/>
  <c r="AE68" i="23"/>
  <c r="AA68" i="23"/>
  <c r="W68" i="23"/>
  <c r="S68" i="23"/>
  <c r="K68" i="23"/>
  <c r="G68" i="23"/>
  <c r="AS68" i="23"/>
  <c r="AL59" i="23"/>
  <c r="AL52" i="23"/>
  <c r="AL56" i="23"/>
  <c r="AL58" i="23"/>
  <c r="AK60" i="23"/>
  <c r="AK59" i="23"/>
  <c r="AK55" i="23"/>
  <c r="AK54" i="23"/>
  <c r="AK53" i="23"/>
  <c r="AK51" i="23"/>
  <c r="AK52" i="23"/>
  <c r="T68" i="23"/>
  <c r="AJ36" i="23"/>
  <c r="AJ41" i="23"/>
  <c r="AJ42" i="23"/>
  <c r="AJ39" i="23"/>
  <c r="AJ34" i="23"/>
  <c r="AJ38" i="23"/>
  <c r="AJ43" i="23"/>
  <c r="AJ37" i="23"/>
  <c r="AJ35" i="23"/>
  <c r="Y36" i="23"/>
  <c r="Y38" i="23"/>
  <c r="Y43" i="23"/>
  <c r="Y37" i="23"/>
  <c r="Y35" i="23"/>
  <c r="Y41" i="23"/>
  <c r="Y42" i="23"/>
  <c r="Y39" i="23"/>
  <c r="Y34" i="23"/>
  <c r="N36" i="23"/>
  <c r="N41" i="23"/>
  <c r="N42" i="23"/>
  <c r="N39" i="23"/>
  <c r="N34" i="23"/>
  <c r="N38" i="23"/>
  <c r="N43" i="23"/>
  <c r="N37" i="23"/>
  <c r="N35" i="23"/>
  <c r="I36" i="23"/>
  <c r="I41" i="23"/>
  <c r="I42" i="23"/>
  <c r="I39" i="23"/>
  <c r="I34" i="23"/>
  <c r="I38" i="23"/>
  <c r="I43" i="23"/>
  <c r="I37" i="23"/>
  <c r="I35" i="23"/>
  <c r="O17" i="23"/>
  <c r="O21" i="23"/>
  <c r="O25" i="23"/>
  <c r="O20" i="23"/>
  <c r="O24" i="23"/>
  <c r="O19" i="23"/>
  <c r="O18" i="23"/>
  <c r="O22" i="23"/>
  <c r="O26" i="23"/>
  <c r="E17" i="23"/>
  <c r="AE17" i="23"/>
  <c r="W17" i="23"/>
  <c r="G17" i="23"/>
  <c r="AC36" i="23"/>
  <c r="AC41" i="23"/>
  <c r="AC42" i="23"/>
  <c r="AC39" i="23"/>
  <c r="AC34" i="23"/>
  <c r="AC38" i="23"/>
  <c r="AC43" i="23"/>
  <c r="AC37" i="23"/>
  <c r="AC35" i="23"/>
  <c r="J36" i="23"/>
  <c r="J38" i="23"/>
  <c r="J43" i="23"/>
  <c r="J37" i="23"/>
  <c r="J35" i="23"/>
  <c r="J41" i="23"/>
  <c r="J42" i="23"/>
  <c r="J39" i="23"/>
  <c r="J34" i="23"/>
  <c r="AK41" i="23"/>
  <c r="AK39" i="23"/>
  <c r="AK37" i="23"/>
  <c r="AK35" i="23"/>
  <c r="AK42" i="23"/>
  <c r="AK38" i="23"/>
  <c r="AK36" i="23"/>
  <c r="AK43" i="23"/>
  <c r="AK34" i="23"/>
  <c r="AL42" i="23"/>
  <c r="AL36" i="23"/>
  <c r="AL38" i="23"/>
  <c r="AL43" i="23"/>
  <c r="AL34" i="23"/>
  <c r="AL41" i="23"/>
  <c r="AL39" i="23"/>
  <c r="AL37" i="23"/>
  <c r="AL35" i="23"/>
  <c r="AB68" i="23"/>
  <c r="AN18" i="23"/>
  <c r="AN22" i="23"/>
  <c r="AN26" i="23"/>
  <c r="AN20" i="23"/>
  <c r="AN24" i="23"/>
  <c r="AN21" i="23"/>
  <c r="AN25" i="23"/>
  <c r="AN19" i="23"/>
  <c r="AN17" i="23"/>
  <c r="E51" i="23"/>
  <c r="AG51" i="23"/>
  <c r="AA51" i="23"/>
  <c r="S51" i="23"/>
  <c r="K51" i="23"/>
  <c r="AS51" i="23"/>
  <c r="AF51" i="23"/>
  <c r="X51" i="23"/>
  <c r="AD51" i="23"/>
  <c r="V51" i="23"/>
  <c r="AI51" i="23"/>
  <c r="AE51" i="23"/>
  <c r="W51" i="23"/>
  <c r="O51" i="23"/>
  <c r="G51" i="23"/>
  <c r="U51" i="23"/>
  <c r="AB51" i="23"/>
  <c r="T51" i="23"/>
  <c r="Z51" i="23"/>
  <c r="V170" i="17"/>
  <c r="V160" i="17"/>
  <c r="V130" i="17"/>
  <c r="V140" i="17"/>
  <c r="V150" i="17"/>
  <c r="X140" i="17"/>
  <c r="X170" i="17"/>
  <c r="X160" i="17"/>
  <c r="X150" i="17"/>
  <c r="X130" i="17"/>
  <c r="W140" i="17"/>
  <c r="W150" i="17"/>
  <c r="W170" i="17"/>
  <c r="W160" i="17"/>
  <c r="W130" i="17"/>
  <c r="Y170" i="17"/>
  <c r="Y130" i="17"/>
  <c r="Y140" i="17"/>
  <c r="Y160" i="17"/>
  <c r="Y150" i="17"/>
  <c r="R245" i="10"/>
  <c r="P245" i="10"/>
  <c r="S245" i="10"/>
  <c r="Q245" i="10"/>
  <c r="T245" i="10"/>
  <c r="U245" i="10"/>
  <c r="P59" i="23"/>
  <c r="P60" i="23"/>
  <c r="P51" i="23"/>
  <c r="P53" i="23"/>
  <c r="P55" i="23"/>
  <c r="P52" i="23"/>
  <c r="P58" i="23"/>
  <c r="P56" i="23"/>
  <c r="P54" i="23"/>
  <c r="AH55" i="23"/>
  <c r="AH52" i="23"/>
  <c r="AH58" i="23"/>
  <c r="AH56" i="23"/>
  <c r="AH54" i="23"/>
  <c r="AH53" i="23"/>
  <c r="AH59" i="23"/>
  <c r="AH60" i="23"/>
  <c r="AH51" i="23"/>
  <c r="AF85" i="23"/>
  <c r="AB85" i="23"/>
  <c r="V85" i="23"/>
  <c r="U85" i="23"/>
  <c r="G85" i="23"/>
  <c r="AG85" i="23"/>
  <c r="X85" i="23"/>
  <c r="W85" i="23"/>
  <c r="M59" i="23"/>
  <c r="M60" i="23"/>
  <c r="M51" i="23"/>
  <c r="M53" i="23"/>
  <c r="M55" i="23"/>
  <c r="M52" i="23"/>
  <c r="M58" i="23"/>
  <c r="M56" i="23"/>
  <c r="M54" i="23"/>
  <c r="AJ55" i="23"/>
  <c r="AJ52" i="23"/>
  <c r="AJ58" i="23"/>
  <c r="AJ56" i="23"/>
  <c r="AJ54" i="23"/>
  <c r="AJ53" i="23"/>
  <c r="AJ59" i="23"/>
  <c r="AJ60" i="23"/>
  <c r="AJ51" i="23"/>
  <c r="N55" i="23"/>
  <c r="N52" i="23"/>
  <c r="N58" i="23"/>
  <c r="N56" i="23"/>
  <c r="N54" i="23"/>
  <c r="N53" i="23"/>
  <c r="N59" i="23"/>
  <c r="N60" i="23"/>
  <c r="N51" i="23"/>
  <c r="AK22" i="23"/>
  <c r="AK24" i="23"/>
  <c r="AK21" i="23"/>
  <c r="AK18" i="23"/>
  <c r="AK20" i="23"/>
  <c r="AK19" i="23"/>
  <c r="AK17" i="23"/>
  <c r="AK25" i="23"/>
  <c r="AK26" i="23"/>
  <c r="AI22" i="23"/>
  <c r="AI17" i="23"/>
  <c r="AI25" i="23"/>
  <c r="AI21" i="23"/>
  <c r="AI20" i="23"/>
  <c r="AI24" i="23"/>
  <c r="AI18" i="23"/>
  <c r="AI19" i="23"/>
  <c r="AI26" i="23"/>
  <c r="AC22" i="23"/>
  <c r="AC18" i="23"/>
  <c r="AC19" i="23"/>
  <c r="AC26" i="23"/>
  <c r="AC17" i="23"/>
  <c r="AC25" i="23"/>
  <c r="AC21" i="23"/>
  <c r="AC20" i="23"/>
  <c r="AC24" i="23"/>
  <c r="AC55" i="23"/>
  <c r="AC52" i="23"/>
  <c r="AC58" i="23"/>
  <c r="AC56" i="23"/>
  <c r="AC54" i="23"/>
  <c r="AC53" i="23"/>
  <c r="AC59" i="23"/>
  <c r="AC60" i="23"/>
  <c r="AC51" i="23"/>
  <c r="J59" i="23"/>
  <c r="J60" i="23"/>
  <c r="J51" i="23"/>
  <c r="J53" i="23"/>
  <c r="J55" i="23"/>
  <c r="J52" i="23"/>
  <c r="J58" i="23"/>
  <c r="J56" i="23"/>
  <c r="J54" i="23"/>
  <c r="AJ22" i="23"/>
  <c r="AJ18" i="23"/>
  <c r="AJ19" i="23"/>
  <c r="AJ26" i="23"/>
  <c r="AJ17" i="23"/>
  <c r="AJ25" i="23"/>
  <c r="AJ21" i="23"/>
  <c r="AJ20" i="23"/>
  <c r="AJ24" i="23"/>
  <c r="Y22" i="23"/>
  <c r="Y17" i="23"/>
  <c r="Y25" i="23"/>
  <c r="Y21" i="23"/>
  <c r="Y20" i="23"/>
  <c r="Y24" i="23"/>
  <c r="Y18" i="23"/>
  <c r="Y19" i="23"/>
  <c r="Y26" i="23"/>
  <c r="L55" i="23"/>
  <c r="L52" i="23"/>
  <c r="L58" i="23"/>
  <c r="L56" i="23"/>
  <c r="L54" i="23"/>
  <c r="L53" i="23"/>
  <c r="L59" i="23"/>
  <c r="L60" i="23"/>
  <c r="L51" i="23"/>
  <c r="E85" i="23"/>
  <c r="AS85" i="23"/>
  <c r="AD85" i="23"/>
  <c r="Z85" i="23"/>
  <c r="S85" i="23"/>
  <c r="O85" i="23"/>
  <c r="K85" i="23"/>
  <c r="AE85" i="23"/>
  <c r="AA85" i="23"/>
  <c r="T85" i="23"/>
  <c r="R59" i="23"/>
  <c r="R60" i="23"/>
  <c r="R51" i="23"/>
  <c r="R53" i="23"/>
  <c r="R55" i="23"/>
  <c r="R52" i="23"/>
  <c r="R58" i="23"/>
  <c r="R56" i="23"/>
  <c r="R54" i="23"/>
  <c r="H59" i="23"/>
  <c r="H60" i="23"/>
  <c r="H51" i="23"/>
  <c r="H53" i="23"/>
  <c r="H55" i="23"/>
  <c r="H52" i="23"/>
  <c r="H58" i="23"/>
  <c r="H56" i="23"/>
  <c r="H54" i="23"/>
  <c r="AM24" i="23"/>
  <c r="AM19" i="23"/>
  <c r="AM26" i="23"/>
  <c r="AM20" i="23"/>
  <c r="AM21" i="23"/>
  <c r="AM22" i="23"/>
  <c r="AM18" i="23"/>
  <c r="AM25" i="23"/>
  <c r="AM17" i="23"/>
  <c r="Y59" i="23"/>
  <c r="Y60" i="23"/>
  <c r="Y51" i="23"/>
  <c r="Y53" i="23"/>
  <c r="Y55" i="23"/>
  <c r="Y52" i="23"/>
  <c r="Y58" i="23"/>
  <c r="Y56" i="23"/>
  <c r="Y54" i="23"/>
  <c r="I55" i="23"/>
  <c r="I52" i="23"/>
  <c r="I58" i="23"/>
  <c r="I56" i="23"/>
  <c r="I54" i="23"/>
  <c r="I53" i="23"/>
  <c r="I59" i="23"/>
  <c r="I60" i="23"/>
  <c r="I51" i="23"/>
  <c r="AH22" i="23"/>
  <c r="AH18" i="23"/>
  <c r="AH19" i="23"/>
  <c r="AH26" i="23"/>
  <c r="AH17" i="23"/>
  <c r="AH25" i="23"/>
  <c r="AH21" i="23"/>
  <c r="AH20" i="23"/>
  <c r="AH24" i="23"/>
  <c r="Q55" i="23"/>
  <c r="Q52" i="23"/>
  <c r="Q58" i="23"/>
  <c r="Q56" i="23"/>
  <c r="Q54" i="23"/>
  <c r="Q53" i="23"/>
  <c r="Q59" i="23"/>
  <c r="Q60" i="23"/>
  <c r="Q51" i="23"/>
  <c r="AL21" i="23"/>
  <c r="AL25" i="23"/>
  <c r="AL26" i="23"/>
  <c r="AL17" i="23"/>
  <c r="AL19" i="23"/>
  <c r="AL24" i="23"/>
  <c r="AL22" i="23"/>
  <c r="AL20" i="23"/>
  <c r="AL18" i="23"/>
  <c r="AO58" i="23"/>
  <c r="AO56" i="23"/>
  <c r="AO55" i="23"/>
  <c r="AO53" i="23"/>
  <c r="AO54" i="23"/>
  <c r="AO52" i="23"/>
  <c r="AO60" i="23"/>
  <c r="AO51" i="23"/>
  <c r="AO59" i="23"/>
  <c r="AO25" i="23"/>
  <c r="AO17" i="23"/>
  <c r="AO26" i="23"/>
  <c r="AO24" i="23"/>
  <c r="AO20" i="23"/>
  <c r="AO21" i="23"/>
  <c r="AO22" i="23"/>
  <c r="AO18" i="23"/>
  <c r="AO19" i="23"/>
  <c r="AO94" i="23"/>
  <c r="AO90" i="23"/>
  <c r="AO85" i="23"/>
  <c r="AO86" i="23"/>
  <c r="AO92" i="23"/>
  <c r="AO87" i="23"/>
  <c r="AO93" i="23"/>
  <c r="AO89" i="23"/>
  <c r="AO88" i="23"/>
  <c r="U130" i="17"/>
  <c r="U140" i="17"/>
  <c r="U170" i="17"/>
  <c r="U150" i="17"/>
  <c r="U160" i="17"/>
  <c r="Q130" i="17"/>
  <c r="Q140" i="17"/>
  <c r="Q170" i="17"/>
  <c r="Q150" i="17"/>
  <c r="Q160" i="17"/>
  <c r="P170" i="17"/>
  <c r="P150" i="17"/>
  <c r="P140" i="17"/>
  <c r="P130" i="17"/>
  <c r="P160" i="17"/>
  <c r="T130" i="17"/>
  <c r="T170" i="17"/>
  <c r="T140" i="17"/>
  <c r="T150" i="17"/>
  <c r="T160" i="17"/>
  <c r="S130" i="17"/>
  <c r="S150" i="17"/>
  <c r="S160" i="17"/>
  <c r="S140" i="17"/>
  <c r="S170" i="17"/>
  <c r="R130" i="17"/>
  <c r="R170" i="17"/>
  <c r="R150" i="17"/>
  <c r="R140" i="17"/>
  <c r="R160" i="17"/>
  <c r="AC89" i="23"/>
  <c r="AC88" i="23"/>
  <c r="AC94" i="23"/>
  <c r="AC85" i="23"/>
  <c r="AC93" i="23"/>
  <c r="AC87" i="23"/>
  <c r="AC90" i="23"/>
  <c r="AC92" i="23"/>
  <c r="AC86" i="23"/>
  <c r="AI90" i="23"/>
  <c r="AI92" i="23"/>
  <c r="AI86" i="23"/>
  <c r="AI87" i="23"/>
  <c r="AI89" i="23"/>
  <c r="AI88" i="23"/>
  <c r="AI94" i="23"/>
  <c r="AI85" i="23"/>
  <c r="AI93" i="23"/>
  <c r="J90" i="23"/>
  <c r="J92" i="23"/>
  <c r="J86" i="23"/>
  <c r="J87" i="23"/>
  <c r="J89" i="23"/>
  <c r="J88" i="23"/>
  <c r="J94" i="23"/>
  <c r="J85" i="23"/>
  <c r="J93" i="23"/>
  <c r="M90" i="23"/>
  <c r="M92" i="23"/>
  <c r="M86" i="23"/>
  <c r="M87" i="23"/>
  <c r="M89" i="23"/>
  <c r="M88" i="23"/>
  <c r="M94" i="23"/>
  <c r="M85" i="23"/>
  <c r="M93" i="23"/>
  <c r="AK73" i="23"/>
  <c r="AK69" i="23"/>
  <c r="AK77" i="23"/>
  <c r="AK70" i="23"/>
  <c r="AK68" i="23"/>
  <c r="AK75" i="23"/>
  <c r="AK71" i="23"/>
  <c r="AK76" i="23"/>
  <c r="AK72" i="23"/>
  <c r="AC70" i="23"/>
  <c r="AC69" i="23"/>
  <c r="AC73" i="23"/>
  <c r="AC72" i="23"/>
  <c r="AC77" i="23"/>
  <c r="AC71" i="23"/>
  <c r="AC75" i="23"/>
  <c r="AC68" i="23"/>
  <c r="AC76" i="23"/>
  <c r="P70" i="23"/>
  <c r="P72" i="23"/>
  <c r="P77" i="23"/>
  <c r="P71" i="23"/>
  <c r="P75" i="23"/>
  <c r="P68" i="23"/>
  <c r="P76" i="23"/>
  <c r="P69" i="23"/>
  <c r="P73" i="23"/>
  <c r="AL92" i="23"/>
  <c r="AL87" i="23"/>
  <c r="AL93" i="23"/>
  <c r="AL85" i="23"/>
  <c r="AL88" i="23"/>
  <c r="AL86" i="23"/>
  <c r="AL89" i="23"/>
  <c r="AL94" i="23"/>
  <c r="AL90" i="23"/>
  <c r="AM90" i="23"/>
  <c r="AM93" i="23"/>
  <c r="AM92" i="23"/>
  <c r="AM89" i="23"/>
  <c r="AM86" i="23"/>
  <c r="AM87" i="23"/>
  <c r="AM85" i="23"/>
  <c r="AM94" i="23"/>
  <c r="AM88" i="23"/>
  <c r="AP19" i="23"/>
  <c r="AP18" i="23"/>
  <c r="AP22" i="23"/>
  <c r="AP26" i="23"/>
  <c r="AP17" i="23"/>
  <c r="AP21" i="23"/>
  <c r="AP25" i="23"/>
  <c r="AP20" i="23"/>
  <c r="AP24" i="23"/>
  <c r="AP54" i="23"/>
  <c r="AP53" i="23"/>
  <c r="AP51" i="23"/>
  <c r="AP59" i="23"/>
  <c r="AP52" i="23"/>
  <c r="AP60" i="23"/>
  <c r="AP58" i="23"/>
  <c r="AP55" i="23"/>
  <c r="AP56" i="23"/>
  <c r="AP89" i="23"/>
  <c r="AP90" i="23"/>
  <c r="AP85" i="23"/>
  <c r="AP93" i="23"/>
  <c r="AP87" i="23"/>
  <c r="AP86" i="23"/>
  <c r="AP94" i="23"/>
  <c r="AP88" i="23"/>
  <c r="AP92" i="23"/>
  <c r="AP77" i="23"/>
  <c r="AP69" i="23"/>
  <c r="AP76" i="23"/>
  <c r="AP68" i="23"/>
  <c r="AP70" i="23"/>
  <c r="AP71" i="23"/>
  <c r="AP73" i="23"/>
  <c r="AP72" i="23"/>
  <c r="AP75" i="23"/>
  <c r="AH70" i="23"/>
  <c r="AH69" i="23"/>
  <c r="AH73" i="23"/>
  <c r="AH72" i="23"/>
  <c r="AH77" i="23"/>
  <c r="AH71" i="23"/>
  <c r="AH75" i="23"/>
  <c r="AH68" i="23"/>
  <c r="AH76" i="23"/>
  <c r="AK93" i="23"/>
  <c r="AK90" i="23"/>
  <c r="AK85" i="23"/>
  <c r="AK94" i="23"/>
  <c r="AK86" i="23"/>
  <c r="AK88" i="23"/>
  <c r="AK87" i="23"/>
  <c r="AK92" i="23"/>
  <c r="AK89" i="23"/>
  <c r="J70" i="23"/>
  <c r="J72" i="23"/>
  <c r="J77" i="23"/>
  <c r="J71" i="23"/>
  <c r="J75" i="23"/>
  <c r="J68" i="23"/>
  <c r="J76" i="23"/>
  <c r="J69" i="23"/>
  <c r="J73" i="23"/>
  <c r="AH89" i="23"/>
  <c r="AH88" i="23"/>
  <c r="AH94" i="23"/>
  <c r="AH85" i="23"/>
  <c r="AH93" i="23"/>
  <c r="AH87" i="23"/>
  <c r="AH90" i="23"/>
  <c r="AH92" i="23"/>
  <c r="AH86" i="23"/>
  <c r="AI70" i="23"/>
  <c r="AI72" i="23"/>
  <c r="AI77" i="23"/>
  <c r="AI71" i="23"/>
  <c r="AI75" i="23"/>
  <c r="AI68" i="23"/>
  <c r="AI76" i="23"/>
  <c r="AI69" i="23"/>
  <c r="AI73" i="23"/>
  <c r="P90" i="23"/>
  <c r="P92" i="23"/>
  <c r="P86" i="23"/>
  <c r="P87" i="23"/>
  <c r="P89" i="23"/>
  <c r="P88" i="23"/>
  <c r="P94" i="23"/>
  <c r="P85" i="23"/>
  <c r="P93" i="23"/>
  <c r="AL75" i="23"/>
  <c r="AL71" i="23"/>
  <c r="AL70" i="23"/>
  <c r="AL73" i="23"/>
  <c r="AL69" i="23"/>
  <c r="AL76" i="23"/>
  <c r="AL77" i="23"/>
  <c r="AL72" i="23"/>
  <c r="AL68" i="23"/>
  <c r="AM77" i="23"/>
  <c r="AM70" i="23"/>
  <c r="AM68" i="23"/>
  <c r="AM75" i="23"/>
  <c r="AM71" i="23"/>
  <c r="AM76" i="23"/>
  <c r="AM72" i="23"/>
  <c r="AM73" i="23"/>
  <c r="AM69" i="23"/>
  <c r="M70" i="23"/>
  <c r="M72" i="23"/>
  <c r="M77" i="23"/>
  <c r="M71" i="23"/>
  <c r="M75" i="23"/>
  <c r="M68" i="23"/>
  <c r="M76" i="23"/>
  <c r="M69" i="23"/>
  <c r="M73" i="23"/>
  <c r="AP35" i="23"/>
  <c r="AP37" i="23"/>
  <c r="AP41" i="23"/>
  <c r="AP39" i="23"/>
  <c r="AP34" i="23"/>
  <c r="AP36" i="23"/>
  <c r="AP43" i="23"/>
  <c r="AP42" i="23"/>
  <c r="AP38" i="23"/>
  <c r="AJ89" i="23"/>
  <c r="AJ88" i="23"/>
  <c r="AJ94" i="23"/>
  <c r="AJ85" i="23"/>
  <c r="AJ93" i="23"/>
  <c r="AJ87" i="23"/>
  <c r="AJ90" i="23"/>
  <c r="AJ92" i="23"/>
  <c r="AJ86" i="23"/>
  <c r="N70" i="23"/>
  <c r="N69" i="23"/>
  <c r="N73" i="23"/>
  <c r="N72" i="23"/>
  <c r="N77" i="23"/>
  <c r="N71" i="23"/>
  <c r="N75" i="23"/>
  <c r="N68" i="23"/>
  <c r="N76" i="23"/>
  <c r="R70" i="23"/>
  <c r="R72" i="23"/>
  <c r="R77" i="23"/>
  <c r="R71" i="23"/>
  <c r="R75" i="23"/>
  <c r="R68" i="23"/>
  <c r="R76" i="23"/>
  <c r="R69" i="23"/>
  <c r="R73" i="23"/>
  <c r="H70" i="23"/>
  <c r="H72" i="23"/>
  <c r="H77" i="23"/>
  <c r="H71" i="23"/>
  <c r="H75" i="23"/>
  <c r="H68" i="23"/>
  <c r="H76" i="23"/>
  <c r="H69" i="23"/>
  <c r="H73" i="23"/>
  <c r="Y70" i="23"/>
  <c r="Y72" i="23"/>
  <c r="Y77" i="23"/>
  <c r="Y71" i="23"/>
  <c r="Y75" i="23"/>
  <c r="Y68" i="23"/>
  <c r="Y76" i="23"/>
  <c r="Y69" i="23"/>
  <c r="Y73" i="23"/>
  <c r="I70" i="23"/>
  <c r="I69" i="23"/>
  <c r="I73" i="23"/>
  <c r="I72" i="23"/>
  <c r="I77" i="23"/>
  <c r="I71" i="23"/>
  <c r="I75" i="23"/>
  <c r="I68" i="23"/>
  <c r="I76" i="23"/>
  <c r="L70" i="23"/>
  <c r="L69" i="23"/>
  <c r="L73" i="23"/>
  <c r="L72" i="23"/>
  <c r="L77" i="23"/>
  <c r="L71" i="23"/>
  <c r="L75" i="23"/>
  <c r="L68" i="23"/>
  <c r="L76" i="23"/>
  <c r="Q70" i="23"/>
  <c r="Q69" i="23"/>
  <c r="Q73" i="23"/>
  <c r="Q72" i="23"/>
  <c r="Q77" i="23"/>
  <c r="Q71" i="23"/>
  <c r="Q75" i="23"/>
  <c r="Q68" i="23"/>
  <c r="Q76" i="23"/>
  <c r="AQ71" i="23"/>
  <c r="AQ72" i="23"/>
  <c r="AQ77" i="23"/>
  <c r="AQ70" i="23"/>
  <c r="AQ68" i="23"/>
  <c r="AQ73" i="23"/>
  <c r="AQ76" i="23"/>
  <c r="AQ69" i="23"/>
  <c r="AQ75" i="23"/>
  <c r="AQ53" i="23"/>
  <c r="AQ55" i="23"/>
  <c r="AQ51" i="23"/>
  <c r="AQ60" i="23"/>
  <c r="AQ58" i="23"/>
  <c r="AQ54" i="23"/>
  <c r="AQ56" i="23"/>
  <c r="AQ59" i="23"/>
  <c r="AQ52" i="23"/>
  <c r="AQ94" i="23"/>
  <c r="AQ93" i="23"/>
  <c r="AQ87" i="23"/>
  <c r="AQ92" i="23"/>
  <c r="AQ88" i="23"/>
  <c r="AQ85" i="23"/>
  <c r="AQ89" i="23"/>
  <c r="AQ90" i="23"/>
  <c r="AQ86" i="23"/>
  <c r="AJ70" i="23"/>
  <c r="AJ69" i="23"/>
  <c r="AJ73" i="23"/>
  <c r="AJ72" i="23"/>
  <c r="AJ77" i="23"/>
  <c r="AJ71" i="23"/>
  <c r="AJ75" i="23"/>
  <c r="AJ68" i="23"/>
  <c r="AJ76" i="23"/>
  <c r="N89" i="23"/>
  <c r="N88" i="23"/>
  <c r="N94" i="23"/>
  <c r="N85" i="23"/>
  <c r="N93" i="23"/>
  <c r="N87" i="23"/>
  <c r="N90" i="23"/>
  <c r="N92" i="23"/>
  <c r="N86" i="23"/>
  <c r="R90" i="23"/>
  <c r="R92" i="23"/>
  <c r="R86" i="23"/>
  <c r="R87" i="23"/>
  <c r="R89" i="23"/>
  <c r="R88" i="23"/>
  <c r="R94" i="23"/>
  <c r="R85" i="23"/>
  <c r="R93" i="23"/>
  <c r="H90" i="23"/>
  <c r="H92" i="23"/>
  <c r="H86" i="23"/>
  <c r="H87" i="23"/>
  <c r="H89" i="23"/>
  <c r="H88" i="23"/>
  <c r="H94" i="23"/>
  <c r="H85" i="23"/>
  <c r="H93" i="23"/>
  <c r="Y90" i="23"/>
  <c r="Y92" i="23"/>
  <c r="Y86" i="23"/>
  <c r="Y87" i="23"/>
  <c r="Y89" i="23"/>
  <c r="Y88" i="23"/>
  <c r="Y94" i="23"/>
  <c r="Y85" i="23"/>
  <c r="Y93" i="23"/>
  <c r="I89" i="23"/>
  <c r="I88" i="23"/>
  <c r="I94" i="23"/>
  <c r="I85" i="23"/>
  <c r="I93" i="23"/>
  <c r="I87" i="23"/>
  <c r="I90" i="23"/>
  <c r="I92" i="23"/>
  <c r="I86" i="23"/>
  <c r="L89" i="23"/>
  <c r="L88" i="23"/>
  <c r="L94" i="23"/>
  <c r="L85" i="23"/>
  <c r="L93" i="23"/>
  <c r="L87" i="23"/>
  <c r="L90" i="23"/>
  <c r="L92" i="23"/>
  <c r="L86" i="23"/>
  <c r="Q89" i="23"/>
  <c r="Q88" i="23"/>
  <c r="Q94" i="23"/>
  <c r="Q85" i="23"/>
  <c r="Q93" i="23"/>
  <c r="Q87" i="23"/>
  <c r="Q90" i="23"/>
  <c r="Q92" i="23"/>
  <c r="Q86" i="23"/>
  <c r="AQ22" i="23"/>
  <c r="AQ25" i="23"/>
  <c r="AQ18" i="23"/>
  <c r="AQ19" i="23"/>
  <c r="AQ21" i="23"/>
  <c r="AQ26" i="23"/>
  <c r="AQ17" i="23"/>
  <c r="AQ20" i="23"/>
  <c r="AQ24" i="23"/>
  <c r="AQ37" i="23"/>
  <c r="AQ38" i="23"/>
  <c r="AQ34" i="23"/>
  <c r="AQ42" i="23"/>
  <c r="AQ43" i="23"/>
  <c r="AQ41" i="23"/>
  <c r="AQ36" i="23"/>
  <c r="AQ39" i="23"/>
  <c r="AQ35" i="23"/>
  <c r="F182" i="17"/>
  <c r="I182" i="17"/>
  <c r="J182" i="17"/>
  <c r="H182" i="17"/>
  <c r="G182" i="17"/>
  <c r="AR53" i="23"/>
  <c r="AR55" i="23"/>
  <c r="AR54" i="23"/>
  <c r="AR51" i="23"/>
  <c r="AR56" i="23"/>
  <c r="AR52" i="23"/>
  <c r="AR59" i="23"/>
  <c r="AR58" i="23"/>
  <c r="AR60" i="23"/>
  <c r="AR34" i="23"/>
  <c r="AR42" i="23"/>
  <c r="AR43" i="23"/>
  <c r="AR36" i="23"/>
  <c r="AR37" i="23"/>
  <c r="AR38" i="23"/>
  <c r="AR41" i="23"/>
  <c r="AR35" i="23"/>
  <c r="AR39" i="23"/>
  <c r="AR90" i="23"/>
  <c r="AR92" i="23"/>
  <c r="AR85" i="23"/>
  <c r="AR87" i="23"/>
  <c r="AR93" i="23"/>
  <c r="AR86" i="23"/>
  <c r="AR88" i="23"/>
  <c r="AR94" i="23"/>
  <c r="AR89" i="23"/>
  <c r="AR71" i="23"/>
  <c r="AR75" i="23"/>
  <c r="AR72" i="23"/>
  <c r="AR69" i="23"/>
  <c r="AR68" i="23"/>
  <c r="AR77" i="23"/>
  <c r="AR70" i="23"/>
  <c r="AR76" i="23"/>
  <c r="AR73" i="23"/>
  <c r="AR17" i="23"/>
  <c r="AR20" i="23"/>
  <c r="AR21" i="23"/>
  <c r="AR19" i="23"/>
  <c r="AR26" i="23"/>
  <c r="AR22" i="23"/>
  <c r="AR25" i="23"/>
  <c r="AR18" i="23"/>
  <c r="AR24" i="23"/>
  <c r="F38" i="23"/>
  <c r="F53" i="23"/>
  <c r="AU53" i="23"/>
  <c r="AW53" i="23"/>
  <c r="E49" i="26"/>
  <c r="F55" i="23"/>
  <c r="AU55" i="23"/>
  <c r="AW55" i="23"/>
  <c r="E51" i="26"/>
  <c r="F72" i="23"/>
  <c r="AU72" i="23"/>
  <c r="AW72" i="23"/>
  <c r="E67" i="26"/>
  <c r="F89" i="23"/>
  <c r="AU89" i="23"/>
  <c r="AW89" i="23"/>
  <c r="E83" i="26"/>
  <c r="F35" i="23"/>
  <c r="AU35" i="23"/>
  <c r="AW35" i="23"/>
  <c r="E32" i="26"/>
  <c r="F42" i="23"/>
  <c r="F75" i="23"/>
  <c r="AU75" i="23"/>
  <c r="AW75" i="23"/>
  <c r="E70" i="26"/>
  <c r="F52" i="23"/>
  <c r="AU52" i="23"/>
  <c r="AW52" i="23"/>
  <c r="E48" i="26"/>
  <c r="F60" i="23"/>
  <c r="AU60" i="23"/>
  <c r="AW60" i="23"/>
  <c r="E56" i="26"/>
  <c r="F34" i="23"/>
  <c r="AU34" i="23"/>
  <c r="AW34" i="23"/>
  <c r="E31" i="26"/>
  <c r="F69" i="23"/>
  <c r="AU69" i="23"/>
  <c r="AW69" i="23"/>
  <c r="E64" i="26"/>
  <c r="F77" i="23"/>
  <c r="AU77" i="23"/>
  <c r="AW77" i="23"/>
  <c r="E72" i="26"/>
  <c r="F51" i="23"/>
  <c r="AU51" i="23"/>
  <c r="AW51" i="23"/>
  <c r="E47" i="26"/>
  <c r="F39" i="23"/>
  <c r="F70" i="23"/>
  <c r="AU70" i="23"/>
  <c r="AW70" i="23"/>
  <c r="E65" i="26"/>
  <c r="F37" i="23"/>
  <c r="F54" i="23"/>
  <c r="AU54" i="23"/>
  <c r="AW54" i="23"/>
  <c r="E50" i="26"/>
  <c r="F68" i="23"/>
  <c r="AU68" i="23"/>
  <c r="AW68" i="23"/>
  <c r="E63" i="26"/>
  <c r="F58" i="23"/>
  <c r="AU58" i="23"/>
  <c r="AW58" i="23"/>
  <c r="E54" i="26"/>
  <c r="F43" i="23"/>
  <c r="F76" i="23"/>
  <c r="AU76" i="23"/>
  <c r="AW76" i="23"/>
  <c r="E71" i="26"/>
  <c r="F41" i="23"/>
  <c r="F86" i="23"/>
  <c r="AU86" i="23"/>
  <c r="AW86" i="23"/>
  <c r="E80" i="26"/>
  <c r="F87" i="23"/>
  <c r="AU87" i="23"/>
  <c r="AW87" i="23"/>
  <c r="E81" i="26"/>
  <c r="F88" i="23"/>
  <c r="AU88" i="23"/>
  <c r="AW88" i="23"/>
  <c r="E82" i="26"/>
  <c r="F56" i="23"/>
  <c r="AU56" i="23"/>
  <c r="AW56" i="23"/>
  <c r="E52" i="26"/>
  <c r="F85" i="23"/>
  <c r="AU85" i="23"/>
  <c r="AW85" i="23"/>
  <c r="E79" i="26"/>
  <c r="F90" i="23"/>
  <c r="AU90" i="23"/>
  <c r="AW90" i="23"/>
  <c r="E84" i="26"/>
  <c r="F93" i="23"/>
  <c r="AU93" i="23"/>
  <c r="AW93" i="23"/>
  <c r="E87" i="26"/>
  <c r="F36" i="23"/>
  <c r="F92" i="23"/>
  <c r="AU92" i="23"/>
  <c r="AW92" i="23"/>
  <c r="E86" i="26"/>
  <c r="F73" i="23"/>
  <c r="AU73" i="23"/>
  <c r="AW73" i="23"/>
  <c r="E68" i="26"/>
  <c r="F59" i="23"/>
  <c r="AU59" i="23"/>
  <c r="AW59" i="23"/>
  <c r="E55" i="26"/>
  <c r="F71" i="23"/>
  <c r="AU71" i="23"/>
  <c r="AW71" i="23"/>
  <c r="E66" i="26"/>
  <c r="F94" i="23"/>
  <c r="AU94" i="23"/>
  <c r="AW94" i="23"/>
  <c r="E88" i="26"/>
  <c r="I51" i="26"/>
  <c r="I50" i="26"/>
  <c r="I47" i="26"/>
  <c r="I48" i="26"/>
  <c r="I54" i="26"/>
  <c r="I56" i="26"/>
  <c r="I31" i="26"/>
  <c r="I32" i="26"/>
  <c r="I67" i="26"/>
  <c r="I64" i="26"/>
  <c r="I72" i="26"/>
  <c r="I49" i="26"/>
  <c r="I52" i="26"/>
  <c r="I55" i="26"/>
  <c r="I66" i="26"/>
  <c r="I70" i="26"/>
  <c r="I63" i="26"/>
  <c r="I65" i="26"/>
  <c r="I71" i="26"/>
  <c r="I68" i="26"/>
  <c r="I88" i="26"/>
  <c r="I83" i="26"/>
  <c r="I87" i="26"/>
  <c r="I86" i="26"/>
  <c r="I81" i="26"/>
  <c r="I82" i="26"/>
  <c r="I80" i="26"/>
  <c r="I79" i="26"/>
  <c r="I84" i="26"/>
  <c r="G46" i="24"/>
  <c r="E46" i="24"/>
  <c r="F46" i="24"/>
  <c r="H46" i="24"/>
  <c r="O118" i="17"/>
  <c r="N118" i="17"/>
  <c r="M118" i="17"/>
  <c r="L118" i="17"/>
  <c r="K118" i="17"/>
  <c r="F86" i="26"/>
  <c r="J86" i="26"/>
  <c r="F81" i="26"/>
  <c r="J81" i="26"/>
  <c r="F87" i="26"/>
  <c r="J87" i="26"/>
  <c r="F88" i="26"/>
  <c r="J88" i="26"/>
  <c r="F83" i="26"/>
  <c r="J83" i="26"/>
  <c r="F82" i="26"/>
  <c r="J82" i="26"/>
  <c r="F79" i="26"/>
  <c r="J79" i="26"/>
  <c r="F84" i="26"/>
  <c r="J84" i="26"/>
  <c r="F80" i="26"/>
  <c r="J80" i="26"/>
  <c r="F18" i="23"/>
  <c r="H18" i="23"/>
  <c r="I18" i="23"/>
  <c r="J18" i="23"/>
  <c r="L18" i="23"/>
  <c r="M18" i="23"/>
  <c r="N18" i="23"/>
  <c r="P18" i="23"/>
  <c r="Q18" i="23"/>
  <c r="R18" i="23"/>
  <c r="AU18" i="23"/>
  <c r="AW18" i="23"/>
  <c r="E16" i="26"/>
  <c r="I16" i="26"/>
  <c r="F25" i="23"/>
  <c r="H25" i="23"/>
  <c r="I25" i="23"/>
  <c r="J25" i="23"/>
  <c r="L25" i="23"/>
  <c r="M25" i="23"/>
  <c r="N25" i="23"/>
  <c r="P25" i="23"/>
  <c r="Q25" i="23"/>
  <c r="R25" i="23"/>
  <c r="AU25" i="23"/>
  <c r="AW25" i="23"/>
  <c r="E23" i="26"/>
  <c r="I23" i="26"/>
  <c r="F23" i="26"/>
  <c r="J23" i="26"/>
  <c r="F19" i="23"/>
  <c r="H19" i="23"/>
  <c r="I19" i="23"/>
  <c r="J19" i="23"/>
  <c r="L19" i="23"/>
  <c r="M19" i="23"/>
  <c r="N19" i="23"/>
  <c r="P19" i="23"/>
  <c r="Q19" i="23"/>
  <c r="R19" i="23"/>
  <c r="AU19" i="23"/>
  <c r="AW19" i="23"/>
  <c r="E17" i="26"/>
  <c r="F17" i="26"/>
  <c r="J17" i="26"/>
  <c r="I17" i="26"/>
  <c r="F21" i="23"/>
  <c r="H21" i="23"/>
  <c r="I21" i="23"/>
  <c r="J21" i="23"/>
  <c r="L21" i="23"/>
  <c r="M21" i="23"/>
  <c r="N21" i="23"/>
  <c r="P21" i="23"/>
  <c r="Q21" i="23"/>
  <c r="R21" i="23"/>
  <c r="AU21" i="23"/>
  <c r="AW21" i="23"/>
  <c r="E19" i="26"/>
  <c r="I19" i="26"/>
  <c r="F19" i="26"/>
  <c r="J19" i="26"/>
  <c r="F17" i="23"/>
  <c r="H17" i="23"/>
  <c r="I17" i="23"/>
  <c r="J17" i="23"/>
  <c r="L17" i="23"/>
  <c r="M17" i="23"/>
  <c r="N17" i="23"/>
  <c r="P17" i="23"/>
  <c r="Q17" i="23"/>
  <c r="R17" i="23"/>
  <c r="AU17" i="23"/>
  <c r="AW17" i="23"/>
  <c r="E15" i="26"/>
  <c r="F15" i="26"/>
  <c r="J15" i="26"/>
  <c r="I15" i="26"/>
  <c r="F68" i="26"/>
  <c r="G68" i="26"/>
  <c r="K68" i="26"/>
  <c r="F71" i="26"/>
  <c r="J71" i="26"/>
  <c r="F65" i="26"/>
  <c r="J65" i="26"/>
  <c r="F66" i="26"/>
  <c r="J66" i="26"/>
  <c r="F55" i="26"/>
  <c r="G55" i="26"/>
  <c r="K55" i="26"/>
  <c r="F52" i="26"/>
  <c r="J52" i="26"/>
  <c r="F49" i="26"/>
  <c r="J49" i="26"/>
  <c r="F24" i="23"/>
  <c r="H24" i="23"/>
  <c r="I24" i="23"/>
  <c r="J24" i="23"/>
  <c r="L24" i="23"/>
  <c r="M24" i="23"/>
  <c r="N24" i="23"/>
  <c r="P24" i="23"/>
  <c r="Q24" i="23"/>
  <c r="R24" i="23"/>
  <c r="AU24" i="23"/>
  <c r="AW24" i="23"/>
  <c r="E22" i="26"/>
  <c r="I22" i="26"/>
  <c r="F22" i="23"/>
  <c r="H22" i="23"/>
  <c r="I22" i="23"/>
  <c r="J22" i="23"/>
  <c r="L22" i="23"/>
  <c r="M22" i="23"/>
  <c r="N22" i="23"/>
  <c r="P22" i="23"/>
  <c r="Q22" i="23"/>
  <c r="R22" i="23"/>
  <c r="AU22" i="23"/>
  <c r="AW22" i="23"/>
  <c r="E20" i="26"/>
  <c r="I20" i="26"/>
  <c r="F26" i="23"/>
  <c r="H26" i="23"/>
  <c r="I26" i="23"/>
  <c r="J26" i="23"/>
  <c r="L26" i="23"/>
  <c r="M26" i="23"/>
  <c r="N26" i="23"/>
  <c r="P26" i="23"/>
  <c r="Q26" i="23"/>
  <c r="R26" i="23"/>
  <c r="AU26" i="23"/>
  <c r="AW26" i="23"/>
  <c r="E24" i="26"/>
  <c r="I24" i="26"/>
  <c r="F20" i="23"/>
  <c r="H20" i="23"/>
  <c r="I20" i="23"/>
  <c r="J20" i="23"/>
  <c r="L20" i="23"/>
  <c r="M20" i="23"/>
  <c r="N20" i="23"/>
  <c r="P20" i="23"/>
  <c r="Q20" i="23"/>
  <c r="R20" i="23"/>
  <c r="AU20" i="23"/>
  <c r="AW20" i="23"/>
  <c r="E18" i="26"/>
  <c r="I18" i="26"/>
  <c r="D50" i="24"/>
  <c r="G88" i="26"/>
  <c r="K88" i="26"/>
  <c r="G81" i="26"/>
  <c r="K81" i="26"/>
  <c r="G84" i="26"/>
  <c r="K84" i="26"/>
  <c r="G52" i="26"/>
  <c r="K52" i="26"/>
  <c r="G66" i="26"/>
  <c r="K66" i="26"/>
  <c r="H88" i="26"/>
  <c r="L88" i="26"/>
  <c r="G79" i="26"/>
  <c r="K79" i="26"/>
  <c r="G65" i="26"/>
  <c r="K65" i="26"/>
  <c r="G15" i="26"/>
  <c r="K15" i="26"/>
  <c r="H66" i="26"/>
  <c r="L66" i="26"/>
  <c r="F32" i="26"/>
  <c r="J32" i="26"/>
  <c r="F67" i="26"/>
  <c r="J67" i="26"/>
  <c r="G67" i="26"/>
  <c r="K67" i="26"/>
  <c r="F20" i="26"/>
  <c r="J20" i="26"/>
  <c r="F70" i="26"/>
  <c r="J70" i="26"/>
  <c r="F63" i="26"/>
  <c r="J63" i="26"/>
  <c r="G63" i="26"/>
  <c r="K63" i="26"/>
  <c r="F16" i="26"/>
  <c r="J16" i="26"/>
  <c r="H81" i="26"/>
  <c r="F51" i="26"/>
  <c r="J51" i="26"/>
  <c r="G51" i="26"/>
  <c r="K51" i="26"/>
  <c r="F50" i="26"/>
  <c r="J50" i="26"/>
  <c r="G50" i="26"/>
  <c r="K50" i="26"/>
  <c r="F47" i="26"/>
  <c r="J47" i="26"/>
  <c r="F48" i="26"/>
  <c r="J48" i="26"/>
  <c r="G48" i="26"/>
  <c r="K48" i="26"/>
  <c r="F54" i="26"/>
  <c r="J54" i="26"/>
  <c r="G54" i="26"/>
  <c r="K54" i="26"/>
  <c r="F56" i="26"/>
  <c r="J56" i="26"/>
  <c r="G56" i="26"/>
  <c r="K56" i="26"/>
  <c r="F31" i="26"/>
  <c r="J31" i="26"/>
  <c r="F64" i="26"/>
  <c r="J64" i="26"/>
  <c r="G64" i="26"/>
  <c r="K64" i="26"/>
  <c r="F72" i="26"/>
  <c r="J72" i="26"/>
  <c r="G72" i="26"/>
  <c r="K72" i="26"/>
  <c r="F18" i="26"/>
  <c r="J18" i="26"/>
  <c r="F24" i="26"/>
  <c r="J24" i="26"/>
  <c r="F22" i="26"/>
  <c r="J22" i="26"/>
  <c r="G22" i="26"/>
  <c r="K22" i="26"/>
  <c r="J55" i="26"/>
  <c r="H55" i="26"/>
  <c r="L55" i="26"/>
  <c r="J68" i="26"/>
  <c r="H68" i="26"/>
  <c r="L68" i="26"/>
  <c r="G83" i="26"/>
  <c r="K83" i="26"/>
  <c r="G86" i="26"/>
  <c r="K86" i="26"/>
  <c r="H86" i="26"/>
  <c r="L86" i="26"/>
  <c r="G87" i="26"/>
  <c r="K87" i="26"/>
  <c r="H87" i="26"/>
  <c r="L87" i="26"/>
  <c r="H84" i="26"/>
  <c r="L84" i="26"/>
  <c r="H79" i="26"/>
  <c r="L79" i="26"/>
  <c r="H52" i="26"/>
  <c r="L52" i="26"/>
  <c r="G82" i="26"/>
  <c r="K82" i="26"/>
  <c r="H82" i="26"/>
  <c r="L82" i="26"/>
  <c r="G19" i="26"/>
  <c r="H19" i="26"/>
  <c r="L19" i="26"/>
  <c r="F46" i="5"/>
  <c r="H46" i="5"/>
  <c r="L81" i="26"/>
  <c r="H65" i="26"/>
  <c r="G80" i="26"/>
  <c r="K80" i="26"/>
  <c r="H80" i="26"/>
  <c r="L80" i="26"/>
  <c r="K19" i="26"/>
  <c r="G23" i="26"/>
  <c r="K23" i="26"/>
  <c r="H23" i="26"/>
  <c r="F50" i="5"/>
  <c r="H50" i="5"/>
  <c r="G71" i="26"/>
  <c r="H71" i="26"/>
  <c r="L71" i="26"/>
  <c r="K71" i="26"/>
  <c r="G17" i="26"/>
  <c r="K17" i="26"/>
  <c r="H17" i="26"/>
  <c r="F44" i="5"/>
  <c r="H44" i="5"/>
  <c r="H15" i="26"/>
  <c r="F42" i="5"/>
  <c r="H42" i="5"/>
  <c r="H54" i="26"/>
  <c r="L54" i="26"/>
  <c r="H63" i="26"/>
  <c r="L63" i="26"/>
  <c r="H50" i="26"/>
  <c r="L50" i="26"/>
  <c r="L65" i="26"/>
  <c r="G24" i="26"/>
  <c r="H24" i="26"/>
  <c r="F51" i="5"/>
  <c r="H51" i="5"/>
  <c r="K24" i="26"/>
  <c r="G18" i="26"/>
  <c r="K18" i="26"/>
  <c r="H18" i="26"/>
  <c r="F45" i="5"/>
  <c r="H45" i="5"/>
  <c r="G47" i="26"/>
  <c r="K47" i="26"/>
  <c r="H47" i="26"/>
  <c r="L47" i="26"/>
  <c r="G16" i="26"/>
  <c r="K16" i="26"/>
  <c r="H16" i="26"/>
  <c r="F43" i="5"/>
  <c r="H43" i="5"/>
  <c r="G49" i="26"/>
  <c r="K49" i="26"/>
  <c r="H49" i="26"/>
  <c r="H22" i="26"/>
  <c r="F49" i="5"/>
  <c r="H49" i="5"/>
  <c r="H72" i="26"/>
  <c r="L72" i="26"/>
  <c r="H64" i="26"/>
  <c r="L64" i="26"/>
  <c r="G31" i="26"/>
  <c r="K31" i="26"/>
  <c r="H31" i="26"/>
  <c r="L31" i="26"/>
  <c r="H56" i="26"/>
  <c r="L56" i="26"/>
  <c r="H48" i="26"/>
  <c r="L48" i="26"/>
  <c r="G70" i="26"/>
  <c r="K70" i="26"/>
  <c r="H70" i="26"/>
  <c r="L70" i="26"/>
  <c r="G20" i="26"/>
  <c r="H20" i="26"/>
  <c r="F47" i="5"/>
  <c r="H47" i="5"/>
  <c r="K20" i="26"/>
  <c r="G32" i="26"/>
  <c r="K32" i="26"/>
  <c r="H32" i="26"/>
  <c r="L32" i="26"/>
  <c r="H83" i="26"/>
  <c r="L83" i="26"/>
  <c r="L23" i="26"/>
  <c r="L17" i="26"/>
  <c r="L15" i="26"/>
  <c r="H67" i="26"/>
  <c r="L67" i="26"/>
  <c r="L20" i="26"/>
  <c r="H51" i="26"/>
  <c r="L51" i="26"/>
  <c r="L22" i="26"/>
  <c r="L24" i="26"/>
  <c r="L49" i="26"/>
  <c r="L16" i="26"/>
  <c r="L18" i="26"/>
  <c r="E50" i="22"/>
  <c r="E38" i="23"/>
  <c r="AU38" i="23"/>
  <c r="AW38" i="23"/>
  <c r="E35" i="26"/>
  <c r="F35" i="26"/>
  <c r="G35" i="26"/>
  <c r="H35" i="26"/>
  <c r="L35" i="26"/>
  <c r="E54" i="22"/>
  <c r="E42" i="23"/>
  <c r="AU42" i="23"/>
  <c r="AW42" i="23"/>
  <c r="E39" i="26"/>
  <c r="F39" i="26"/>
  <c r="G39" i="26"/>
  <c r="H39" i="26"/>
  <c r="L39" i="26"/>
  <c r="K39" i="26"/>
  <c r="E51" i="22"/>
  <c r="E39" i="23"/>
  <c r="AU39" i="23"/>
  <c r="AW39" i="23"/>
  <c r="E36" i="26"/>
  <c r="F36" i="26"/>
  <c r="G36" i="26"/>
  <c r="H36" i="26"/>
  <c r="L36" i="26"/>
  <c r="K36" i="26"/>
  <c r="E49" i="22"/>
  <c r="E37" i="23"/>
  <c r="AU37" i="23"/>
  <c r="AW37" i="23"/>
  <c r="E34" i="26"/>
  <c r="F34" i="26"/>
  <c r="G34" i="26"/>
  <c r="H34" i="26"/>
  <c r="L34" i="26"/>
  <c r="K34" i="26"/>
  <c r="E55" i="22"/>
  <c r="E43" i="23"/>
  <c r="AU43" i="23"/>
  <c r="AW43" i="23"/>
  <c r="E40" i="26"/>
  <c r="F40" i="26"/>
  <c r="G40" i="26"/>
  <c r="H40" i="26"/>
  <c r="L40" i="26"/>
  <c r="E53" i="22"/>
  <c r="E41" i="23"/>
  <c r="AU41" i="23"/>
  <c r="AW41" i="23"/>
  <c r="E38" i="26"/>
  <c r="F38" i="26"/>
  <c r="G38" i="26"/>
  <c r="H38" i="26"/>
  <c r="L38" i="26"/>
  <c r="K38" i="26"/>
  <c r="E48" i="22"/>
  <c r="E36" i="23"/>
  <c r="AU36" i="23"/>
  <c r="AW36" i="23"/>
  <c r="E33" i="26"/>
  <c r="F33" i="26"/>
  <c r="G33" i="26"/>
  <c r="H33" i="26"/>
  <c r="L33" i="26"/>
  <c r="K35" i="26"/>
  <c r="J35" i="26"/>
  <c r="J34" i="26"/>
  <c r="J36" i="26"/>
  <c r="J39" i="26"/>
  <c r="K40" i="26"/>
  <c r="J40" i="26"/>
  <c r="K33" i="26"/>
  <c r="J33" i="26"/>
  <c r="J38" i="26"/>
  <c r="I38" i="26"/>
  <c r="I35" i="26"/>
  <c r="I34" i="26"/>
  <c r="I33" i="26"/>
  <c r="I39" i="26"/>
  <c r="I36" i="26"/>
  <c r="I40" i="26"/>
  <c r="E41" i="22"/>
  <c r="E27" i="23"/>
  <c r="F41" i="22"/>
  <c r="F27" i="23"/>
  <c r="G41" i="22"/>
  <c r="G27" i="23"/>
  <c r="H41" i="22"/>
  <c r="H27" i="23"/>
  <c r="I41" i="22"/>
  <c r="I27" i="23"/>
  <c r="J41" i="22"/>
  <c r="J27" i="23"/>
  <c r="K41" i="22"/>
  <c r="K27" i="23"/>
  <c r="L41" i="22"/>
  <c r="L27" i="23"/>
  <c r="M41" i="22"/>
  <c r="M27" i="23"/>
  <c r="N41" i="22"/>
  <c r="N27" i="23"/>
  <c r="O41" i="22"/>
  <c r="O27" i="23"/>
  <c r="P41" i="22"/>
  <c r="P27" i="23"/>
  <c r="Q41" i="22"/>
  <c r="Q27" i="23"/>
  <c r="R41" i="22"/>
  <c r="R27" i="23"/>
  <c r="S41" i="22"/>
  <c r="S27" i="23"/>
  <c r="T41" i="22"/>
  <c r="T27" i="23"/>
  <c r="U41" i="22"/>
  <c r="U27" i="23"/>
  <c r="V41" i="22"/>
  <c r="V27" i="23"/>
  <c r="W41" i="22"/>
  <c r="W27" i="23"/>
  <c r="X41" i="22"/>
  <c r="X27" i="23"/>
  <c r="Y41" i="22"/>
  <c r="Y27" i="23"/>
  <c r="Z41" i="22"/>
  <c r="Z27" i="23"/>
  <c r="AA41" i="22"/>
  <c r="AA27" i="23"/>
  <c r="AB41" i="22"/>
  <c r="AB27" i="23"/>
  <c r="AC41" i="22"/>
  <c r="AC27" i="23"/>
  <c r="AD41" i="22"/>
  <c r="AD27" i="23"/>
  <c r="AE41" i="22"/>
  <c r="AE27" i="23"/>
  <c r="AF41" i="22"/>
  <c r="AF27" i="23"/>
  <c r="AG41" i="22"/>
  <c r="AG27" i="23"/>
  <c r="AH41" i="22"/>
  <c r="AH27" i="23"/>
  <c r="AI41" i="22"/>
  <c r="AI27" i="23"/>
  <c r="AJ41" i="22"/>
  <c r="AJ27" i="23"/>
  <c r="AK41" i="22"/>
  <c r="AK27" i="23"/>
  <c r="AL41" i="22"/>
  <c r="AL27" i="23"/>
  <c r="AM41" i="22"/>
  <c r="AM27" i="23"/>
  <c r="AN41" i="22"/>
  <c r="AN27" i="23"/>
  <c r="AO41" i="22"/>
  <c r="AO27" i="23"/>
  <c r="AP41" i="22"/>
  <c r="AP27" i="23"/>
  <c r="AQ41" i="22"/>
  <c r="AQ27" i="23"/>
  <c r="AR41" i="22"/>
  <c r="AR27" i="23"/>
  <c r="AS41" i="22"/>
  <c r="AS27" i="23"/>
  <c r="AU27" i="23"/>
  <c r="AW27" i="23"/>
  <c r="E25" i="26"/>
  <c r="F25" i="26"/>
  <c r="G25" i="26"/>
  <c r="H25" i="26"/>
  <c r="F52" i="5"/>
  <c r="H52" i="5"/>
  <c r="E82" i="22"/>
  <c r="E86" i="22"/>
  <c r="E87" i="22"/>
  <c r="Z37" i="22"/>
  <c r="Z42" i="22"/>
  <c r="R37" i="22"/>
  <c r="R42" i="22"/>
  <c r="J37" i="22"/>
  <c r="J42" i="22"/>
  <c r="AO37" i="22"/>
  <c r="AO42" i="22"/>
  <c r="AQ37" i="22"/>
  <c r="AQ42" i="22"/>
  <c r="AF37" i="22"/>
  <c r="AF42" i="22"/>
  <c r="X37" i="22"/>
  <c r="X42" i="22"/>
  <c r="P37" i="22"/>
  <c r="P42" i="22"/>
  <c r="H37" i="22"/>
  <c r="H42" i="22"/>
  <c r="AS37" i="22"/>
  <c r="AS42" i="22"/>
  <c r="AH37" i="22"/>
  <c r="AH42" i="22"/>
  <c r="AI37" i="22"/>
  <c r="AI42" i="22"/>
  <c r="AA37" i="22"/>
  <c r="AA42" i="22"/>
  <c r="S37" i="22"/>
  <c r="S42" i="22"/>
  <c r="K37" i="22"/>
  <c r="K42" i="22"/>
  <c r="AG37" i="22"/>
  <c r="AG42" i="22"/>
  <c r="Y37" i="22"/>
  <c r="Y42" i="22"/>
  <c r="Q37" i="22"/>
  <c r="Q42" i="22"/>
  <c r="I37" i="22"/>
  <c r="I42" i="22"/>
  <c r="AP37" i="22"/>
  <c r="AP42" i="22"/>
  <c r="AJ37" i="22"/>
  <c r="AJ42" i="22"/>
  <c r="AD37" i="22"/>
  <c r="AD42" i="22"/>
  <c r="V37" i="22"/>
  <c r="V42" i="22"/>
  <c r="N37" i="22"/>
  <c r="N42" i="22"/>
  <c r="F37" i="22"/>
  <c r="F42" i="22"/>
  <c r="AR37" i="22"/>
  <c r="AR42" i="22"/>
  <c r="AL37" i="22"/>
  <c r="AL42" i="22"/>
  <c r="E37" i="22"/>
  <c r="E42" i="22"/>
  <c r="AB37" i="22"/>
  <c r="AB42" i="22"/>
  <c r="T37" i="22"/>
  <c r="T42" i="22"/>
  <c r="L37" i="22"/>
  <c r="L42" i="22"/>
  <c r="AN37" i="22"/>
  <c r="AN42" i="22"/>
  <c r="AM37" i="22"/>
  <c r="AM42" i="22"/>
  <c r="AE37" i="22"/>
  <c r="AE42" i="22"/>
  <c r="W37" i="22"/>
  <c r="W42" i="22"/>
  <c r="O37" i="22"/>
  <c r="O42" i="22"/>
  <c r="G37" i="22"/>
  <c r="G42" i="22"/>
  <c r="AK37" i="22"/>
  <c r="AK42" i="22"/>
  <c r="AC37" i="22"/>
  <c r="AC42" i="22"/>
  <c r="U37" i="22"/>
  <c r="U42" i="22"/>
  <c r="M37" i="22"/>
  <c r="M42" i="22"/>
  <c r="E67" i="22"/>
  <c r="E71" i="22"/>
  <c r="E72" i="22"/>
  <c r="E97" i="22"/>
  <c r="E101" i="22"/>
  <c r="E102" i="22"/>
  <c r="E74" i="23"/>
  <c r="F82" i="22"/>
  <c r="F74" i="23"/>
  <c r="G82" i="22"/>
  <c r="G74" i="23"/>
  <c r="H82" i="22"/>
  <c r="H74" i="23"/>
  <c r="I82" i="22"/>
  <c r="I74" i="23"/>
  <c r="J82" i="22"/>
  <c r="J74" i="23"/>
  <c r="K82" i="22"/>
  <c r="K74" i="23"/>
  <c r="L82" i="22"/>
  <c r="L74" i="23"/>
  <c r="M82" i="22"/>
  <c r="M74" i="23"/>
  <c r="N82" i="22"/>
  <c r="N74" i="23"/>
  <c r="O82" i="22"/>
  <c r="O74" i="23"/>
  <c r="P82" i="22"/>
  <c r="P74" i="23"/>
  <c r="Q82" i="22"/>
  <c r="Q74" i="23"/>
  <c r="R82" i="22"/>
  <c r="R74" i="23"/>
  <c r="S82" i="22"/>
  <c r="S74" i="23"/>
  <c r="T82" i="22"/>
  <c r="T74" i="23"/>
  <c r="U82" i="22"/>
  <c r="U74" i="23"/>
  <c r="V82" i="22"/>
  <c r="V74" i="23"/>
  <c r="W82" i="22"/>
  <c r="W74" i="23"/>
  <c r="X82" i="22"/>
  <c r="X74" i="23"/>
  <c r="Y82" i="22"/>
  <c r="Y74" i="23"/>
  <c r="Z82" i="22"/>
  <c r="Z74" i="23"/>
  <c r="AA82" i="22"/>
  <c r="AA74" i="23"/>
  <c r="AB82" i="22"/>
  <c r="AB74" i="23"/>
  <c r="AC82" i="22"/>
  <c r="AC74" i="23"/>
  <c r="AD82" i="22"/>
  <c r="AD74" i="23"/>
  <c r="AE82" i="22"/>
  <c r="AE74" i="23"/>
  <c r="AF82" i="22"/>
  <c r="AF74" i="23"/>
  <c r="AG82" i="22"/>
  <c r="AG74" i="23"/>
  <c r="AH82" i="22"/>
  <c r="AH74" i="23"/>
  <c r="AI82" i="22"/>
  <c r="AI74" i="23"/>
  <c r="AJ82" i="22"/>
  <c r="AJ74" i="23"/>
  <c r="AK82" i="22"/>
  <c r="AK74" i="23"/>
  <c r="AL82" i="22"/>
  <c r="AL74" i="23"/>
  <c r="AM82" i="22"/>
  <c r="AM74" i="23"/>
  <c r="AN82" i="22"/>
  <c r="AN74" i="23"/>
  <c r="AO82" i="22"/>
  <c r="AO74" i="23"/>
  <c r="AP82" i="22"/>
  <c r="AP74" i="23"/>
  <c r="AQ82" i="22"/>
  <c r="AQ74" i="23"/>
  <c r="AR82" i="22"/>
  <c r="AR74" i="23"/>
  <c r="AS82" i="22"/>
  <c r="AS74" i="23"/>
  <c r="AU74" i="23"/>
  <c r="AW74" i="23"/>
  <c r="E69" i="26"/>
  <c r="I69" i="26"/>
  <c r="E57" i="23"/>
  <c r="F67" i="22"/>
  <c r="F57" i="23"/>
  <c r="G67" i="22"/>
  <c r="G57" i="23"/>
  <c r="H67" i="22"/>
  <c r="H57" i="23"/>
  <c r="I67" i="22"/>
  <c r="I57" i="23"/>
  <c r="J67" i="22"/>
  <c r="J57" i="23"/>
  <c r="K67" i="22"/>
  <c r="K57" i="23"/>
  <c r="L67" i="22"/>
  <c r="L57" i="23"/>
  <c r="M67" i="22"/>
  <c r="M57" i="23"/>
  <c r="N67" i="22"/>
  <c r="N57" i="23"/>
  <c r="O67" i="22"/>
  <c r="O57" i="23"/>
  <c r="P67" i="22"/>
  <c r="P57" i="23"/>
  <c r="Q67" i="22"/>
  <c r="Q57" i="23"/>
  <c r="R67" i="22"/>
  <c r="R57" i="23"/>
  <c r="S67" i="22"/>
  <c r="S57" i="23"/>
  <c r="T67" i="22"/>
  <c r="T57" i="23"/>
  <c r="U67" i="22"/>
  <c r="U57" i="23"/>
  <c r="V67" i="22"/>
  <c r="V57" i="23"/>
  <c r="W67" i="22"/>
  <c r="W57" i="23"/>
  <c r="X67" i="22"/>
  <c r="X57" i="23"/>
  <c r="Y67" i="22"/>
  <c r="Y57" i="23"/>
  <c r="Z67" i="22"/>
  <c r="Z57" i="23"/>
  <c r="AA67" i="22"/>
  <c r="AA57" i="23"/>
  <c r="AB67" i="22"/>
  <c r="AB57" i="23"/>
  <c r="AC67" i="22"/>
  <c r="AC57" i="23"/>
  <c r="AD67" i="22"/>
  <c r="AD57" i="23"/>
  <c r="AE67" i="22"/>
  <c r="AE57" i="23"/>
  <c r="AF67" i="22"/>
  <c r="AF57" i="23"/>
  <c r="AG67" i="22"/>
  <c r="AG57" i="23"/>
  <c r="AH67" i="22"/>
  <c r="AH57" i="23"/>
  <c r="AI67" i="22"/>
  <c r="AI57" i="23"/>
  <c r="AJ67" i="22"/>
  <c r="AJ57" i="23"/>
  <c r="AK67" i="22"/>
  <c r="AK57" i="23"/>
  <c r="AL67" i="22"/>
  <c r="AL57" i="23"/>
  <c r="AM67" i="22"/>
  <c r="AM57" i="23"/>
  <c r="AN67" i="22"/>
  <c r="AN57" i="23"/>
  <c r="AO67" i="22"/>
  <c r="AO57" i="23"/>
  <c r="AP67" i="22"/>
  <c r="AP57" i="23"/>
  <c r="AQ67" i="22"/>
  <c r="AQ57" i="23"/>
  <c r="AR67" i="22"/>
  <c r="AR57" i="23"/>
  <c r="AS67" i="22"/>
  <c r="AS57" i="23"/>
  <c r="AU57" i="23"/>
  <c r="AW57" i="23"/>
  <c r="E53" i="26"/>
  <c r="I53" i="26"/>
  <c r="E61" i="23"/>
  <c r="F71" i="22"/>
  <c r="F61" i="23"/>
  <c r="G71" i="22"/>
  <c r="G61" i="23"/>
  <c r="H71" i="22"/>
  <c r="H61" i="23"/>
  <c r="I71" i="22"/>
  <c r="I61" i="23"/>
  <c r="J71" i="22"/>
  <c r="J61" i="23"/>
  <c r="K71" i="22"/>
  <c r="K61" i="23"/>
  <c r="L71" i="22"/>
  <c r="L61" i="23"/>
  <c r="M71" i="22"/>
  <c r="M61" i="23"/>
  <c r="N71" i="22"/>
  <c r="N61" i="23"/>
  <c r="O71" i="22"/>
  <c r="O61" i="23"/>
  <c r="P71" i="22"/>
  <c r="P61" i="23"/>
  <c r="Q71" i="22"/>
  <c r="Q61" i="23"/>
  <c r="R71" i="22"/>
  <c r="R61" i="23"/>
  <c r="S71" i="22"/>
  <c r="S61" i="23"/>
  <c r="T71" i="22"/>
  <c r="T61" i="23"/>
  <c r="U71" i="22"/>
  <c r="U61" i="23"/>
  <c r="V71" i="22"/>
  <c r="V61" i="23"/>
  <c r="W71" i="22"/>
  <c r="W61" i="23"/>
  <c r="X71" i="22"/>
  <c r="X61" i="23"/>
  <c r="Y71" i="22"/>
  <c r="Y61" i="23"/>
  <c r="Z71" i="22"/>
  <c r="Z61" i="23"/>
  <c r="AA71" i="22"/>
  <c r="AA61" i="23"/>
  <c r="AB71" i="22"/>
  <c r="AB61" i="23"/>
  <c r="AC71" i="22"/>
  <c r="AC61" i="23"/>
  <c r="AD71" i="22"/>
  <c r="AD61" i="23"/>
  <c r="AE71" i="22"/>
  <c r="AE61" i="23"/>
  <c r="AF71" i="22"/>
  <c r="AF61" i="23"/>
  <c r="AG71" i="22"/>
  <c r="AG61" i="23"/>
  <c r="AH71" i="22"/>
  <c r="AH61" i="23"/>
  <c r="AI71" i="22"/>
  <c r="AI61" i="23"/>
  <c r="AJ71" i="22"/>
  <c r="AJ61" i="23"/>
  <c r="AK71" i="22"/>
  <c r="AK61" i="23"/>
  <c r="AL71" i="22"/>
  <c r="AL61" i="23"/>
  <c r="AM71" i="22"/>
  <c r="AM61" i="23"/>
  <c r="AN71" i="22"/>
  <c r="AN61" i="23"/>
  <c r="AO71" i="22"/>
  <c r="AO61" i="23"/>
  <c r="AP71" i="22"/>
  <c r="AP61" i="23"/>
  <c r="AQ71" i="22"/>
  <c r="AQ61" i="23"/>
  <c r="AR71" i="22"/>
  <c r="AR61" i="23"/>
  <c r="AS71" i="22"/>
  <c r="AS61" i="23"/>
  <c r="AU61" i="23"/>
  <c r="AW61" i="23"/>
  <c r="E57" i="26"/>
  <c r="I57" i="26"/>
  <c r="E78" i="23"/>
  <c r="F86" i="22"/>
  <c r="F78" i="23"/>
  <c r="G86" i="22"/>
  <c r="G78" i="23"/>
  <c r="H86" i="22"/>
  <c r="H78" i="23"/>
  <c r="I86" i="22"/>
  <c r="I78" i="23"/>
  <c r="J86" i="22"/>
  <c r="J78" i="23"/>
  <c r="K86" i="22"/>
  <c r="K78" i="23"/>
  <c r="L86" i="22"/>
  <c r="L78" i="23"/>
  <c r="M86" i="22"/>
  <c r="M78" i="23"/>
  <c r="N86" i="22"/>
  <c r="N78" i="23"/>
  <c r="O86" i="22"/>
  <c r="O78" i="23"/>
  <c r="P86" i="22"/>
  <c r="P78" i="23"/>
  <c r="Q86" i="22"/>
  <c r="Q78" i="23"/>
  <c r="R86" i="22"/>
  <c r="R78" i="23"/>
  <c r="S86" i="22"/>
  <c r="S78" i="23"/>
  <c r="T86" i="22"/>
  <c r="T78" i="23"/>
  <c r="U86" i="22"/>
  <c r="U78" i="23"/>
  <c r="V86" i="22"/>
  <c r="V78" i="23"/>
  <c r="W86" i="22"/>
  <c r="W78" i="23"/>
  <c r="X86" i="22"/>
  <c r="X78" i="23"/>
  <c r="Y86" i="22"/>
  <c r="Y78" i="23"/>
  <c r="Z86" i="22"/>
  <c r="Z78" i="23"/>
  <c r="AA86" i="22"/>
  <c r="AA78" i="23"/>
  <c r="AB86" i="22"/>
  <c r="AB78" i="23"/>
  <c r="AC86" i="22"/>
  <c r="AC78" i="23"/>
  <c r="AD86" i="22"/>
  <c r="AD78" i="23"/>
  <c r="AE86" i="22"/>
  <c r="AE78" i="23"/>
  <c r="AF86" i="22"/>
  <c r="AF78" i="23"/>
  <c r="AG86" i="22"/>
  <c r="AG78" i="23"/>
  <c r="AH86" i="22"/>
  <c r="AH78" i="23"/>
  <c r="AI86" i="22"/>
  <c r="AI78" i="23"/>
  <c r="AJ86" i="22"/>
  <c r="AJ78" i="23"/>
  <c r="AK86" i="22"/>
  <c r="AK78" i="23"/>
  <c r="AL86" i="22"/>
  <c r="AL78" i="23"/>
  <c r="AM86" i="22"/>
  <c r="AM78" i="23"/>
  <c r="AN86" i="22"/>
  <c r="AN78" i="23"/>
  <c r="AO86" i="22"/>
  <c r="AO78" i="23"/>
  <c r="AP86" i="22"/>
  <c r="AP78" i="23"/>
  <c r="AQ86" i="22"/>
  <c r="AQ78" i="23"/>
  <c r="AR86" i="22"/>
  <c r="AR78" i="23"/>
  <c r="AS86" i="22"/>
  <c r="AS78" i="23"/>
  <c r="AU78" i="23"/>
  <c r="AW78" i="23"/>
  <c r="E73" i="26"/>
  <c r="I73" i="26"/>
  <c r="E95" i="23"/>
  <c r="F101" i="22"/>
  <c r="F95" i="23"/>
  <c r="G101" i="22"/>
  <c r="G95" i="23"/>
  <c r="H101" i="22"/>
  <c r="H95" i="23"/>
  <c r="I101" i="22"/>
  <c r="I95" i="23"/>
  <c r="J101" i="22"/>
  <c r="J95" i="23"/>
  <c r="K101" i="22"/>
  <c r="K95" i="23"/>
  <c r="L101" i="22"/>
  <c r="L95" i="23"/>
  <c r="M101" i="22"/>
  <c r="M95" i="23"/>
  <c r="N101" i="22"/>
  <c r="N95" i="23"/>
  <c r="O101" i="22"/>
  <c r="O95" i="23"/>
  <c r="P101" i="22"/>
  <c r="P95" i="23"/>
  <c r="Q101" i="22"/>
  <c r="Q95" i="23"/>
  <c r="R101" i="22"/>
  <c r="R95" i="23"/>
  <c r="S101" i="22"/>
  <c r="S95" i="23"/>
  <c r="T101" i="22"/>
  <c r="T95" i="23"/>
  <c r="U101" i="22"/>
  <c r="U95" i="23"/>
  <c r="V101" i="22"/>
  <c r="V95" i="23"/>
  <c r="W101" i="22"/>
  <c r="W95" i="23"/>
  <c r="X101" i="22"/>
  <c r="X95" i="23"/>
  <c r="Y101" i="22"/>
  <c r="Y95" i="23"/>
  <c r="Z101" i="22"/>
  <c r="Z95" i="23"/>
  <c r="AA101" i="22"/>
  <c r="AA95" i="23"/>
  <c r="AB101" i="22"/>
  <c r="AB95" i="23"/>
  <c r="AC101" i="22"/>
  <c r="AC95" i="23"/>
  <c r="AD101" i="22"/>
  <c r="AD95" i="23"/>
  <c r="AE101" i="22"/>
  <c r="AE95" i="23"/>
  <c r="AF101" i="22"/>
  <c r="AF95" i="23"/>
  <c r="AG101" i="22"/>
  <c r="AG95" i="23"/>
  <c r="AH101" i="22"/>
  <c r="AH95" i="23"/>
  <c r="AI101" i="22"/>
  <c r="AI95" i="23"/>
  <c r="AJ101" i="22"/>
  <c r="AJ95" i="23"/>
  <c r="AK101" i="22"/>
  <c r="AK95" i="23"/>
  <c r="AL101" i="22"/>
  <c r="AL95" i="23"/>
  <c r="AM101" i="22"/>
  <c r="AM95" i="23"/>
  <c r="AN101" i="22"/>
  <c r="AN95" i="23"/>
  <c r="AO101" i="22"/>
  <c r="AO95" i="23"/>
  <c r="AP101" i="22"/>
  <c r="AP95" i="23"/>
  <c r="AQ101" i="22"/>
  <c r="AQ95" i="23"/>
  <c r="AR101" i="22"/>
  <c r="AR95" i="23"/>
  <c r="AS101" i="22"/>
  <c r="AS95" i="23"/>
  <c r="AU95" i="23"/>
  <c r="AW95" i="23"/>
  <c r="E89" i="26"/>
  <c r="I89" i="26"/>
  <c r="E91" i="23"/>
  <c r="F97" i="22"/>
  <c r="F91" i="23"/>
  <c r="G97" i="22"/>
  <c r="G91" i="23"/>
  <c r="H97" i="22"/>
  <c r="H91" i="23"/>
  <c r="I97" i="22"/>
  <c r="I91" i="23"/>
  <c r="J97" i="22"/>
  <c r="J91" i="23"/>
  <c r="K97" i="22"/>
  <c r="K91" i="23"/>
  <c r="L97" i="22"/>
  <c r="L91" i="23"/>
  <c r="M97" i="22"/>
  <c r="M91" i="23"/>
  <c r="N97" i="22"/>
  <c r="N91" i="23"/>
  <c r="O97" i="22"/>
  <c r="O91" i="23"/>
  <c r="P97" i="22"/>
  <c r="P91" i="23"/>
  <c r="Q97" i="22"/>
  <c r="Q91" i="23"/>
  <c r="R97" i="22"/>
  <c r="R91" i="23"/>
  <c r="S97" i="22"/>
  <c r="S91" i="23"/>
  <c r="T97" i="22"/>
  <c r="T91" i="23"/>
  <c r="U97" i="22"/>
  <c r="U91" i="23"/>
  <c r="V97" i="22"/>
  <c r="V91" i="23"/>
  <c r="W97" i="22"/>
  <c r="W91" i="23"/>
  <c r="X97" i="22"/>
  <c r="X91" i="23"/>
  <c r="Y97" i="22"/>
  <c r="Y91" i="23"/>
  <c r="Z97" i="22"/>
  <c r="Z91" i="23"/>
  <c r="AA97" i="22"/>
  <c r="AA91" i="23"/>
  <c r="AB97" i="22"/>
  <c r="AB91" i="23"/>
  <c r="AC97" i="22"/>
  <c r="AC91" i="23"/>
  <c r="AD97" i="22"/>
  <c r="AD91" i="23"/>
  <c r="AE97" i="22"/>
  <c r="AE91" i="23"/>
  <c r="AF97" i="22"/>
  <c r="AF91" i="23"/>
  <c r="AG97" i="22"/>
  <c r="AG91" i="23"/>
  <c r="AH97" i="22"/>
  <c r="AH91" i="23"/>
  <c r="AI97" i="22"/>
  <c r="AI91" i="23"/>
  <c r="AJ97" i="22"/>
  <c r="AJ91" i="23"/>
  <c r="AK97" i="22"/>
  <c r="AK91" i="23"/>
  <c r="AL97" i="22"/>
  <c r="AL91" i="23"/>
  <c r="AM97" i="22"/>
  <c r="AM91" i="23"/>
  <c r="AN97" i="22"/>
  <c r="AN91" i="23"/>
  <c r="AO97" i="22"/>
  <c r="AO91" i="23"/>
  <c r="AP97" i="22"/>
  <c r="AP91" i="23"/>
  <c r="AQ97" i="22"/>
  <c r="AQ91" i="23"/>
  <c r="AR97" i="22"/>
  <c r="AR91" i="23"/>
  <c r="AS97" i="22"/>
  <c r="AS91" i="23"/>
  <c r="AU91" i="23"/>
  <c r="AW91" i="23"/>
  <c r="E85" i="26"/>
  <c r="I85" i="26"/>
  <c r="F89" i="26"/>
  <c r="J89" i="26"/>
  <c r="F85" i="26"/>
  <c r="J85" i="26"/>
  <c r="I25" i="26"/>
  <c r="E23" i="23"/>
  <c r="F23" i="23"/>
  <c r="G23" i="23"/>
  <c r="H23" i="23"/>
  <c r="I23" i="23"/>
  <c r="J23" i="23"/>
  <c r="K23" i="23"/>
  <c r="L23" i="23"/>
  <c r="M23" i="23"/>
  <c r="N23" i="23"/>
  <c r="O23" i="23"/>
  <c r="P23" i="23"/>
  <c r="Q23" i="23"/>
  <c r="R23" i="23"/>
  <c r="S23" i="23"/>
  <c r="T23" i="23"/>
  <c r="U23" i="23"/>
  <c r="V23" i="23"/>
  <c r="W23" i="23"/>
  <c r="X23" i="23"/>
  <c r="Y23" i="23"/>
  <c r="Z23" i="23"/>
  <c r="AA23" i="23"/>
  <c r="AB23" i="23"/>
  <c r="AC23" i="23"/>
  <c r="AD23" i="23"/>
  <c r="AE23" i="23"/>
  <c r="AF23" i="23"/>
  <c r="AG23" i="23"/>
  <c r="AH23" i="23"/>
  <c r="AI23" i="23"/>
  <c r="AJ23" i="23"/>
  <c r="AK23" i="23"/>
  <c r="AL23" i="23"/>
  <c r="AM23" i="23"/>
  <c r="AN23" i="23"/>
  <c r="AO23" i="23"/>
  <c r="AP23" i="23"/>
  <c r="AQ23" i="23"/>
  <c r="AR23" i="23"/>
  <c r="AS23" i="23"/>
  <c r="AU23" i="23"/>
  <c r="AW23" i="23"/>
  <c r="E21" i="26"/>
  <c r="I21" i="26"/>
  <c r="G85" i="26"/>
  <c r="K85" i="26"/>
  <c r="F69" i="26"/>
  <c r="J69" i="26"/>
  <c r="F53" i="26"/>
  <c r="J53" i="26"/>
  <c r="G53" i="26"/>
  <c r="K53" i="26"/>
  <c r="F57" i="26"/>
  <c r="J57" i="26"/>
  <c r="F73" i="26"/>
  <c r="J73" i="26"/>
  <c r="F21" i="26"/>
  <c r="J21" i="26"/>
  <c r="G73" i="26"/>
  <c r="K73" i="26"/>
  <c r="J25" i="26"/>
  <c r="G89" i="26"/>
  <c r="K89" i="26"/>
  <c r="H89" i="26"/>
  <c r="L89" i="26"/>
  <c r="H85" i="26"/>
  <c r="L85" i="26"/>
  <c r="H73" i="26"/>
  <c r="L73" i="26"/>
  <c r="H53" i="26"/>
  <c r="L53" i="26"/>
  <c r="K25" i="26"/>
  <c r="G21" i="26"/>
  <c r="H21" i="26"/>
  <c r="F48" i="5"/>
  <c r="H48" i="5"/>
  <c r="K21" i="26"/>
  <c r="G57" i="26"/>
  <c r="K57" i="26"/>
  <c r="H57" i="26"/>
  <c r="L57" i="26"/>
  <c r="G69" i="26"/>
  <c r="K69" i="26"/>
  <c r="H69" i="26"/>
  <c r="L69" i="26"/>
  <c r="L21" i="26"/>
  <c r="L25" i="26"/>
  <c r="E56" i="22"/>
  <c r="E44" i="23"/>
  <c r="F56" i="22"/>
  <c r="F44" i="23"/>
  <c r="G56" i="22"/>
  <c r="G44" i="23"/>
  <c r="H56" i="22"/>
  <c r="H44" i="23"/>
  <c r="I56" i="22"/>
  <c r="I44" i="23"/>
  <c r="J56" i="22"/>
  <c r="J44" i="23"/>
  <c r="K56" i="22"/>
  <c r="K44" i="23"/>
  <c r="L56" i="22"/>
  <c r="L44" i="23"/>
  <c r="M56" i="22"/>
  <c r="M44" i="23"/>
  <c r="N56" i="22"/>
  <c r="N44" i="23"/>
  <c r="O56" i="22"/>
  <c r="O44" i="23"/>
  <c r="P56" i="22"/>
  <c r="P44" i="23"/>
  <c r="Q56" i="22"/>
  <c r="Q44" i="23"/>
  <c r="R56" i="22"/>
  <c r="R44" i="23"/>
  <c r="S56" i="22"/>
  <c r="S44" i="23"/>
  <c r="T56" i="22"/>
  <c r="T44" i="23"/>
  <c r="U56" i="22"/>
  <c r="U44" i="23"/>
  <c r="V56" i="22"/>
  <c r="V44" i="23"/>
  <c r="W56" i="22"/>
  <c r="W44" i="23"/>
  <c r="X56" i="22"/>
  <c r="X44" i="23"/>
  <c r="Y56" i="22"/>
  <c r="Y44" i="23"/>
  <c r="Z56" i="22"/>
  <c r="Z44" i="23"/>
  <c r="AA56" i="22"/>
  <c r="AA44" i="23"/>
  <c r="AB56" i="22"/>
  <c r="AB44" i="23"/>
  <c r="AC56" i="22"/>
  <c r="AC44" i="23"/>
  <c r="AD56" i="22"/>
  <c r="AD44" i="23"/>
  <c r="AE56" i="22"/>
  <c r="AE44" i="23"/>
  <c r="AF56" i="22"/>
  <c r="AF44" i="23"/>
  <c r="AG56" i="22"/>
  <c r="AG44" i="23"/>
  <c r="AH56" i="22"/>
  <c r="AH44" i="23"/>
  <c r="AI56" i="22"/>
  <c r="AI44" i="23"/>
  <c r="AJ56" i="22"/>
  <c r="AJ44" i="23"/>
  <c r="AK56" i="22"/>
  <c r="AK44" i="23"/>
  <c r="AL56" i="22"/>
  <c r="AL44" i="23"/>
  <c r="AM56" i="22"/>
  <c r="AM44" i="23"/>
  <c r="AN56" i="22"/>
  <c r="AN44" i="23"/>
  <c r="AO56" i="22"/>
  <c r="AO44" i="23"/>
  <c r="AP56" i="22"/>
  <c r="AP44" i="23"/>
  <c r="AQ56" i="22"/>
  <c r="AQ44" i="23"/>
  <c r="AR56" i="22"/>
  <c r="AR44" i="23"/>
  <c r="AS56" i="22"/>
  <c r="AS44" i="23"/>
  <c r="AU44" i="23"/>
  <c r="AW44" i="23"/>
  <c r="E41" i="26"/>
  <c r="F41" i="26"/>
  <c r="G41" i="26"/>
  <c r="H41" i="26"/>
  <c r="L41" i="26"/>
  <c r="K41" i="26"/>
  <c r="E52" i="22"/>
  <c r="E40" i="23"/>
  <c r="F52" i="22"/>
  <c r="F40" i="23"/>
  <c r="G52" i="22"/>
  <c r="G40" i="23"/>
  <c r="H52" i="22"/>
  <c r="H40" i="23"/>
  <c r="I52" i="22"/>
  <c r="I40" i="23"/>
  <c r="J52" i="22"/>
  <c r="J40" i="23"/>
  <c r="K52" i="22"/>
  <c r="K40" i="23"/>
  <c r="L52" i="22"/>
  <c r="L40" i="23"/>
  <c r="M52" i="22"/>
  <c r="M40" i="23"/>
  <c r="N52" i="22"/>
  <c r="N40" i="23"/>
  <c r="O52" i="22"/>
  <c r="O40" i="23"/>
  <c r="P52" i="22"/>
  <c r="P40" i="23"/>
  <c r="Q52" i="22"/>
  <c r="Q40" i="23"/>
  <c r="R52" i="22"/>
  <c r="R40" i="23"/>
  <c r="S52" i="22"/>
  <c r="S40" i="23"/>
  <c r="T52" i="22"/>
  <c r="T40" i="23"/>
  <c r="U52" i="22"/>
  <c r="U40" i="23"/>
  <c r="V52" i="22"/>
  <c r="V40" i="23"/>
  <c r="W52" i="22"/>
  <c r="W40" i="23"/>
  <c r="X52" i="22"/>
  <c r="X40" i="23"/>
  <c r="Y52" i="22"/>
  <c r="Y40" i="23"/>
  <c r="Z52" i="22"/>
  <c r="Z40" i="23"/>
  <c r="AA52" i="22"/>
  <c r="AA40" i="23"/>
  <c r="AB52" i="22"/>
  <c r="AB40" i="23"/>
  <c r="AC52" i="22"/>
  <c r="AC40" i="23"/>
  <c r="AD52" i="22"/>
  <c r="AD40" i="23"/>
  <c r="AE52" i="22"/>
  <c r="AE40" i="23"/>
  <c r="AF52" i="22"/>
  <c r="AF40" i="23"/>
  <c r="AG52" i="22"/>
  <c r="AG40" i="23"/>
  <c r="AH52" i="22"/>
  <c r="AH40" i="23"/>
  <c r="AI52" i="22"/>
  <c r="AI40" i="23"/>
  <c r="AJ52" i="22"/>
  <c r="AJ40" i="23"/>
  <c r="AK52" i="22"/>
  <c r="AK40" i="23"/>
  <c r="AL52" i="22"/>
  <c r="AL40" i="23"/>
  <c r="AM52" i="22"/>
  <c r="AM40" i="23"/>
  <c r="AN52" i="22"/>
  <c r="AN40" i="23"/>
  <c r="AO52" i="22"/>
  <c r="AO40" i="23"/>
  <c r="AP52" i="22"/>
  <c r="AP40" i="23"/>
  <c r="AQ52" i="22"/>
  <c r="AQ40" i="23"/>
  <c r="AR52" i="22"/>
  <c r="AR40" i="23"/>
  <c r="AS52" i="22"/>
  <c r="AS40" i="23"/>
  <c r="AU40" i="23"/>
  <c r="AW40" i="23"/>
  <c r="E37" i="26"/>
  <c r="F37" i="26"/>
  <c r="G37" i="26"/>
  <c r="H37" i="26"/>
  <c r="L37" i="26"/>
  <c r="K37" i="26"/>
  <c r="J37" i="26"/>
  <c r="J41" i="26"/>
  <c r="I37" i="26"/>
  <c r="I41" i="26"/>
  <c r="E57" i="22"/>
  <c r="L102" i="22"/>
  <c r="P102" i="22"/>
  <c r="T102" i="22"/>
  <c r="AA102" i="22"/>
  <c r="AE102" i="22"/>
  <c r="AI102" i="22"/>
  <c r="K102" i="22"/>
  <c r="O102" i="22"/>
  <c r="S102" i="22"/>
  <c r="Z102" i="22"/>
  <c r="AD102" i="22"/>
  <c r="AH102" i="22"/>
  <c r="AM102" i="22"/>
  <c r="AN102" i="22"/>
  <c r="AO102" i="22"/>
  <c r="AP102" i="22"/>
  <c r="AQ102" i="22"/>
  <c r="AR102" i="22"/>
  <c r="AS102" i="22"/>
  <c r="J102" i="22"/>
  <c r="N102" i="22"/>
  <c r="R102" i="22"/>
  <c r="W102" i="22"/>
  <c r="X102" i="22"/>
  <c r="Y102" i="22"/>
  <c r="AC102" i="22"/>
  <c r="AG102" i="22"/>
  <c r="AK102" i="22"/>
  <c r="AL102" i="22"/>
  <c r="F102" i="22"/>
  <c r="G102" i="22"/>
  <c r="H102" i="22"/>
  <c r="I102" i="22"/>
  <c r="M102" i="22"/>
  <c r="Q102" i="22"/>
  <c r="U102" i="22"/>
  <c r="V102" i="22"/>
  <c r="AB102" i="22"/>
  <c r="AF102" i="22"/>
  <c r="AJ102" i="22"/>
  <c r="J72" i="22"/>
  <c r="R72" i="22"/>
  <c r="Z72" i="22"/>
  <c r="AH72" i="22"/>
  <c r="L72" i="22"/>
  <c r="T72" i="22"/>
  <c r="AB72" i="22"/>
  <c r="AJ72" i="22"/>
  <c r="AN72" i="22"/>
  <c r="AP72" i="22"/>
  <c r="M72" i="22"/>
  <c r="U72" i="22"/>
  <c r="AC72" i="22"/>
  <c r="AK72" i="22"/>
  <c r="AQ72" i="22"/>
  <c r="G72" i="22"/>
  <c r="O72" i="22"/>
  <c r="W72" i="22"/>
  <c r="AE72" i="22"/>
  <c r="AI72" i="22"/>
  <c r="F72" i="22"/>
  <c r="N72" i="22"/>
  <c r="V72" i="22"/>
  <c r="AD72" i="22"/>
  <c r="AL72" i="22"/>
  <c r="H72" i="22"/>
  <c r="P72" i="22"/>
  <c r="X72" i="22"/>
  <c r="AF72" i="22"/>
  <c r="AR72" i="22"/>
  <c r="I72" i="22"/>
  <c r="Q72" i="22"/>
  <c r="Y72" i="22"/>
  <c r="AM72" i="22"/>
  <c r="AS72" i="22"/>
  <c r="K72" i="22"/>
  <c r="S72" i="22"/>
  <c r="AA72" i="22"/>
  <c r="AG72" i="22"/>
  <c r="AO72" i="22"/>
  <c r="AS87" i="22"/>
  <c r="H87" i="22"/>
  <c r="L87" i="22"/>
  <c r="P87" i="22"/>
  <c r="T87" i="22"/>
  <c r="X87" i="22"/>
  <c r="AB87" i="22"/>
  <c r="AF87" i="22"/>
  <c r="AJ87" i="22"/>
  <c r="G87" i="22"/>
  <c r="K87" i="22"/>
  <c r="O87" i="22"/>
  <c r="S87" i="22"/>
  <c r="W87" i="22"/>
  <c r="AA87" i="22"/>
  <c r="AE87" i="22"/>
  <c r="AI87" i="22"/>
  <c r="AM87" i="22"/>
  <c r="AR87" i="22"/>
  <c r="AO87" i="22"/>
  <c r="F87" i="22"/>
  <c r="J87" i="22"/>
  <c r="N87" i="22"/>
  <c r="R87" i="22"/>
  <c r="V87" i="22"/>
  <c r="Z87" i="22"/>
  <c r="AD87" i="22"/>
  <c r="AH87" i="22"/>
  <c r="AL87" i="22"/>
  <c r="AN87" i="22"/>
  <c r="AQ87" i="22"/>
  <c r="I87" i="22"/>
  <c r="M87" i="22"/>
  <c r="Q87" i="22"/>
  <c r="U87" i="22"/>
  <c r="Y87" i="22"/>
  <c r="AC87" i="22"/>
  <c r="AG87" i="22"/>
  <c r="AK87" i="22"/>
  <c r="AP87" i="22"/>
  <c r="AN57" i="22"/>
  <c r="P57" i="22"/>
  <c r="T57" i="22"/>
  <c r="O57" i="22"/>
  <c r="AK57" i="22"/>
  <c r="AQ57" i="22"/>
  <c r="R57" i="22"/>
  <c r="U57" i="22"/>
  <c r="AF57" i="22"/>
  <c r="K57" i="22"/>
  <c r="AA57" i="22"/>
  <c r="AI57" i="22"/>
  <c r="AO57" i="22"/>
  <c r="F57" i="22"/>
  <c r="V57" i="22"/>
  <c r="Q57" i="22"/>
  <c r="AL57" i="22"/>
  <c r="AR57" i="22"/>
  <c r="H57" i="22"/>
  <c r="X57" i="22"/>
  <c r="AP57" i="22"/>
  <c r="L57" i="22"/>
  <c r="AB57" i="22"/>
  <c r="G57" i="22"/>
  <c r="W57" i="22"/>
  <c r="AG57" i="22"/>
  <c r="J57" i="22"/>
  <c r="Z57" i="22"/>
  <c r="M57" i="22"/>
  <c r="AC57" i="22"/>
  <c r="AJ57" i="22"/>
  <c r="S57" i="22"/>
  <c r="AE57" i="22"/>
  <c r="AM57" i="22"/>
  <c r="AS57" i="22"/>
  <c r="N57" i="22"/>
  <c r="AD57" i="22"/>
  <c r="I57" i="22"/>
  <c r="Y57" i="22"/>
  <c r="AH57" i="22"/>
  <c r="E58" i="5"/>
  <c r="E60" i="5"/>
  <c r="E61" i="5"/>
  <c r="E63" i="5"/>
  <c r="E64" i="5"/>
  <c r="I58" i="5"/>
  <c r="I60" i="5"/>
  <c r="I61" i="5"/>
  <c r="I63" i="5"/>
  <c r="I64" i="5"/>
  <c r="H58" i="5"/>
  <c r="H60" i="5"/>
  <c r="H61" i="5"/>
  <c r="H63" i="5"/>
  <c r="H64" i="5"/>
  <c r="G58" i="5"/>
  <c r="G60" i="5"/>
  <c r="G61" i="5"/>
  <c r="G63" i="5"/>
  <c r="G64" i="5"/>
  <c r="F58" i="5"/>
  <c r="F60" i="5"/>
  <c r="F61" i="5"/>
  <c r="F63" i="5"/>
  <c r="F64" i="5"/>
</calcChain>
</file>

<file path=xl/comments1.xml><?xml version="1.0" encoding="utf-8"?>
<comments xmlns="http://schemas.openxmlformats.org/spreadsheetml/2006/main">
  <authors>
    <author>DAR</author>
  </authors>
  <commentList>
    <comment ref="P16" authorId="0">
      <text>
        <r>
          <rPr>
            <b/>
            <sz val="9"/>
            <color indexed="81"/>
            <rFont val="Tahoma"/>
            <family val="2"/>
          </rPr>
          <t>DAR:</t>
        </r>
        <r>
          <rPr>
            <sz val="9"/>
            <color indexed="81"/>
            <rFont val="Tahoma"/>
            <family val="2"/>
          </rPr>
          <t xml:space="preserve">
Tilted annuity formula</t>
        </r>
      </text>
    </comment>
    <comment ref="P55" authorId="0">
      <text>
        <r>
          <rPr>
            <b/>
            <sz val="9"/>
            <color indexed="81"/>
            <rFont val="Tahoma"/>
            <family val="2"/>
          </rPr>
          <t>DAR:</t>
        </r>
        <r>
          <rPr>
            <sz val="9"/>
            <color indexed="81"/>
            <rFont val="Tahoma"/>
            <family val="2"/>
          </rPr>
          <t xml:space="preserve">
Tilted annuity formula</t>
        </r>
      </text>
    </comment>
  </commentList>
</comments>
</file>

<file path=xl/sharedStrings.xml><?xml version="1.0" encoding="utf-8"?>
<sst xmlns="http://schemas.openxmlformats.org/spreadsheetml/2006/main" count="1212" uniqueCount="579">
  <si>
    <t>Identify the relevant mark-ups for indirect network and common costs</t>
  </si>
  <si>
    <t>Network costs</t>
  </si>
  <si>
    <t>TOTAL</t>
  </si>
  <si>
    <t xml:space="preserve">Mark-ups to recover indirect network and common costs </t>
  </si>
  <si>
    <t>Indirect network &amp; common cost</t>
  </si>
  <si>
    <t>Mark-ups</t>
  </si>
  <si>
    <t>Service costing</t>
  </si>
  <si>
    <t>Network element usage</t>
  </si>
  <si>
    <t>NMS</t>
  </si>
  <si>
    <t>total volumes</t>
  </si>
  <si>
    <t>Mark ups</t>
  </si>
  <si>
    <t>LRIC</t>
  </si>
  <si>
    <t>LRIC+mark up</t>
  </si>
  <si>
    <t xml:space="preserve"> </t>
  </si>
  <si>
    <t>Model Conventions</t>
  </si>
  <si>
    <t>Summary Sheets</t>
  </si>
  <si>
    <t>Input Sheets</t>
  </si>
  <si>
    <t>Calculation sheets</t>
  </si>
  <si>
    <t>Direct input into the model</t>
  </si>
  <si>
    <t>Calculation cells</t>
  </si>
  <si>
    <t>Network design parameters</t>
  </si>
  <si>
    <t>%</t>
  </si>
  <si>
    <t>Value</t>
  </si>
  <si>
    <t>Inputs copied from other worksheets</t>
  </si>
  <si>
    <t>Output cells copied to other worksheets</t>
  </si>
  <si>
    <t>Cells</t>
  </si>
  <si>
    <t>Inputs to this sheet are also the key parameters to be used in all other worksheets.</t>
  </si>
  <si>
    <t>Allocation of equipment costs by service using routing factors</t>
  </si>
  <si>
    <r>
      <t xml:space="preserve">Traffic volumes from </t>
    </r>
    <r>
      <rPr>
        <b/>
        <i/>
        <sz val="10"/>
        <rFont val="Arial"/>
        <family val="2"/>
      </rPr>
      <t>2. Traffic</t>
    </r>
  </si>
  <si>
    <t>B1</t>
  </si>
  <si>
    <t>Sensitivity</t>
  </si>
  <si>
    <t>Variation</t>
  </si>
  <si>
    <t>B2</t>
  </si>
  <si>
    <t>Pre-tax WACC</t>
  </si>
  <si>
    <t>Category</t>
  </si>
  <si>
    <t>Financial</t>
  </si>
  <si>
    <t>Technical</t>
  </si>
  <si>
    <t>Key assumptions</t>
  </si>
  <si>
    <t>#</t>
  </si>
  <si>
    <t>Acronym</t>
  </si>
  <si>
    <t>Code</t>
  </si>
  <si>
    <t>Total</t>
  </si>
  <si>
    <t>Services</t>
  </si>
  <si>
    <t>Years</t>
  </si>
  <si>
    <t>Currency</t>
  </si>
  <si>
    <t xml:space="preserve">Unit equipment cost  </t>
  </si>
  <si>
    <t xml:space="preserve">Unit installation cost </t>
  </si>
  <si>
    <t>Unit equip + install cost</t>
  </si>
  <si>
    <t>Name</t>
  </si>
  <si>
    <t>Unit</t>
  </si>
  <si>
    <t>N01</t>
  </si>
  <si>
    <t>N02</t>
  </si>
  <si>
    <t>N03</t>
  </si>
  <si>
    <t>N04</t>
  </si>
  <si>
    <t>N05</t>
  </si>
  <si>
    <t>N06</t>
  </si>
  <si>
    <t>N07</t>
  </si>
  <si>
    <t>N08</t>
  </si>
  <si>
    <t>N09</t>
  </si>
  <si>
    <t>N10</t>
  </si>
  <si>
    <t>A.  Model Design</t>
  </si>
  <si>
    <t>B.  Dashboard</t>
  </si>
  <si>
    <t>Function:</t>
  </si>
  <si>
    <t>Present key results and key input assumptions on one sheet to facilitate sensitivity analysis</t>
  </si>
  <si>
    <t>Inputs:</t>
  </si>
  <si>
    <t>Calculations:</t>
  </si>
  <si>
    <t>Outputs:</t>
  </si>
  <si>
    <t>C.  Masterfiles</t>
  </si>
  <si>
    <t xml:space="preserve">Establish key parameters to be used throughout the model </t>
  </si>
  <si>
    <t>None</t>
  </si>
  <si>
    <t xml:space="preserve">unit cost </t>
  </si>
  <si>
    <t>Identify traffic volumes by service</t>
  </si>
  <si>
    <t xml:space="preserve">Network design </t>
  </si>
  <si>
    <t>Equipment costs (capital, installation, operating and total) for all asset categories and all years</t>
  </si>
  <si>
    <t xml:space="preserve">Annualisation of capex using depreciation formula.   </t>
  </si>
  <si>
    <t>Summation of cost types to derive total annual costs per asset category.</t>
  </si>
  <si>
    <t>Provide the matrix to convert costs per network element into costs per service</t>
  </si>
  <si>
    <t>Service costing calculations for all years</t>
  </si>
  <si>
    <t>Calculate LRIC+ mark-up for each service</t>
  </si>
  <si>
    <t>Year 1</t>
  </si>
  <si>
    <t>Year 2</t>
  </si>
  <si>
    <t>Year 3</t>
  </si>
  <si>
    <t>Year 4</t>
  </si>
  <si>
    <t>Year 5</t>
  </si>
  <si>
    <t xml:space="preserve">Traffic </t>
  </si>
  <si>
    <t>Service</t>
  </si>
  <si>
    <t>Manufacturer's Design Capacity</t>
  </si>
  <si>
    <t>Key</t>
  </si>
  <si>
    <t>BHE</t>
  </si>
  <si>
    <t>Subscribers</t>
  </si>
  <si>
    <t>Minutes per hour</t>
  </si>
  <si>
    <t>minutes</t>
  </si>
  <si>
    <t>% Growth for a given planning period</t>
  </si>
  <si>
    <t>Base case</t>
  </si>
  <si>
    <t>Common costs</t>
  </si>
  <si>
    <t>CAPEX</t>
  </si>
  <si>
    <t>Cost driver</t>
  </si>
  <si>
    <t>Transfers:</t>
  </si>
  <si>
    <t>Exchange rate</t>
  </si>
  <si>
    <t>End of list</t>
  </si>
  <si>
    <t>End</t>
  </si>
  <si>
    <t>Unit operating cost</t>
  </si>
  <si>
    <t>Asset life</t>
  </si>
  <si>
    <t>Depreciation</t>
  </si>
  <si>
    <t>Price Trend          (+ or - %)</t>
  </si>
  <si>
    <t xml:space="preserve">WACC </t>
  </si>
  <si>
    <t>Total Annual Cost</t>
  </si>
  <si>
    <t>volumes</t>
  </si>
  <si>
    <t>Equipment Volumes</t>
  </si>
  <si>
    <t>unit capex</t>
  </si>
  <si>
    <t>annualisation parameters (various)</t>
  </si>
  <si>
    <t>total annual cost</t>
  </si>
  <si>
    <t>Equipment costs (investment, installation, annual capital and operating and total annual costs) for all years</t>
  </si>
  <si>
    <t>Total call attempts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</si>
  <si>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</si>
  <si>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</si>
  <si>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</si>
  <si>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</si>
  <si>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</si>
  <si>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</si>
  <si>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</si>
  <si>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</si>
  <si>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</si>
  <si>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</si>
  <si>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Total cost</t>
  </si>
  <si>
    <t>Network LRIC and mark-ups by service</t>
  </si>
  <si>
    <t>Non-billed traffic factors</t>
  </si>
  <si>
    <t>Network management system</t>
  </si>
  <si>
    <t>Retail costs</t>
  </si>
  <si>
    <t>LRIC + mark-up</t>
  </si>
  <si>
    <t>Sensitivity cases</t>
  </si>
  <si>
    <t>OSS</t>
  </si>
  <si>
    <t>IBIL</t>
  </si>
  <si>
    <t>Currency unit</t>
  </si>
  <si>
    <t>Year for which data is provided</t>
  </si>
  <si>
    <t>Market</t>
  </si>
  <si>
    <t>Transit calls</t>
  </si>
  <si>
    <t>per km</t>
  </si>
  <si>
    <t>Busy Hour Erlang by service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</si>
  <si>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</si>
  <si>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</si>
  <si>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</si>
  <si>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</si>
  <si>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</si>
  <si>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</si>
  <si>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</si>
  <si>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</si>
  <si>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</si>
  <si>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N20</t>
  </si>
  <si>
    <t>N21</t>
  </si>
  <si>
    <t>N22</t>
  </si>
  <si>
    <t>N23</t>
  </si>
  <si>
    <t>N24</t>
  </si>
  <si>
    <t>N25</t>
  </si>
  <si>
    <t>N26</t>
  </si>
  <si>
    <t>N27</t>
  </si>
  <si>
    <t>N28</t>
  </si>
  <si>
    <t>N29</t>
  </si>
  <si>
    <t>N30</t>
  </si>
  <si>
    <t>N31</t>
  </si>
  <si>
    <t>N32</t>
  </si>
  <si>
    <t>N33</t>
  </si>
  <si>
    <t>N34</t>
  </si>
  <si>
    <t>N35</t>
  </si>
  <si>
    <t>MSAN - common equipment (chassis, power supply, racks etc.)</t>
  </si>
  <si>
    <t>MSAN - 1GE card</t>
  </si>
  <si>
    <t>Layer 2 Aggregation switch - common equipment (chassis, power supply, racks etc.)</t>
  </si>
  <si>
    <t>Layer 2 Aggregation switch - processor</t>
  </si>
  <si>
    <t>Layer 3 edge router - common equipment (chassis, power supply, racks etc.)</t>
  </si>
  <si>
    <t>Layer 3 edge router - processor</t>
  </si>
  <si>
    <t>Layer 3 core router - common equipment (chassis, power supply, racks etc.)</t>
  </si>
  <si>
    <t>Layer 3 core router - processor</t>
  </si>
  <si>
    <t>MSAN-CMN</t>
  </si>
  <si>
    <t>MSAN-1GE</t>
  </si>
  <si>
    <t>AGGR-CMN</t>
  </si>
  <si>
    <t>AGGR-1GE-MSAN</t>
  </si>
  <si>
    <t>AGGR-PROC</t>
  </si>
  <si>
    <t>EDGE-CMN</t>
  </si>
  <si>
    <t>EDGE-PROC</t>
  </si>
  <si>
    <t>CORE-CMN</t>
  </si>
  <si>
    <t>CORE-PROC</t>
  </si>
  <si>
    <t>ICGW-CMN</t>
  </si>
  <si>
    <t>ICGW-CONTROL</t>
  </si>
  <si>
    <t>INTGW-CMN</t>
  </si>
  <si>
    <t>INTGW-CONTROL</t>
  </si>
  <si>
    <t>MSAN-MSAN</t>
  </si>
  <si>
    <t>AGGR-AGGR</t>
  </si>
  <si>
    <t>EDGE-EDGE</t>
  </si>
  <si>
    <t>CORE-CORE</t>
  </si>
  <si>
    <t>Mbps</t>
  </si>
  <si>
    <t>On-net calls</t>
  </si>
  <si>
    <t>Originating calls to OLO</t>
  </si>
  <si>
    <t>Terminating calls from OLO</t>
  </si>
  <si>
    <t xml:space="preserve">Originating international calls </t>
  </si>
  <si>
    <t xml:space="preserve">Terminating international calls </t>
  </si>
  <si>
    <t>Internet access</t>
  </si>
  <si>
    <t>Local leased lines</t>
  </si>
  <si>
    <t>Long distance leased lines</t>
  </si>
  <si>
    <t>International leased lines</t>
  </si>
  <si>
    <t>IPTV</t>
  </si>
  <si>
    <t>Minutes</t>
  </si>
  <si>
    <t>Lines and Subscribers</t>
  </si>
  <si>
    <t>Identify line and subscriber numbers</t>
  </si>
  <si>
    <t>Line and subscriber data input directly from responses to the data request</t>
  </si>
  <si>
    <t>As 1 January</t>
  </si>
  <si>
    <t>Residential phone lines</t>
  </si>
  <si>
    <t>Business phone lines</t>
  </si>
  <si>
    <t>Leased lines</t>
  </si>
  <si>
    <t>Number of local leased lines</t>
  </si>
  <si>
    <t>n*64kbit/s</t>
  </si>
  <si>
    <t>2Mbit/s</t>
  </si>
  <si>
    <t>8Mbit/s</t>
  </si>
  <si>
    <t>34Mbit/s</t>
  </si>
  <si>
    <t>155Mbit/s</t>
  </si>
  <si>
    <t>Number of long distance leased lines</t>
  </si>
  <si>
    <t>Number of international leased lines</t>
  </si>
  <si>
    <t>Year 6</t>
  </si>
  <si>
    <t>% Successul call rate</t>
  </si>
  <si>
    <t>Average call duration (in seconds)</t>
  </si>
  <si>
    <t>Non conversation holding time (in seconds)</t>
  </si>
  <si>
    <t>Provide the design rules for estimating the scale and scope of the network</t>
  </si>
  <si>
    <t>Busy hour data</t>
  </si>
  <si>
    <t>Traffic data input directly from responses to the data request</t>
  </si>
  <si>
    <t>Design capacities, units of measurement, planning horizon and typical utilisation</t>
  </si>
  <si>
    <t>Design Capacity Unit  (e.g subscribers, BHE)</t>
  </si>
  <si>
    <t>Forward provisioning (months)</t>
  </si>
  <si>
    <t>Maximum capacity used for operational planning (%)</t>
  </si>
  <si>
    <t>Type</t>
  </si>
  <si>
    <t>Urban</t>
  </si>
  <si>
    <t>Suburban</t>
  </si>
  <si>
    <t>Rural</t>
  </si>
  <si>
    <t>Unit costs assumptions in the base year and price trends input directly from responses to the data request</t>
  </si>
  <si>
    <r>
      <t xml:space="preserve">Unit costs used along with equipment volumes from </t>
    </r>
    <r>
      <rPr>
        <b/>
        <i/>
        <sz val="10"/>
        <rFont val="Arial"/>
        <family val="2"/>
      </rPr>
      <t>6. Network design</t>
    </r>
    <r>
      <rPr>
        <sz val="10"/>
        <rFont val="Arial"/>
      </rPr>
      <t xml:space="preserve"> to derive total costs in </t>
    </r>
    <r>
      <rPr>
        <b/>
        <sz val="10"/>
        <rFont val="Arial"/>
        <family val="2"/>
      </rPr>
      <t>7.</t>
    </r>
    <r>
      <rPr>
        <b/>
        <i/>
        <sz val="10"/>
        <rFont val="Arial"/>
        <family val="2"/>
      </rPr>
      <t xml:space="preserve"> Network costs</t>
    </r>
  </si>
  <si>
    <t>Unit investment and opex</t>
  </si>
  <si>
    <t>Indirect costs</t>
  </si>
  <si>
    <t>DIRECT OPEX</t>
  </si>
  <si>
    <t>Cost basis (e.g. per unit, per 1000 subscribers)</t>
  </si>
  <si>
    <t>Capitalised costs of installation</t>
  </si>
  <si>
    <t>per unit</t>
  </si>
  <si>
    <t>Trench - urban</t>
  </si>
  <si>
    <t>Trench - suburban</t>
  </si>
  <si>
    <t>Trench - rural</t>
  </si>
  <si>
    <t>Duct</t>
  </si>
  <si>
    <t>Cable - ducted 12 fibre</t>
  </si>
  <si>
    <t>Cable - ducted 24 fibre</t>
  </si>
  <si>
    <t>Cable - ducted 48 fibre</t>
  </si>
  <si>
    <t>Cable - ducted 64 fibre</t>
  </si>
  <si>
    <t>Cable - ducted 96 fibre</t>
  </si>
  <si>
    <t>Cable - ducted 192 fibre</t>
  </si>
  <si>
    <t>Cable - direct bury 12 fibre</t>
  </si>
  <si>
    <t>Cable - direct bury 24 fibre</t>
  </si>
  <si>
    <t>Cable - direct bury 48 fibre</t>
  </si>
  <si>
    <t>Cable - direct bury 64 fibre</t>
  </si>
  <si>
    <t>Cable - direct bury 96 fibre</t>
  </si>
  <si>
    <t>Cable - direct bury 192 fibre</t>
  </si>
  <si>
    <t>Fibre joint</t>
  </si>
  <si>
    <t>Jointing box</t>
  </si>
  <si>
    <t>Manhole</t>
  </si>
  <si>
    <t>Cross connection frame</t>
  </si>
  <si>
    <t>Produce ratios to be used in the allocation of indirect and common costs</t>
  </si>
  <si>
    <r>
      <t xml:space="preserve">Indirect cost splits used in </t>
    </r>
    <r>
      <rPr>
        <b/>
        <i/>
        <sz val="10"/>
        <rFont val="Arial"/>
        <family val="2"/>
      </rPr>
      <t>10. Mark-ups</t>
    </r>
  </si>
  <si>
    <t>Indirect costs (i.e. costs other than those directly associated with network assets)</t>
  </si>
  <si>
    <t>Split of costs between network, retail and common input directly from responses to the data request</t>
  </si>
  <si>
    <t>Cost category</t>
  </si>
  <si>
    <t>Network costs (%)</t>
  </si>
  <si>
    <t>Retail costs (%)</t>
  </si>
  <si>
    <t>Common costs (%)</t>
  </si>
  <si>
    <t>Summary cost evolution - network elements (switching)</t>
  </si>
  <si>
    <t>Total network volumes</t>
  </si>
  <si>
    <t>Determine the number of each asset category required for each year</t>
  </si>
  <si>
    <t>Busy Hour Call Attempts by service</t>
  </si>
  <si>
    <t>Capacity requirement by network element</t>
  </si>
  <si>
    <t>Compute capacity and utilisation requirements of all assets</t>
  </si>
  <si>
    <r>
      <t xml:space="preserve">Traffic volumes combine with </t>
    </r>
    <r>
      <rPr>
        <b/>
        <i/>
        <sz val="10"/>
        <rFont val="Arial"/>
        <family val="2"/>
      </rPr>
      <t>3. Network design parameters</t>
    </r>
    <r>
      <rPr>
        <sz val="10"/>
        <rFont val="Arial"/>
      </rPr>
      <t xml:space="preserve"> to produce </t>
    </r>
    <r>
      <rPr>
        <b/>
        <i/>
        <sz val="10"/>
        <rFont val="Arial"/>
        <family val="2"/>
      </rPr>
      <t>6. Network design</t>
    </r>
  </si>
  <si>
    <r>
      <t xml:space="preserve">Cost and cost trend data derived from </t>
    </r>
    <r>
      <rPr>
        <b/>
        <i/>
        <sz val="10"/>
        <rFont val="Arial"/>
        <family val="2"/>
      </rPr>
      <t>4. Unit investment and opex</t>
    </r>
  </si>
  <si>
    <r>
      <t xml:space="preserve">Annual costs per asset category transferred to </t>
    </r>
    <r>
      <rPr>
        <b/>
        <i/>
        <sz val="10"/>
        <rFont val="Arial"/>
        <family val="2"/>
      </rPr>
      <t>9. Service costing</t>
    </r>
  </si>
  <si>
    <t>unit opex</t>
  </si>
  <si>
    <t>Depreciation + WACC</t>
  </si>
  <si>
    <t>annual unit cost</t>
  </si>
  <si>
    <t>annual unit capital cost</t>
  </si>
  <si>
    <t>Annual unit capital cost</t>
  </si>
  <si>
    <t>Annual unit cost</t>
  </si>
  <si>
    <t>Scrap value (% of capital)</t>
  </si>
  <si>
    <t>Transmission link</t>
  </si>
  <si>
    <t>TL01</t>
  </si>
  <si>
    <t>TL02</t>
  </si>
  <si>
    <t>TL03</t>
  </si>
  <si>
    <t>TL04</t>
  </si>
  <si>
    <t>TL05</t>
  </si>
  <si>
    <t>TL06</t>
  </si>
  <si>
    <t>TE01</t>
  </si>
  <si>
    <t>TE02</t>
  </si>
  <si>
    <t>TE03</t>
  </si>
  <si>
    <t>TE04</t>
  </si>
  <si>
    <t>TE05</t>
  </si>
  <si>
    <t>TE06</t>
  </si>
  <si>
    <t>TE07</t>
  </si>
  <si>
    <t>TE08</t>
  </si>
  <si>
    <t>TE09</t>
  </si>
  <si>
    <t>TE10</t>
  </si>
  <si>
    <t>TE11</t>
  </si>
  <si>
    <t>TE12</t>
  </si>
  <si>
    <t>TE13</t>
  </si>
  <si>
    <t>TE14</t>
  </si>
  <si>
    <t>TE15</t>
  </si>
  <si>
    <t>TE16</t>
  </si>
  <si>
    <t>TE17</t>
  </si>
  <si>
    <t>TE18</t>
  </si>
  <si>
    <t>TE19</t>
  </si>
  <si>
    <t>TE20</t>
  </si>
  <si>
    <t>Network element capex and opex</t>
  </si>
  <si>
    <t>Transmission equipment capex and opex</t>
  </si>
  <si>
    <t>Summary cost evolution - transmission equipment</t>
  </si>
  <si>
    <t>km urban</t>
  </si>
  <si>
    <t>km suburban</t>
  </si>
  <si>
    <t>km rural</t>
  </si>
  <si>
    <t>km ducted</t>
  </si>
  <si>
    <t>km direct bury</t>
  </si>
  <si>
    <t>Average usage of transmission equipment</t>
  </si>
  <si>
    <t>Transmission equipment</t>
  </si>
  <si>
    <t>Required transmission equipment by links</t>
  </si>
  <si>
    <t>Network elements economic costs (annual capex and opex)</t>
  </si>
  <si>
    <t>Transmission equipment economic costs (annual capex and opex) by links</t>
  </si>
  <si>
    <t>Total annual costs of transmission links</t>
  </si>
  <si>
    <r>
      <t xml:space="preserve">Mbps taken from </t>
    </r>
    <r>
      <rPr>
        <b/>
        <i/>
        <sz val="10"/>
        <rFont val="Arial"/>
        <family val="2"/>
      </rPr>
      <t>6. Network design</t>
    </r>
  </si>
  <si>
    <r>
      <t xml:space="preserve">Routing factor matrix used to derive service LRIC in </t>
    </r>
    <r>
      <rPr>
        <b/>
        <i/>
        <sz val="10"/>
        <rFont val="Arial"/>
        <family val="2"/>
      </rPr>
      <t>9. Service costing</t>
    </r>
  </si>
  <si>
    <t xml:space="preserve">Network cost split by service </t>
  </si>
  <si>
    <r>
      <t xml:space="preserve">Total costs of network elements from </t>
    </r>
    <r>
      <rPr>
        <b/>
        <i/>
        <sz val="10"/>
        <rFont val="Arial"/>
        <family val="2"/>
      </rPr>
      <t>7. Network costs</t>
    </r>
  </si>
  <si>
    <t>Identify unit costs for each year and each network asset, including capital, installation and operating expenditure</t>
  </si>
  <si>
    <r>
      <t xml:space="preserve">Costs per service transferred to </t>
    </r>
    <r>
      <rPr>
        <b/>
        <i/>
        <sz val="10"/>
        <rFont val="Arial"/>
        <family val="2"/>
      </rPr>
      <t>11. Service unit costing</t>
    </r>
    <r>
      <rPr>
        <sz val="10"/>
        <rFont val="Arial"/>
      </rPr>
      <t xml:space="preserve"> for inclusion of mark-ups.</t>
    </r>
  </si>
  <si>
    <t>Routing factors</t>
  </si>
  <si>
    <t>Indirect network costs</t>
  </si>
  <si>
    <t>Total network costs</t>
  </si>
  <si>
    <t>Indirect network costs as a % of annual network costs</t>
  </si>
  <si>
    <t>Common costs (allocated to network)</t>
  </si>
  <si>
    <t xml:space="preserve">Common cost as a % of total network costs </t>
  </si>
  <si>
    <t>Busy Hour Mbps by service</t>
  </si>
  <si>
    <t>Annual voice minutes to busy hour Mbps conversion factor</t>
  </si>
  <si>
    <t>Erlang to Mbps conversion factor</t>
  </si>
  <si>
    <t>Annual voice minutes to busy hour Erlangs conversion factor</t>
  </si>
  <si>
    <t>Busy hour Erlangs, Busy hour call attempts, Busy hour Mbps</t>
  </si>
  <si>
    <t>Voice traffic</t>
  </si>
  <si>
    <t>Annual call attempts to busy hour call attempts conversion factor</t>
  </si>
  <si>
    <t>Data traffic</t>
  </si>
  <si>
    <t>Mbps to busy hour Mbps conversion factor for IPTV</t>
  </si>
  <si>
    <t>Mbps to busy hour Mbps conversion factor for leased lines</t>
  </si>
  <si>
    <t>Traffic type</t>
  </si>
  <si>
    <t>Voice</t>
  </si>
  <si>
    <t>Internet</t>
  </si>
  <si>
    <t>Mbps to busy hour Mbps conversion factor for internet</t>
  </si>
  <si>
    <t>Service unit costing</t>
  </si>
  <si>
    <r>
      <t xml:space="preserve">Network costs by service taken from </t>
    </r>
    <r>
      <rPr>
        <b/>
        <i/>
        <sz val="10"/>
        <rFont val="Arial"/>
        <family val="2"/>
      </rPr>
      <t>9. Service costing</t>
    </r>
  </si>
  <si>
    <t>Unit LRIC+markup, unit pure LRIC</t>
  </si>
  <si>
    <t>Ring design parameters</t>
  </si>
  <si>
    <t>Parameter</t>
  </si>
  <si>
    <t>Number of nodes</t>
  </si>
  <si>
    <t>Node</t>
  </si>
  <si>
    <t>Number</t>
  </si>
  <si>
    <t>MSAN</t>
  </si>
  <si>
    <t>Design capacity requirement by network element</t>
  </si>
  <si>
    <t>Transmission links parameters</t>
  </si>
  <si>
    <t>Layer 2 Aggregation switch - 1GE card (to MSAN Ring)</t>
  </si>
  <si>
    <t>Transmission links between lower level and higher level routers (MSAN-AGGR, AGGR-EDGE, EDGE-CORE) are not included, because these routers</t>
  </si>
  <si>
    <t>are collocated. Also links between core router and softswitches and interconnection gateways are not included because they are collocated with core</t>
  </si>
  <si>
    <t>routers.</t>
  </si>
  <si>
    <t>Required network elements (whole network)</t>
  </si>
  <si>
    <t>Current sensitivity case traffic</t>
  </si>
  <si>
    <t>Current sensitivity case line and subscriber numbers</t>
  </si>
  <si>
    <t>Phone lines - current sensitivity case</t>
  </si>
  <si>
    <t>IPTV - current sensitivity case</t>
  </si>
  <si>
    <t>Leased lines - current sensitivity case</t>
  </si>
  <si>
    <t>Selected case:</t>
  </si>
  <si>
    <t>Billed traffic - current sensitivity case</t>
  </si>
  <si>
    <t>Operational support system</t>
  </si>
  <si>
    <t>Interconnection billing system</t>
  </si>
  <si>
    <r>
      <t xml:space="preserve">Busy hour data, number of network nodes from </t>
    </r>
    <r>
      <rPr>
        <b/>
        <i/>
        <sz val="10"/>
        <rFont val="Arial"/>
        <family val="2"/>
      </rPr>
      <t>B. Dashboard</t>
    </r>
  </si>
  <si>
    <r>
      <t xml:space="preserve">Capacity requirements for each network element are used in </t>
    </r>
    <r>
      <rPr>
        <b/>
        <i/>
        <sz val="10"/>
        <rFont val="Arial"/>
        <family val="2"/>
      </rPr>
      <t>6. Network design</t>
    </r>
    <r>
      <rPr>
        <sz val="10"/>
        <rFont val="Arial"/>
      </rPr>
      <t xml:space="preserve"> to establish equipment numbers</t>
    </r>
  </si>
  <si>
    <t>Routing tables, network design parameters input directly from responses to the data request</t>
  </si>
  <si>
    <t>Base case assumptions and results; sensitivity case assumptions</t>
  </si>
  <si>
    <r>
      <t xml:space="preserve">Results of current sensitivity case taken from </t>
    </r>
    <r>
      <rPr>
        <b/>
        <i/>
        <sz val="10"/>
        <rFont val="Arial"/>
        <family val="2"/>
      </rPr>
      <t>11. Service unit costing</t>
    </r>
  </si>
  <si>
    <t>Variation between base case and sensitivity case</t>
  </si>
  <si>
    <r>
      <t>Numbers of each asset used in</t>
    </r>
    <r>
      <rPr>
        <b/>
        <i/>
        <sz val="10"/>
        <rFont val="Arial"/>
        <family val="2"/>
      </rPr>
      <t xml:space="preserve"> 7. Network costs</t>
    </r>
  </si>
  <si>
    <r>
      <t xml:space="preserve">Numbers of assets required taken from </t>
    </r>
    <r>
      <rPr>
        <b/>
        <i/>
        <sz val="10"/>
        <rFont val="Arial"/>
        <family val="2"/>
      </rPr>
      <t>6. Network design</t>
    </r>
  </si>
  <si>
    <r>
      <t xml:space="preserve">Relative usage of each network element by each service taken from </t>
    </r>
    <r>
      <rPr>
        <b/>
        <i/>
        <sz val="10"/>
        <rFont val="Arial"/>
        <family val="2"/>
      </rPr>
      <t>3. Network design parameters</t>
    </r>
  </si>
  <si>
    <r>
      <t xml:space="preserve">Mark-ups on </t>
    </r>
    <r>
      <rPr>
        <b/>
        <i/>
        <sz val="10"/>
        <rFont val="Arial"/>
        <family val="2"/>
      </rPr>
      <t>9. Service costing</t>
    </r>
    <r>
      <rPr>
        <sz val="10"/>
        <rFont val="Arial"/>
      </rPr>
      <t xml:space="preserve"> to be used to derive </t>
    </r>
    <r>
      <rPr>
        <b/>
        <i/>
        <sz val="10"/>
        <rFont val="Arial"/>
        <family val="2"/>
      </rPr>
      <t>11. Service unit costing</t>
    </r>
  </si>
  <si>
    <r>
      <t xml:space="preserve">Compute indirect network costs and common costs from accounting cost data in sheet </t>
    </r>
    <r>
      <rPr>
        <b/>
        <i/>
        <sz val="10"/>
        <rFont val="Arial"/>
        <family val="2"/>
      </rPr>
      <t>5. Indirect costs</t>
    </r>
  </si>
  <si>
    <t>Routing factors - network elements + transmission links</t>
  </si>
  <si>
    <t>Network elements, Transmission links, Services all directly input to this worksheet</t>
  </si>
  <si>
    <t>Network elements</t>
  </si>
  <si>
    <t>Routing table: network elements (switching)</t>
  </si>
  <si>
    <t xml:space="preserve">Network element </t>
  </si>
  <si>
    <t>Network element</t>
  </si>
  <si>
    <t>Transmission links</t>
  </si>
  <si>
    <t>Routing table: transmission links</t>
  </si>
  <si>
    <r>
      <t>Number of nodes from</t>
    </r>
    <r>
      <rPr>
        <i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3. Networ</t>
    </r>
    <r>
      <rPr>
        <b/>
        <i/>
        <sz val="10"/>
        <rFont val="Arial"/>
        <family val="2"/>
      </rPr>
      <t>k design paramaters</t>
    </r>
  </si>
  <si>
    <t>Softswitch - common equipment (chassis, power supply, racks etc.)</t>
  </si>
  <si>
    <t>SX-CMN</t>
  </si>
  <si>
    <t>Softswitch - session border controller</t>
  </si>
  <si>
    <t>SX-SBC</t>
  </si>
  <si>
    <t>Softswitch - call control unit</t>
  </si>
  <si>
    <t>Softswitch - right to use voice licenses</t>
  </si>
  <si>
    <t>SX-RTU</t>
  </si>
  <si>
    <t>Interconnect gateway - common equipment (chassis, power supply, racks etc.)</t>
  </si>
  <si>
    <t>Interconnect gateway - controller</t>
  </si>
  <si>
    <t>Interconnect gateway - 1GE module (to CORE)</t>
  </si>
  <si>
    <t>ICGW-1GE-CORE</t>
  </si>
  <si>
    <t>Interconnect gateway - TDM module (to OLO)</t>
  </si>
  <si>
    <t>ICGW-TDM-OLO</t>
  </si>
  <si>
    <t>International gateway - common equipment (chassis, power supply, racks etc.)</t>
  </si>
  <si>
    <t>International gateway - controller</t>
  </si>
  <si>
    <t>International gateway - 1GE module (to CORE)</t>
  </si>
  <si>
    <t>INTGW-1GE-CORE</t>
  </si>
  <si>
    <t>International gateway - TDM module (to INT)</t>
  </si>
  <si>
    <t>INTGW-TDM-INT</t>
  </si>
  <si>
    <t>Signalling gateway - common equipment (chassis, power supply, racks etc.)</t>
  </si>
  <si>
    <t>SGW-CMN</t>
  </si>
  <si>
    <t>Signalling gateway - controller</t>
  </si>
  <si>
    <t>SGW-CONTROL</t>
  </si>
  <si>
    <t>Signalling gateway - CCS7 to SIGTRAN to the core</t>
  </si>
  <si>
    <t>SGW-SIGTRAN</t>
  </si>
  <si>
    <t>SX-VOICE</t>
  </si>
  <si>
    <t>Direct network costs</t>
  </si>
  <si>
    <t>Total network costs &amp; share of common costs</t>
  </si>
  <si>
    <t>Layer 2 Aggregation switch - 2,5GE module (to AGGR Ring)</t>
  </si>
  <si>
    <t>AGGR-2,5GE-AGGR</t>
  </si>
  <si>
    <t>Layer 3 edge router - 2,5GE module (to AGGR Ring)</t>
  </si>
  <si>
    <t>EDGE-2,5GE-AGGR</t>
  </si>
  <si>
    <t>Layer 3 edge router - 2,5GE module (to EDGE Ring)</t>
  </si>
  <si>
    <t>EDGE-2,5GE-EDGE</t>
  </si>
  <si>
    <t>Layer 3 core router - 2,5GE module (to EDGE Ring)</t>
  </si>
  <si>
    <t>CORE-2,5GE-EDGE</t>
  </si>
  <si>
    <t>Layer 3 core router - 2,5GE module (to CORE Ring)</t>
  </si>
  <si>
    <t>CORE-2,5GE-CORE</t>
  </si>
  <si>
    <t>Ducted</t>
  </si>
  <si>
    <t>Direct bury</t>
  </si>
  <si>
    <t>km total</t>
  </si>
  <si>
    <t>Other Admin</t>
  </si>
  <si>
    <t>Scrap value at the end of asset life</t>
  </si>
  <si>
    <t>Chassis</t>
  </si>
  <si>
    <t>SDH-STM-1</t>
  </si>
  <si>
    <t>SDH-STM-4</t>
  </si>
  <si>
    <t>SDH-STM-16</t>
  </si>
  <si>
    <t>SDH STM-1</t>
  </si>
  <si>
    <t>SDH STM-4</t>
  </si>
  <si>
    <t>SDH STM-16</t>
  </si>
  <si>
    <t>Market share in fixed telephone lines</t>
  </si>
  <si>
    <t>Market share in leased lines</t>
  </si>
  <si>
    <t>Busy hour voice traffic as a % of years traffic</t>
  </si>
  <si>
    <t>Installation included in purchase price</t>
  </si>
  <si>
    <t>Taken as 10% of equipment capex unless stated</t>
  </si>
  <si>
    <t>CORE-ICGW</t>
  </si>
  <si>
    <t>CORE-INTGW</t>
  </si>
  <si>
    <t xml:space="preserve">Mbps in busy hour for internet </t>
  </si>
  <si>
    <t>MSAN nodes per MSAN ring</t>
  </si>
  <si>
    <t>Number of MSAN nodes</t>
  </si>
  <si>
    <t>Mbps in busy hour for IPTV</t>
  </si>
  <si>
    <t>Number of rings</t>
  </si>
  <si>
    <t>Total length of  rings</t>
  </si>
  <si>
    <t>Signalling gateway</t>
  </si>
  <si>
    <t>Interconnect gateway</t>
  </si>
  <si>
    <t>International gateway</t>
  </si>
  <si>
    <t>Design capacity mark-up to provide required operational capacity</t>
  </si>
  <si>
    <t>Length in urban areas</t>
  </si>
  <si>
    <t>Length in suburban areas</t>
  </si>
  <si>
    <t>Length in rural areas</t>
  </si>
  <si>
    <t>Length of ducted cables</t>
  </si>
  <si>
    <t>Length of direct bury cables</t>
  </si>
  <si>
    <t>Aggregation nodes per MSAN ring</t>
  </si>
  <si>
    <t>Aggregation nodes per Aggregation ring</t>
  </si>
  <si>
    <t>Edge nodes per Aggregation ring</t>
  </si>
  <si>
    <t>Edge nodes per Edge ring</t>
  </si>
  <si>
    <t>Core nodes per Edge ring</t>
  </si>
  <si>
    <t>Core nodes per Core ring</t>
  </si>
  <si>
    <t>Number of MSAN nodes per MSAN ring</t>
  </si>
  <si>
    <t>Number of Aggregation nodes per MSAN ring</t>
  </si>
  <si>
    <t>Number of Aggregation nodes per Aggregation ring</t>
  </si>
  <si>
    <t>Number of Edge nodes per Aggregation ring</t>
  </si>
  <si>
    <t>Number of Edge nodes per Edge ring</t>
  </si>
  <si>
    <t>Number of Core nodes per Edge ring</t>
  </si>
  <si>
    <t>Number of Core nodes per Core ring</t>
  </si>
  <si>
    <t>Aggregation node</t>
  </si>
  <si>
    <t>Edge node</t>
  </si>
  <si>
    <t>Core node</t>
  </si>
  <si>
    <t>Softswitch</t>
  </si>
  <si>
    <t>Active lines as at 1 January</t>
  </si>
  <si>
    <t>Mbps (p.a.)</t>
  </si>
  <si>
    <t>Proportion of double tandem interconnect traffic</t>
  </si>
  <si>
    <t>used to set routing factors for interconnect traffic</t>
  </si>
  <si>
    <t>Length of average ring (km)</t>
  </si>
  <si>
    <t>USD</t>
  </si>
  <si>
    <t>Telecom</t>
  </si>
  <si>
    <t>Newtel</t>
  </si>
  <si>
    <t>Telephone subscriber lines - total market</t>
  </si>
  <si>
    <t>Leased lines - total market</t>
  </si>
  <si>
    <t>10Mbit/s</t>
  </si>
  <si>
    <t>100Mbit/s</t>
  </si>
  <si>
    <t>Normalian Pounds</t>
  </si>
  <si>
    <r>
      <t>S1</t>
    </r>
    <r>
      <rPr>
        <sz val="10"/>
        <rFont val="Arial"/>
      </rPr>
      <t>1</t>
    </r>
  </si>
  <si>
    <t>Source: TRAN</t>
  </si>
  <si>
    <t>Source: benchmark</t>
  </si>
  <si>
    <t>250 busy days and 10% traffic in busy hour.</t>
  </si>
  <si>
    <t>a voice channel has 64kbps, which is 0,064 Mbps</t>
  </si>
  <si>
    <t xml:space="preserve">Source: benchmark </t>
  </si>
  <si>
    <t xml:space="preserve">Source: benchmark (2 required for redundancy) </t>
  </si>
  <si>
    <t xml:space="preserve">Source: benchmark (minimum 2 required for redundancy) </t>
  </si>
  <si>
    <t>Source: Newtel</t>
  </si>
  <si>
    <t>Internet access - current sensitivity case</t>
  </si>
  <si>
    <t>Billed voice traffic - Newtel</t>
  </si>
  <si>
    <t>Billed voice traffic - Telecom</t>
  </si>
  <si>
    <t xml:space="preserve">Source: TRAN </t>
  </si>
  <si>
    <t xml:space="preserve">Source: Newtel </t>
  </si>
  <si>
    <t>Key cost results</t>
  </si>
  <si>
    <t xml:space="preserve">Source: Telecom </t>
  </si>
  <si>
    <t xml:space="preserve">at least one per region </t>
  </si>
  <si>
    <t xml:space="preserve">at least two for redundancy </t>
  </si>
  <si>
    <t>Source: benchmarks.</t>
  </si>
  <si>
    <t>Spectrum fees</t>
  </si>
  <si>
    <t>License Fee</t>
  </si>
  <si>
    <t>International leased lines for international interconnect</t>
  </si>
  <si>
    <t>International leased lines for transit lines and data transmission</t>
  </si>
  <si>
    <t>Internet capacity</t>
  </si>
  <si>
    <t>Value added services</t>
  </si>
  <si>
    <t>License fee - Revenue control</t>
  </si>
  <si>
    <t>License fee - Numbering-Fixed network</t>
  </si>
  <si>
    <t xml:space="preserve">License fee - Spectrum-Fixed network </t>
  </si>
  <si>
    <t xml:space="preserve">License fee - DTH TV </t>
  </si>
  <si>
    <t>Advertisement and publicity</t>
  </si>
  <si>
    <t>Billing and Collection</t>
  </si>
  <si>
    <t>Bad debt provisions</t>
  </si>
  <si>
    <t>Facilities - Rental, Building maintenance, Secirity, Reconstruction, Cleaning and Taxes</t>
  </si>
  <si>
    <t>Utilities</t>
  </si>
  <si>
    <t>Insurance</t>
  </si>
  <si>
    <t>Vehicles - Rental and Lease Charges, Fuel, Repairs and Maintenance, Taxis</t>
  </si>
  <si>
    <t>Consultancy support</t>
  </si>
  <si>
    <t>Postal Services and stationery</t>
  </si>
  <si>
    <t>Entertainment expenses</t>
  </si>
  <si>
    <t>Salaries, wages and benefits</t>
  </si>
  <si>
    <t>Seminars, conferences and training</t>
  </si>
  <si>
    <t>Travel and subsistance</t>
  </si>
  <si>
    <t>Network Maintenance</t>
  </si>
  <si>
    <t>IT Maintenance</t>
  </si>
  <si>
    <t>Management Accounting</t>
  </si>
  <si>
    <t>Internet access - Telecom</t>
  </si>
  <si>
    <t>Internet access - Newtel</t>
  </si>
  <si>
    <t>Contention ratio for Internet access</t>
  </si>
  <si>
    <t>25Mbit/s</t>
  </si>
  <si>
    <t>Total Mbit/s in core network</t>
  </si>
  <si>
    <t>x:1</t>
  </si>
  <si>
    <t>Contention ratio for IPTV access</t>
  </si>
  <si>
    <t>Total costs of Broadband Internet Access</t>
  </si>
  <si>
    <t>Expected annual change in purchase price</t>
  </si>
  <si>
    <t>Expected annual change in installation costs</t>
  </si>
  <si>
    <t>Expected annual change in operating &amp; maintenance costs</t>
  </si>
  <si>
    <t>Economic lifetime (Years)</t>
  </si>
  <si>
    <t>Cost per Mbps (p.a.)</t>
  </si>
  <si>
    <t>Volume (Mbps)</t>
  </si>
  <si>
    <t>Internet Access</t>
  </si>
  <si>
    <t>Cost per Mbps (USD p.a.)</t>
  </si>
  <si>
    <t>NOP</t>
  </si>
  <si>
    <t>United States Dollars</t>
  </si>
  <si>
    <t>Total costs (USD '000s)</t>
  </si>
  <si>
    <t xml:space="preserve">IPTV - Newtel </t>
  </si>
  <si>
    <t>value copy from data sheet under releveant scenario (with or without Cloud)</t>
  </si>
  <si>
    <t>value copy from data sheet under "without Cloud" scenario</t>
  </si>
  <si>
    <t>Costs (USD '000s)</t>
  </si>
  <si>
    <t>Data traffic - current sensitivity case</t>
  </si>
  <si>
    <t>Proportion of Internet capacity used in busy hour</t>
  </si>
  <si>
    <t>Proportion of IPTV capacity used in busy hour</t>
  </si>
  <si>
    <t>Proportion of leased line capacity in busy hour</t>
  </si>
  <si>
    <t xml:space="preserve">Version:                  </t>
  </si>
  <si>
    <t>Core Network Cost Model</t>
  </si>
  <si>
    <t>Notice</t>
  </si>
  <si>
    <t>ITU Contacts</t>
  </si>
  <si>
    <r>
      <t>Mr. Cleveland Thomas (</t>
    </r>
    <r>
      <rPr>
        <u/>
        <sz val="10"/>
        <color indexed="12"/>
        <rFont val="Arial"/>
        <family val="2"/>
      </rPr>
      <t>cleveland.thomas@itu.int</t>
    </r>
    <r>
      <rPr>
        <sz val="10"/>
        <rFont val="Arial"/>
      </rPr>
      <t>)</t>
    </r>
  </si>
  <si>
    <r>
      <t>Ms. Carmen Prado Wagner (</t>
    </r>
    <r>
      <rPr>
        <u/>
        <sz val="10"/>
        <color indexed="12"/>
        <rFont val="Arial"/>
        <family val="2"/>
      </rPr>
      <t>carmen.prado@itu.int</t>
    </r>
    <r>
      <rPr>
        <sz val="10"/>
        <rFont val="Arial"/>
      </rPr>
      <t>)</t>
    </r>
  </si>
  <si>
    <r>
      <t>Mr. Ashish Narayan (</t>
    </r>
    <r>
      <rPr>
        <u/>
        <sz val="10"/>
        <color indexed="12"/>
        <rFont val="Arial"/>
        <family val="2"/>
      </rPr>
      <t>ashish.narayan@itu.int</t>
    </r>
    <r>
      <rPr>
        <sz val="10"/>
        <rFont val="Arial"/>
      </rPr>
      <t xml:space="preserve"> )</t>
    </r>
  </si>
  <si>
    <t>Purchase price per unit (USD), 2016</t>
  </si>
  <si>
    <t>Unit operating &amp; maintenance costs as a % of purchase price, 2016</t>
  </si>
  <si>
    <t>value copy from data sheet under relevant scenario (with or without Cloud)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</si>
</sst>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164" formatCode="_-* #,##0.00_-;\-* #,##0.00_-;_-* &quot;-&quot;??_-;_-@_-"/>
    <numFmt numFmtId="165" formatCode="\£#,##0.00_);\(\£#,##0.00\);\ \-\-\-_)"/>
    <numFmt numFmtId="166" formatCode="#,##0_);\(#,##0\);\ \-\-\-_)"/>
    <numFmt numFmtId="167" formatCode="General_)"/>
    <numFmt numFmtId="168" formatCode="#,##0.0_x_);\(#,##0.0_x\);\ \-\-\-_)"/>
    <numFmt numFmtId="169" formatCode="#,##0.00_);\(#,##0.00\);\ \-\-\-_)"/>
    <numFmt numFmtId="170" formatCode="#,##0.0\x_)_%;\(#,##0.0\x\)_%;\ &quot;NM&quot;_x_%_)"/>
    <numFmt numFmtId="171" formatCode="&quot;Case&quot;\ 0"/>
    <numFmt numFmtId="172" formatCode=";;;"/>
    <numFmt numFmtId="173" formatCode="_(&quot;$&quot;* #,##0_);_(&quot;$&quot;* \(#,##0\);_(&quot;$&quot;* &quot;-&quot;_);_(@_)"/>
    <numFmt numFmtId="174" formatCode="_(&quot;$&quot;* #,##0.00_);_(&quot;$&quot;* \(#,##0.00\);_(&quot;$&quot;* &quot;-&quot;??_);_(@_)"/>
    <numFmt numFmtId="175" formatCode="#,##0.0_x_%_);\(#,##0.0\)_x_%;\ &quot;NM&quot;_x_%_)"/>
    <numFmt numFmtId="176" formatCode="0%;[Red]\-0%"/>
    <numFmt numFmtId="177" formatCode="#,##0.0_);\(#,##0.0\);\ \-\-\-_)"/>
    <numFmt numFmtId="178" formatCode="0.00%_);\(0.00%\);\ \-\-\-_)"/>
    <numFmt numFmtId="179" formatCode="0.000%_);\(0.000%\);\ \-\-\-_)"/>
    <numFmt numFmtId="180" formatCode="0.00%_x_);\(0.00%\)_x;\ &quot;NM&quot;_x_%_)"/>
    <numFmt numFmtId="181" formatCode="0.00%_x_);\(0.00%\)_x;\ \-\-\-_x_%_)"/>
    <numFmt numFmtId="182" formatCode="\£#,##0.00_);\(\£#,##0.00\)"/>
    <numFmt numFmtId="183" formatCode="\£#,##0_);\(\£#,##0\);\ \-\-\-_)"/>
    <numFmt numFmtId="184" formatCode="\£#,##0.00_x_%_);\(\£#,##0.00\)_x_%;\ \-\-\-_x_%_)"/>
    <numFmt numFmtId="185" formatCode="#,##0.00_x_%_);\(#,##0.00\)_x_%;\ \-\-\-_x_%_)"/>
    <numFmt numFmtId="186" formatCode="0.00%;[Red]\-0.00%"/>
    <numFmt numFmtId="187" formatCode="#,##0,\ ;[Red]\(#,##0,\);\-"/>
    <numFmt numFmtId="188" formatCode="0\ \x"/>
    <numFmt numFmtId="189" formatCode="0.E+00"/>
    <numFmt numFmtId="190" formatCode="_-* #,##0_-;\-* #,##0_-;_-* &quot;-&quot;??_-;_-@_-"/>
    <numFmt numFmtId="191" formatCode="0.0%"/>
    <numFmt numFmtId="192" formatCode="#,##0_ ;\-#,##0\ "/>
    <numFmt numFmtId="193" formatCode="#,##0.0"/>
    <numFmt numFmtId="194" formatCode="0.000"/>
    <numFmt numFmtId="195" formatCode="0.000000"/>
    <numFmt numFmtId="196" formatCode="0.000000000"/>
    <numFmt numFmtId="197" formatCode="0.0000"/>
  </numFmts>
  <fonts count="8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Helv"/>
    </font>
    <font>
      <b/>
      <sz val="11"/>
      <name val="Arial"/>
      <family val="2"/>
    </font>
    <font>
      <sz val="10"/>
      <color indexed="10"/>
      <name val="Times New Roman"/>
      <family val="1"/>
    </font>
    <font>
      <b/>
      <sz val="11"/>
      <color indexed="12"/>
      <name val="MS Serif"/>
      <family val="1"/>
    </font>
    <font>
      <sz val="11"/>
      <color indexed="12"/>
      <name val="MS Serif"/>
      <family val="1"/>
    </font>
    <font>
      <sz val="8"/>
      <color indexed="12"/>
      <name val="Arial"/>
      <family val="2"/>
    </font>
    <font>
      <sz val="1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color indexed="8"/>
      <name val="Helvetica"/>
      <family val="2"/>
    </font>
    <font>
      <sz val="12"/>
      <name val="Tms Rmn"/>
    </font>
    <font>
      <sz val="7"/>
      <name val="Palatino"/>
      <family val="1"/>
    </font>
    <font>
      <sz val="8"/>
      <color indexed="17"/>
      <name val="Arial"/>
      <family val="2"/>
    </font>
    <font>
      <sz val="6"/>
      <color indexed="16"/>
      <name val="Palatino"/>
      <family val="1"/>
    </font>
    <font>
      <b/>
      <i/>
      <sz val="10"/>
      <color indexed="8"/>
      <name val="Arial"/>
      <family val="2"/>
    </font>
    <font>
      <sz val="8"/>
      <name val="Helv"/>
    </font>
    <font>
      <sz val="10"/>
      <color indexed="12"/>
      <name val="Times New Roman"/>
      <family val="1"/>
    </font>
    <font>
      <sz val="11"/>
      <color indexed="20"/>
      <name val="Arial"/>
      <family val="2"/>
    </font>
    <font>
      <sz val="10"/>
      <color indexed="18"/>
      <name val="Helv"/>
    </font>
    <font>
      <b/>
      <sz val="18"/>
      <name val="Times New Roman"/>
      <family val="1"/>
    </font>
    <font>
      <i/>
      <sz val="10"/>
      <color indexed="16"/>
      <name val="Times New Roman"/>
      <family val="1"/>
    </font>
    <font>
      <b/>
      <i/>
      <sz val="16"/>
      <name val="Helv"/>
    </font>
    <font>
      <i/>
      <sz val="9"/>
      <color indexed="12"/>
      <name val="Helv"/>
    </font>
    <font>
      <sz val="10"/>
      <color indexed="16"/>
      <name val="Helvetica-Black"/>
    </font>
    <font>
      <sz val="10"/>
      <name val="Arial Narrow"/>
      <family val="2"/>
    </font>
    <font>
      <sz val="8"/>
      <color indexed="20"/>
      <name val="Arial"/>
      <family val="2"/>
    </font>
    <font>
      <sz val="8"/>
      <color indexed="10"/>
      <name val="Arial"/>
      <family val="2"/>
    </font>
    <font>
      <b/>
      <sz val="11"/>
      <color indexed="12"/>
      <name val="Arial"/>
      <family val="2"/>
    </font>
    <font>
      <b/>
      <sz val="14"/>
      <name val="Times New Roman"/>
      <family val="1"/>
    </font>
    <font>
      <sz val="10"/>
      <color indexed="8"/>
      <name val="MS Sans Serif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10"/>
      <name val="Arial"/>
      <family val="2"/>
    </font>
    <font>
      <b/>
      <sz val="7"/>
      <color indexed="12"/>
      <name val="Arial"/>
      <family val="2"/>
    </font>
    <font>
      <sz val="12"/>
      <name val="宋体"/>
      <charset val="134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20"/>
      <name val="Arial"/>
      <family val="2"/>
    </font>
    <font>
      <b/>
      <sz val="10"/>
      <color indexed="63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sz val="10"/>
      <name val="Helvetica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63"/>
      <name val="Arial"/>
      <family val="2"/>
    </font>
    <font>
      <sz val="9"/>
      <color indexed="8"/>
      <name val="Verdana"/>
      <family val="2"/>
    </font>
    <font>
      <b/>
      <sz val="9"/>
      <name val="Arial"/>
      <family val="2"/>
    </font>
    <font>
      <sz val="10"/>
      <name val="Arial Unicode MS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9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i/>
      <sz val="10"/>
      <color rgb="FFFF0000"/>
      <name val="Arial"/>
    </font>
    <font>
      <b/>
      <i/>
      <sz val="20"/>
      <color rgb="FFFF0000"/>
      <name val="Arial"/>
    </font>
    <font>
      <i/>
      <sz val="12"/>
      <color rgb="FFFF0000"/>
      <name val="Arial"/>
    </font>
    <font>
      <u/>
      <sz val="10"/>
      <color indexed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fgColor indexed="15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41"/>
        <bgColor indexed="11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93">
    <xf numFmtId="0" fontId="0" fillId="0" borderId="0"/>
    <xf numFmtId="0" fontId="77" fillId="0" borderId="0" applyNumberFormat="0" applyAlignment="0"/>
    <xf numFmtId="0" fontId="4" fillId="2" borderId="1">
      <alignment horizontal="center" vertical="center"/>
    </xf>
    <xf numFmtId="0" fontId="4" fillId="3" borderId="0"/>
    <xf numFmtId="0" fontId="5" fillId="0" borderId="2" applyNumberFormat="0" applyFill="0" applyAlignment="0" applyProtection="0"/>
    <xf numFmtId="0" fontId="6" fillId="4" borderId="3">
      <alignment horizontal="center" vertical="center"/>
      <protection locked="0"/>
    </xf>
    <xf numFmtId="0" fontId="7" fillId="5" borderId="0"/>
    <xf numFmtId="165" fontId="8" fillId="0" borderId="0" applyNumberFormat="0" applyFill="0" applyBorder="0" applyAlignment="0" applyProtection="0"/>
    <xf numFmtId="0" fontId="9" fillId="6" borderId="1">
      <alignment horizontal="center" vertical="center"/>
    </xf>
    <xf numFmtId="0" fontId="10" fillId="7" borderId="4" applyNumberFormat="0" applyProtection="0">
      <alignment horizontal="center" vertical="center" wrapText="1"/>
    </xf>
    <xf numFmtId="0" fontId="10" fillId="7" borderId="0" applyNumberFormat="0" applyBorder="0" applyProtection="0">
      <alignment horizontal="centerContinuous" vertical="center"/>
    </xf>
    <xf numFmtId="0" fontId="11" fillId="0" borderId="5" applyNumberFormat="0" applyFont="0" applyFill="0" applyAlignment="0" applyProtection="0">
      <alignment horizontal="left"/>
    </xf>
    <xf numFmtId="164" fontId="1" fillId="0" borderId="0" applyFont="0" applyFill="0" applyBorder="0" applyAlignment="0" applyProtection="0"/>
    <xf numFmtId="166" fontId="12" fillId="0" borderId="0" applyFont="0" applyFill="0" applyBorder="0" applyAlignment="0" applyProtection="0">
      <alignment horizontal="right"/>
    </xf>
    <xf numFmtId="165" fontId="12" fillId="0" borderId="0" applyFont="0" applyFill="0" applyBorder="0" applyAlignment="0" applyProtection="0">
      <alignment horizontal="right"/>
    </xf>
    <xf numFmtId="167" fontId="12" fillId="0" borderId="0" applyFont="0" applyFill="0" applyBorder="0" applyAlignment="0" applyProtection="0">
      <alignment horizontal="right"/>
    </xf>
    <xf numFmtId="168" fontId="12" fillId="0" borderId="3"/>
    <xf numFmtId="15" fontId="13" fillId="0" borderId="0" applyFont="0" applyFill="0" applyBorder="0" applyAlignment="0" applyProtection="0">
      <protection locked="0"/>
    </xf>
    <xf numFmtId="169" fontId="12" fillId="0" borderId="0" applyFont="0" applyFill="0" applyBorder="0" applyAlignment="0" applyProtection="0"/>
    <xf numFmtId="15" fontId="13" fillId="0" borderId="0">
      <protection locked="0"/>
    </xf>
    <xf numFmtId="170" fontId="12" fillId="0" borderId="6" applyNumberFormat="0" applyFont="0" applyFill="0" applyAlignment="0" applyProtection="0"/>
    <xf numFmtId="0" fontId="14" fillId="0" borderId="0" applyNumberFormat="0" applyFont="0" applyFill="0" applyBorder="0" applyAlignment="0">
      <protection locked="0"/>
    </xf>
    <xf numFmtId="166" fontId="12" fillId="0" borderId="0"/>
    <xf numFmtId="0" fontId="15" fillId="0" borderId="0" applyFill="0" applyBorder="0" applyProtection="0">
      <alignment horizontal="left"/>
    </xf>
    <xf numFmtId="0" fontId="4" fillId="3" borderId="1">
      <alignment horizontal="center" vertical="center"/>
    </xf>
    <xf numFmtId="0" fontId="4" fillId="8" borderId="0"/>
    <xf numFmtId="0" fontId="16" fillId="0" borderId="0" applyNumberFormat="0" applyFill="0" applyBorder="0" applyAlignment="0" applyProtection="0">
      <alignment horizontal="left"/>
    </xf>
    <xf numFmtId="38" fontId="12" fillId="3" borderId="0" applyNumberFormat="0" applyBorder="0" applyAlignment="0" applyProtection="0"/>
    <xf numFmtId="171" fontId="12" fillId="0" borderId="0" applyFont="0" applyFill="0" applyBorder="0" applyAlignment="0" applyProtection="0">
      <alignment horizontal="right"/>
    </xf>
    <xf numFmtId="0" fontId="17" fillId="0" borderId="0" applyProtection="0">
      <alignment horizontal="right"/>
    </xf>
    <xf numFmtId="1" fontId="18" fillId="1" borderId="0" applyAlignment="0" applyProtection="0">
      <protection locked="0"/>
    </xf>
    <xf numFmtId="172" fontId="19" fillId="0" borderId="0"/>
    <xf numFmtId="0" fontId="5" fillId="0" borderId="0" applyNumberFormat="0" applyFill="0" applyBorder="0" applyAlignment="0" applyProtection="0"/>
    <xf numFmtId="10" fontId="12" fillId="9" borderId="3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3">
      <alignment horizontal="center"/>
    </xf>
    <xf numFmtId="0" fontId="22" fillId="0" borderId="0" applyNumberFormat="0" applyFill="0" applyBorder="0" applyAlignment="0" applyProtection="0"/>
    <xf numFmtId="0" fontId="23" fillId="0" borderId="0" applyNumberFormat="0" applyFill="0" applyBorder="0" applyProtection="0">
      <alignment horizontal="left"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0" fontId="19" fillId="0" borderId="0"/>
    <xf numFmtId="175" fontId="19" fillId="0" borderId="0">
      <alignment horizontal="right"/>
    </xf>
    <xf numFmtId="0" fontId="24" fillId="0" borderId="0" applyNumberFormat="0" applyFill="0" applyBorder="0" applyProtection="0">
      <alignment horizontal="left"/>
    </xf>
    <xf numFmtId="166" fontId="25" fillId="0" borderId="0"/>
    <xf numFmtId="0" fontId="51" fillId="0" borderId="0"/>
    <xf numFmtId="0" fontId="13" fillId="0" borderId="0" applyNumberFormat="0" applyFill="0" applyBorder="0" applyAlignment="0" applyProtection="0">
      <protection locked="0"/>
    </xf>
    <xf numFmtId="0" fontId="60" fillId="0" borderId="0" applyNumberFormat="0" applyFill="0" applyBorder="0" applyAlignment="0" applyProtection="0">
      <protection locked="0"/>
    </xf>
    <xf numFmtId="0" fontId="3" fillId="0" borderId="0"/>
    <xf numFmtId="0" fontId="1" fillId="0" borderId="0"/>
    <xf numFmtId="37" fontId="1" fillId="0" borderId="0">
      <alignment horizontal="left"/>
    </xf>
    <xf numFmtId="0" fontId="9" fillId="6" borderId="0">
      <alignment horizontal="center" vertical="center"/>
    </xf>
    <xf numFmtId="38" fontId="11" fillId="0" borderId="7" applyFont="0" applyFill="0" applyBorder="0" applyAlignment="0" applyProtection="0"/>
    <xf numFmtId="177" fontId="19" fillId="0" borderId="0"/>
    <xf numFmtId="0" fontId="26" fillId="0" borderId="0" applyNumberFormat="0" applyAlignment="0">
      <alignment vertical="top"/>
    </xf>
    <xf numFmtId="1" fontId="27" fillId="0" borderId="0" applyProtection="0">
      <alignment horizontal="right" vertical="center"/>
    </xf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2" fillId="0" borderId="0"/>
    <xf numFmtId="166" fontId="12" fillId="0" borderId="0"/>
    <xf numFmtId="179" fontId="2" fillId="0" borderId="0"/>
    <xf numFmtId="180" fontId="2" fillId="0" borderId="0"/>
    <xf numFmtId="181" fontId="2" fillId="0" borderId="0"/>
    <xf numFmtId="176" fontId="11" fillId="0" borderId="0" applyFont="0" applyFill="0" applyBorder="0" applyAlignment="0" applyProtection="0"/>
    <xf numFmtId="182" fontId="28" fillId="0" borderId="0" applyFont="0" applyFill="0" applyBorder="0" applyAlignment="0" applyProtection="0"/>
    <xf numFmtId="183" fontId="2" fillId="0" borderId="0"/>
    <xf numFmtId="166" fontId="2" fillId="0" borderId="0"/>
    <xf numFmtId="165" fontId="2" fillId="0" borderId="0"/>
    <xf numFmtId="169" fontId="2" fillId="0" borderId="0"/>
    <xf numFmtId="184" fontId="2" fillId="0" borderId="0"/>
    <xf numFmtId="185" fontId="2" fillId="0" borderId="0"/>
    <xf numFmtId="166" fontId="29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0" fontId="4" fillId="6" borderId="0"/>
    <xf numFmtId="0" fontId="11" fillId="0" borderId="8" applyNumberFormat="0" applyFont="0" applyFill="0" applyAlignment="0" applyProtection="0"/>
    <xf numFmtId="0" fontId="10" fillId="7" borderId="9" applyNumberFormat="0" applyBorder="0" applyProtection="0">
      <alignment horizontal="left" wrapText="1"/>
    </xf>
    <xf numFmtId="0" fontId="10" fillId="7" borderId="0" applyNumberFormat="0" applyBorder="0" applyProtection="0">
      <alignment horizontal="left"/>
    </xf>
    <xf numFmtId="0" fontId="11" fillId="0" borderId="10" applyNumberFormat="0" applyFont="0" applyFill="0" applyAlignment="0" applyProtection="0"/>
    <xf numFmtId="0" fontId="31" fillId="6" borderId="0">
      <alignment horizontal="center" vertical="center"/>
    </xf>
    <xf numFmtId="0" fontId="32" fillId="0" borderId="0" applyNumberFormat="0" applyFill="0" applyBorder="0" applyProtection="0">
      <alignment horizontal="left" vertical="center"/>
    </xf>
    <xf numFmtId="0" fontId="14" fillId="10" borderId="3" applyNumberFormat="0" applyFont="0" applyBorder="0" applyAlignment="0" applyProtection="0"/>
    <xf numFmtId="40" fontId="11" fillId="0" borderId="0" applyFont="0" applyFill="0" applyBorder="0" applyAlignment="0" applyProtection="0"/>
    <xf numFmtId="186" fontId="11" fillId="0" borderId="0" applyFont="0" applyFill="0" applyBorder="0" applyAlignment="0" applyProtection="0"/>
    <xf numFmtId="0" fontId="4" fillId="6" borderId="0"/>
    <xf numFmtId="0" fontId="9" fillId="6" borderId="0">
      <alignment horizontal="left" vertical="center"/>
    </xf>
    <xf numFmtId="0" fontId="33" fillId="0" borderId="0"/>
    <xf numFmtId="0" fontId="3" fillId="0" borderId="0"/>
    <xf numFmtId="0" fontId="34" fillId="0" borderId="0" applyBorder="0" applyProtection="0">
      <alignment vertical="center"/>
    </xf>
    <xf numFmtId="170" fontId="12" fillId="0" borderId="11" applyBorder="0" applyProtection="0">
      <alignment horizontal="right" vertical="center"/>
    </xf>
    <xf numFmtId="0" fontId="35" fillId="11" borderId="0" applyBorder="0" applyProtection="0">
      <alignment horizontal="centerContinuous" vertical="center"/>
    </xf>
    <xf numFmtId="0" fontId="35" fillId="12" borderId="11" applyBorder="0" applyProtection="0">
      <alignment horizontal="centerContinuous" vertical="center"/>
    </xf>
    <xf numFmtId="0" fontId="4" fillId="3" borderId="1">
      <alignment horizontal="left" vertical="center"/>
    </xf>
    <xf numFmtId="0" fontId="4" fillId="8" borderId="0"/>
    <xf numFmtId="0" fontId="36" fillId="0" borderId="0" applyFill="0" applyBorder="0" applyProtection="0">
      <alignment horizontal="left"/>
    </xf>
    <xf numFmtId="0" fontId="15" fillId="0" borderId="12" applyFill="0" applyBorder="0" applyProtection="0">
      <alignment horizontal="left" vertical="top"/>
    </xf>
    <xf numFmtId="187" fontId="37" fillId="0" borderId="0"/>
    <xf numFmtId="0" fontId="10" fillId="7" borderId="4" applyNumberFormat="0" applyProtection="0">
      <alignment horizontal="left" vertical="center"/>
    </xf>
    <xf numFmtId="0" fontId="4" fillId="13" borderId="1">
      <alignment horizontal="left" vertical="center"/>
    </xf>
    <xf numFmtId="167" fontId="38" fillId="0" borderId="0">
      <alignment horizontal="left"/>
      <protection locked="0"/>
    </xf>
    <xf numFmtId="0" fontId="11" fillId="7" borderId="0" applyNumberFormat="0" applyBorder="0" applyProtection="0">
      <alignment horizontal="left"/>
    </xf>
    <xf numFmtId="188" fontId="12" fillId="0" borderId="11" applyBorder="0" applyProtection="0">
      <alignment horizontal="right"/>
    </xf>
    <xf numFmtId="0" fontId="4" fillId="14" borderId="3">
      <alignment horizontal="center" vertical="center"/>
    </xf>
    <xf numFmtId="188" fontId="2" fillId="0" borderId="11" applyBorder="0" applyProtection="0">
      <alignment horizontal="right"/>
    </xf>
    <xf numFmtId="0" fontId="39" fillId="0" borderId="0">
      <alignment vertical="center"/>
    </xf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</cellStyleXfs>
  <cellXfs count="492">
    <xf numFmtId="0" fontId="0" fillId="0" borderId="0" xfId="0"/>
    <xf numFmtId="0" fontId="0" fillId="6" borderId="0" xfId="0" applyFill="1"/>
    <xf numFmtId="0" fontId="43" fillId="6" borderId="0" xfId="0" applyFont="1" applyFill="1" applyBorder="1"/>
    <xf numFmtId="0" fontId="0" fillId="6" borderId="0" xfId="0" applyFill="1" applyBorder="1"/>
    <xf numFmtId="0" fontId="0" fillId="6" borderId="0" xfId="0" applyFill="1" applyBorder="1" applyAlignment="1">
      <alignment horizontal="left"/>
    </xf>
    <xf numFmtId="0" fontId="1" fillId="6" borderId="0" xfId="0" applyFont="1" applyFill="1" applyBorder="1"/>
    <xf numFmtId="0" fontId="41" fillId="6" borderId="0" xfId="45" applyFont="1" applyFill="1">
      <protection locked="0"/>
    </xf>
    <xf numFmtId="0" fontId="37" fillId="6" borderId="0" xfId="45" applyFont="1" applyFill="1">
      <protection locked="0"/>
    </xf>
    <xf numFmtId="0" fontId="46" fillId="6" borderId="0" xfId="45" applyFont="1" applyFill="1">
      <protection locked="0"/>
    </xf>
    <xf numFmtId="0" fontId="0" fillId="6" borderId="3" xfId="0" applyFill="1" applyBorder="1"/>
    <xf numFmtId="0" fontId="48" fillId="3" borderId="13" xfId="44" applyFont="1" applyFill="1" applyBorder="1" applyAlignment="1">
      <alignment horizontal="left"/>
    </xf>
    <xf numFmtId="189" fontId="37" fillId="3" borderId="3" xfId="55" applyNumberFormat="1" applyFont="1" applyFill="1" applyBorder="1" applyAlignment="1">
      <alignment horizontal="center"/>
    </xf>
    <xf numFmtId="0" fontId="37" fillId="3" borderId="13" xfId="44" applyFont="1" applyFill="1" applyBorder="1" applyAlignment="1">
      <alignment horizontal="left" wrapText="1"/>
    </xf>
    <xf numFmtId="0" fontId="37" fillId="3" borderId="3" xfId="45" applyFont="1" applyFill="1" applyBorder="1">
      <protection locked="0"/>
    </xf>
    <xf numFmtId="0" fontId="37" fillId="3" borderId="3" xfId="44" applyFont="1" applyFill="1" applyBorder="1" applyAlignment="1">
      <alignment horizontal="left"/>
    </xf>
    <xf numFmtId="0" fontId="43" fillId="6" borderId="0" xfId="45" applyFont="1" applyFill="1">
      <protection locked="0"/>
    </xf>
    <xf numFmtId="0" fontId="47" fillId="6" borderId="0" xfId="45" applyFont="1" applyFill="1">
      <protection locked="0"/>
    </xf>
    <xf numFmtId="0" fontId="43" fillId="6" borderId="0" xfId="45" applyFont="1" applyFill="1" applyAlignment="1">
      <alignment horizontal="left"/>
      <protection locked="0"/>
    </xf>
    <xf numFmtId="0" fontId="37" fillId="6" borderId="0" xfId="45" applyFont="1" applyFill="1" applyAlignment="1">
      <alignment horizontal="center"/>
      <protection locked="0"/>
    </xf>
    <xf numFmtId="0" fontId="47" fillId="6" borderId="0" xfId="45" applyFont="1" applyFill="1" applyAlignment="1">
      <alignment horizontal="center"/>
      <protection locked="0"/>
    </xf>
    <xf numFmtId="0" fontId="47" fillId="6" borderId="0" xfId="45" applyFont="1" applyFill="1" applyAlignment="1">
      <alignment horizontal="left"/>
      <protection locked="0"/>
    </xf>
    <xf numFmtId="0" fontId="48" fillId="6" borderId="0" xfId="45" applyFont="1" applyFill="1" applyAlignment="1">
      <alignment horizontal="left"/>
      <protection locked="0"/>
    </xf>
    <xf numFmtId="3" fontId="44" fillId="6" borderId="0" xfId="45" applyNumberFormat="1" applyFont="1" applyFill="1" applyBorder="1" applyAlignment="1">
      <alignment horizontal="center"/>
      <protection locked="0"/>
    </xf>
    <xf numFmtId="0" fontId="49" fillId="6" borderId="0" xfId="45" applyFont="1" applyFill="1" applyBorder="1">
      <protection locked="0"/>
    </xf>
    <xf numFmtId="0" fontId="50" fillId="6" borderId="0" xfId="44" applyFont="1" applyFill="1" applyBorder="1" applyAlignment="1">
      <alignment horizontal="left"/>
    </xf>
    <xf numFmtId="0" fontId="49" fillId="6" borderId="0" xfId="45" applyFont="1" applyFill="1" applyBorder="1" applyAlignment="1">
      <alignment horizontal="center"/>
      <protection locked="0"/>
    </xf>
    <xf numFmtId="0" fontId="49" fillId="6" borderId="0" xfId="45" applyFont="1" applyFill="1" applyBorder="1" applyAlignment="1">
      <alignment horizontal="left"/>
      <protection locked="0"/>
    </xf>
    <xf numFmtId="0" fontId="52" fillId="6" borderId="0" xfId="48" applyFont="1" applyFill="1" applyBorder="1" applyAlignment="1">
      <alignment horizontal="left"/>
    </xf>
    <xf numFmtId="0" fontId="48" fillId="6" borderId="0" xfId="44" applyFont="1" applyFill="1" applyAlignment="1">
      <alignment horizontal="left"/>
    </xf>
    <xf numFmtId="0" fontId="53" fillId="6" borderId="0" xfId="48" applyFont="1" applyFill="1" applyAlignment="1">
      <alignment horizontal="left"/>
    </xf>
    <xf numFmtId="190" fontId="37" fillId="6" borderId="0" xfId="12" applyNumberFormat="1" applyFont="1" applyFill="1" applyProtection="1">
      <protection locked="0"/>
    </xf>
    <xf numFmtId="0" fontId="37" fillId="6" borderId="0" xfId="44" applyFont="1" applyFill="1"/>
    <xf numFmtId="0" fontId="54" fillId="6" borderId="0" xfId="44" applyFont="1" applyFill="1" applyBorder="1" applyAlignment="1">
      <alignment horizontal="left"/>
    </xf>
    <xf numFmtId="0" fontId="37" fillId="6" borderId="13" xfId="44" applyFont="1" applyFill="1" applyBorder="1" applyAlignment="1">
      <alignment horizontal="left" wrapText="1"/>
    </xf>
    <xf numFmtId="0" fontId="37" fillId="6" borderId="3" xfId="45" applyFont="1" applyFill="1" applyBorder="1">
      <protection locked="0"/>
    </xf>
    <xf numFmtId="0" fontId="37" fillId="6" borderId="3" xfId="44" applyFont="1" applyFill="1" applyBorder="1" applyAlignment="1">
      <alignment horizontal="left"/>
    </xf>
    <xf numFmtId="190" fontId="37" fillId="6" borderId="0" xfId="12" applyNumberFormat="1" applyFont="1" applyFill="1" applyBorder="1" applyAlignment="1">
      <alignment horizontal="left"/>
    </xf>
    <xf numFmtId="0" fontId="47" fillId="6" borderId="0" xfId="45" applyFont="1" applyFill="1" applyBorder="1">
      <protection locked="0"/>
    </xf>
    <xf numFmtId="0" fontId="37" fillId="6" borderId="0" xfId="44" applyFont="1" applyFill="1" applyBorder="1" applyAlignment="1">
      <alignment horizontal="left"/>
    </xf>
    <xf numFmtId="189" fontId="37" fillId="6" borderId="0" xfId="55" applyNumberFormat="1" applyFont="1" applyFill="1" applyBorder="1" applyAlignment="1">
      <alignment horizontal="center"/>
    </xf>
    <xf numFmtId="0" fontId="37" fillId="6" borderId="0" xfId="44" applyFont="1" applyFill="1" applyBorder="1"/>
    <xf numFmtId="0" fontId="37" fillId="6" borderId="0" xfId="44" applyFont="1" applyFill="1" applyBorder="1" applyAlignment="1">
      <alignment horizontal="center"/>
    </xf>
    <xf numFmtId="0" fontId="37" fillId="6" borderId="0" xfId="44" applyFont="1" applyFill="1" applyBorder="1" applyAlignment="1">
      <alignment horizontal="left" wrapText="1"/>
    </xf>
    <xf numFmtId="0" fontId="0" fillId="6" borderId="0" xfId="0" applyFill="1" applyAlignment="1">
      <alignment horizontal="left"/>
    </xf>
    <xf numFmtId="0" fontId="48" fillId="6" borderId="0" xfId="0" applyFont="1" applyFill="1"/>
    <xf numFmtId="0" fontId="43" fillId="6" borderId="0" xfId="0" applyFont="1" applyFill="1"/>
    <xf numFmtId="0" fontId="4" fillId="6" borderId="0" xfId="0" applyFont="1" applyFill="1"/>
    <xf numFmtId="0" fontId="4" fillId="6" borderId="0" xfId="0" applyFont="1" applyFill="1" applyAlignment="1">
      <alignment horizontal="left"/>
    </xf>
    <xf numFmtId="0" fontId="57" fillId="6" borderId="0" xfId="85" applyFont="1" applyFill="1"/>
    <xf numFmtId="0" fontId="48" fillId="6" borderId="0" xfId="85" applyFont="1" applyFill="1"/>
    <xf numFmtId="0" fontId="3" fillId="6" borderId="0" xfId="85" applyFill="1"/>
    <xf numFmtId="0" fontId="50" fillId="6" borderId="0" xfId="0" applyFont="1" applyFill="1" applyBorder="1" applyAlignment="1">
      <alignment horizontal="left"/>
    </xf>
    <xf numFmtId="0" fontId="47" fillId="6" borderId="0" xfId="0" applyFont="1" applyFill="1"/>
    <xf numFmtId="0" fontId="48" fillId="6" borderId="0" xfId="0" applyFont="1" applyFill="1" applyBorder="1" applyAlignment="1">
      <alignment horizontal="left"/>
    </xf>
    <xf numFmtId="0" fontId="37" fillId="6" borderId="0" xfId="0" applyFont="1" applyFill="1"/>
    <xf numFmtId="0" fontId="37" fillId="6" borderId="0" xfId="0" applyFont="1" applyFill="1" applyAlignment="1">
      <alignment horizontal="left"/>
    </xf>
    <xf numFmtId="0" fontId="37" fillId="6" borderId="0" xfId="0" applyFont="1" applyFill="1" applyAlignment="1">
      <alignment horizontal="center"/>
    </xf>
    <xf numFmtId="0" fontId="48" fillId="6" borderId="0" xfId="0" applyFont="1" applyFill="1" applyAlignment="1">
      <alignment horizontal="left"/>
    </xf>
    <xf numFmtId="0" fontId="48" fillId="3" borderId="3" xfId="0" applyFont="1" applyFill="1" applyBorder="1"/>
    <xf numFmtId="0" fontId="48" fillId="3" borderId="3" xfId="0" applyFont="1" applyFill="1" applyBorder="1" applyAlignment="1">
      <alignment horizontal="center"/>
    </xf>
    <xf numFmtId="0" fontId="37" fillId="6" borderId="3" xfId="0" applyFont="1" applyFill="1" applyBorder="1"/>
    <xf numFmtId="0" fontId="0" fillId="6" borderId="0" xfId="0" applyFill="1" applyAlignment="1">
      <alignment horizontal="center"/>
    </xf>
    <xf numFmtId="0" fontId="47" fillId="6" borderId="0" xfId="46" applyFont="1" applyFill="1">
      <protection locked="0"/>
    </xf>
    <xf numFmtId="0" fontId="40" fillId="6" borderId="0" xfId="46" applyFont="1" applyFill="1">
      <protection locked="0"/>
    </xf>
    <xf numFmtId="0" fontId="41" fillId="6" borderId="0" xfId="46" applyFont="1" applyFill="1">
      <protection locked="0"/>
    </xf>
    <xf numFmtId="0" fontId="40" fillId="3" borderId="3" xfId="46" applyFont="1" applyFill="1" applyBorder="1" applyAlignment="1">
      <alignment horizontal="center"/>
      <protection locked="0"/>
    </xf>
    <xf numFmtId="0" fontId="48" fillId="0" borderId="0" xfId="0" applyFont="1" applyAlignment="1">
      <alignment horizontal="left"/>
    </xf>
    <xf numFmtId="0" fontId="47" fillId="6" borderId="0" xfId="45" applyFont="1" applyFill="1" applyAlignment="1">
      <protection locked="0"/>
    </xf>
    <xf numFmtId="3" fontId="44" fillId="6" borderId="0" xfId="45" applyNumberFormat="1" applyFont="1" applyFill="1" applyBorder="1" applyAlignment="1">
      <protection locked="0"/>
    </xf>
    <xf numFmtId="0" fontId="49" fillId="6" borderId="0" xfId="45" applyFont="1" applyFill="1" applyBorder="1" applyAlignment="1">
      <protection locked="0"/>
    </xf>
    <xf numFmtId="0" fontId="48" fillId="3" borderId="3" xfId="0" applyFont="1" applyFill="1" applyBorder="1" applyAlignment="1"/>
    <xf numFmtId="0" fontId="0" fillId="6" borderId="0" xfId="0" applyFill="1" applyAlignment="1"/>
    <xf numFmtId="0" fontId="0" fillId="6" borderId="0" xfId="0" applyFill="1" applyAlignment="1">
      <alignment wrapText="1"/>
    </xf>
    <xf numFmtId="0" fontId="48" fillId="3" borderId="13" xfId="0" applyFont="1" applyFill="1" applyBorder="1" applyAlignment="1">
      <alignment horizontal="center"/>
    </xf>
    <xf numFmtId="0" fontId="48" fillId="3" borderId="14" xfId="0" applyFont="1" applyFill="1" applyBorder="1" applyAlignment="1">
      <alignment horizontal="center"/>
    </xf>
    <xf numFmtId="0" fontId="48" fillId="3" borderId="15" xfId="0" applyFont="1" applyFill="1" applyBorder="1" applyAlignment="1">
      <alignment horizontal="center"/>
    </xf>
    <xf numFmtId="192" fontId="0" fillId="6" borderId="0" xfId="0" applyNumberFormat="1" applyFill="1" applyAlignment="1"/>
    <xf numFmtId="1" fontId="0" fillId="6" borderId="0" xfId="0" applyNumberFormat="1" applyFill="1" applyAlignment="1"/>
    <xf numFmtId="0" fontId="53" fillId="6" borderId="0" xfId="0" applyFont="1" applyFill="1" applyAlignment="1">
      <alignment horizontal="left"/>
    </xf>
    <xf numFmtId="0" fontId="1" fillId="6" borderId="0" xfId="0" applyFont="1" applyFill="1"/>
    <xf numFmtId="0" fontId="50" fillId="6" borderId="0" xfId="0" applyFont="1" applyFill="1"/>
    <xf numFmtId="0" fontId="48" fillId="15" borderId="3" xfId="0" applyFont="1" applyFill="1" applyBorder="1" applyAlignment="1">
      <alignment wrapText="1"/>
    </xf>
    <xf numFmtId="0" fontId="61" fillId="15" borderId="3" xfId="0" applyFont="1" applyFill="1" applyBorder="1" applyAlignment="1">
      <alignment wrapText="1"/>
    </xf>
    <xf numFmtId="0" fontId="37" fillId="6" borderId="16" xfId="44" applyFont="1" applyFill="1" applyBorder="1" applyAlignment="1">
      <alignment horizontal="left"/>
    </xf>
    <xf numFmtId="0" fontId="63" fillId="6" borderId="0" xfId="0" applyFont="1" applyFill="1"/>
    <xf numFmtId="0" fontId="64" fillId="3" borderId="3" xfId="44" applyFont="1" applyFill="1" applyBorder="1" applyAlignment="1">
      <alignment horizontal="center" wrapText="1"/>
    </xf>
    <xf numFmtId="0" fontId="58" fillId="6" borderId="0" xfId="0" applyFont="1" applyFill="1" applyAlignment="1">
      <alignment horizontal="left"/>
    </xf>
    <xf numFmtId="9" fontId="37" fillId="6" borderId="0" xfId="55" applyFont="1" applyFill="1"/>
    <xf numFmtId="0" fontId="48" fillId="3" borderId="3" xfId="0" applyFont="1" applyFill="1" applyBorder="1" applyAlignment="1">
      <alignment wrapText="1"/>
    </xf>
    <xf numFmtId="3" fontId="0" fillId="6" borderId="0" xfId="0" applyNumberFormat="1" applyFill="1"/>
    <xf numFmtId="194" fontId="37" fillId="6" borderId="0" xfId="45" applyNumberFormat="1" applyFont="1" applyFill="1" applyAlignment="1">
      <alignment horizontal="center"/>
      <protection locked="0"/>
    </xf>
    <xf numFmtId="0" fontId="0" fillId="6" borderId="0" xfId="0" applyFill="1" applyAlignment="1">
      <alignment horizontal="left" wrapText="1"/>
    </xf>
    <xf numFmtId="0" fontId="65" fillId="6" borderId="0" xfId="0" applyFont="1" applyFill="1"/>
    <xf numFmtId="0" fontId="0" fillId="4" borderId="0" xfId="0" applyFill="1"/>
    <xf numFmtId="0" fontId="0" fillId="4" borderId="0" xfId="0" applyFill="1" applyAlignment="1"/>
    <xf numFmtId="191" fontId="0" fillId="6" borderId="0" xfId="55" applyNumberFormat="1" applyFont="1" applyFill="1"/>
    <xf numFmtId="0" fontId="1" fillId="13" borderId="0" xfId="0" applyFont="1" applyFill="1"/>
    <xf numFmtId="0" fontId="67" fillId="13" borderId="0" xfId="0" applyFont="1" applyFill="1"/>
    <xf numFmtId="0" fontId="45" fillId="16" borderId="0" xfId="0" applyFont="1" applyFill="1"/>
    <xf numFmtId="0" fontId="1" fillId="16" borderId="0" xfId="0" applyFont="1" applyFill="1"/>
    <xf numFmtId="0" fontId="68" fillId="6" borderId="0" xfId="0" applyFont="1" applyFill="1"/>
    <xf numFmtId="0" fontId="48" fillId="17" borderId="0" xfId="0" applyFont="1" applyFill="1"/>
    <xf numFmtId="0" fontId="48" fillId="2" borderId="0" xfId="0" applyFont="1" applyFill="1"/>
    <xf numFmtId="0" fontId="48" fillId="18" borderId="0" xfId="0" applyFont="1" applyFill="1"/>
    <xf numFmtId="0" fontId="0" fillId="18" borderId="0" xfId="0" applyFill="1"/>
    <xf numFmtId="0" fontId="68" fillId="6" borderId="0" xfId="0" applyFont="1" applyFill="1" applyAlignment="1"/>
    <xf numFmtId="0" fontId="0" fillId="17" borderId="0" xfId="0" applyFill="1" applyAlignment="1"/>
    <xf numFmtId="0" fontId="0" fillId="2" borderId="0" xfId="0" applyFill="1" applyAlignment="1"/>
    <xf numFmtId="0" fontId="0" fillId="18" borderId="0" xfId="0" applyFill="1" applyAlignment="1"/>
    <xf numFmtId="0" fontId="48" fillId="17" borderId="0" xfId="0" applyFont="1" applyFill="1" applyAlignment="1">
      <alignment horizontal="left"/>
    </xf>
    <xf numFmtId="0" fontId="48" fillId="2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2" fontId="50" fillId="6" borderId="0" xfId="45" applyNumberFormat="1" applyFont="1" applyFill="1" applyBorder="1" applyAlignment="1">
      <alignment horizontal="left"/>
      <protection locked="0"/>
    </xf>
    <xf numFmtId="2" fontId="50" fillId="6" borderId="0" xfId="0" applyNumberFormat="1" applyFont="1" applyFill="1" applyAlignment="1">
      <alignment horizontal="left"/>
    </xf>
    <xf numFmtId="0" fontId="47" fillId="6" borderId="0" xfId="45" applyFont="1" applyFill="1" applyBorder="1" applyAlignment="1">
      <alignment horizontal="left"/>
      <protection locked="0"/>
    </xf>
    <xf numFmtId="0" fontId="63" fillId="6" borderId="0" xfId="0" applyFont="1" applyFill="1" applyAlignment="1">
      <alignment horizontal="left"/>
    </xf>
    <xf numFmtId="0" fontId="0" fillId="17" borderId="0" xfId="0" applyFill="1"/>
    <xf numFmtId="0" fontId="0" fillId="2" borderId="0" xfId="0" applyFill="1"/>
    <xf numFmtId="0" fontId="1" fillId="2" borderId="0" xfId="0" applyFont="1" applyFill="1"/>
    <xf numFmtId="0" fontId="66" fillId="2" borderId="0" xfId="0" applyFont="1" applyFill="1"/>
    <xf numFmtId="0" fontId="67" fillId="2" borderId="0" xfId="0" applyFont="1" applyFill="1"/>
    <xf numFmtId="0" fontId="45" fillId="3" borderId="3" xfId="85" applyFont="1" applyFill="1" applyBorder="1" applyProtection="1"/>
    <xf numFmtId="0" fontId="37" fillId="0" borderId="3" xfId="0" applyFont="1" applyFill="1" applyBorder="1"/>
    <xf numFmtId="0" fontId="48" fillId="4" borderId="0" xfId="0" applyFont="1" applyFill="1" applyAlignment="1">
      <alignment horizontal="left"/>
    </xf>
    <xf numFmtId="0" fontId="37" fillId="0" borderId="3" xfId="0" applyFont="1" applyFill="1" applyBorder="1" applyAlignment="1">
      <alignment horizontal="center"/>
    </xf>
    <xf numFmtId="0" fontId="37" fillId="0" borderId="3" xfId="0" applyFont="1" applyFill="1" applyBorder="1" applyAlignment="1"/>
    <xf numFmtId="0" fontId="48" fillId="4" borderId="0" xfId="0" applyFont="1" applyFill="1"/>
    <xf numFmtId="3" fontId="37" fillId="2" borderId="3" xfId="0" applyNumberFormat="1" applyFont="1" applyFill="1" applyBorder="1" applyAlignment="1"/>
    <xf numFmtId="9" fontId="37" fillId="2" borderId="3" xfId="55" applyFont="1" applyFill="1" applyBorder="1" applyAlignment="1">
      <alignment horizontal="center"/>
    </xf>
    <xf numFmtId="0" fontId="48" fillId="19" borderId="0" xfId="0" applyFont="1" applyFill="1"/>
    <xf numFmtId="0" fontId="0" fillId="19" borderId="0" xfId="0" applyFill="1" applyAlignment="1"/>
    <xf numFmtId="0" fontId="0" fillId="19" borderId="0" xfId="0" applyFill="1"/>
    <xf numFmtId="2" fontId="50" fillId="0" borderId="0" xfId="0" applyNumberFormat="1" applyFont="1" applyFill="1" applyBorder="1" applyAlignment="1">
      <alignment horizontal="left"/>
    </xf>
    <xf numFmtId="0" fontId="37" fillId="4" borderId="3" xfId="0" applyFont="1" applyFill="1" applyBorder="1"/>
    <xf numFmtId="0" fontId="56" fillId="6" borderId="0" xfId="45" applyFont="1" applyFill="1" applyBorder="1" applyAlignment="1">
      <alignment horizontal="center"/>
      <protection locked="0"/>
    </xf>
    <xf numFmtId="3" fontId="37" fillId="19" borderId="16" xfId="44" applyNumberFormat="1" applyFont="1" applyFill="1" applyBorder="1" applyAlignment="1">
      <alignment horizontal="center"/>
    </xf>
    <xf numFmtId="3" fontId="0" fillId="19" borderId="3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0" fontId="61" fillId="3" borderId="3" xfId="44" applyFont="1" applyFill="1" applyBorder="1" applyAlignment="1">
      <alignment horizontal="center" wrapText="1"/>
    </xf>
    <xf numFmtId="9" fontId="59" fillId="2" borderId="3" xfId="55" applyFont="1" applyFill="1" applyBorder="1" applyAlignment="1">
      <alignment horizontal="center"/>
    </xf>
    <xf numFmtId="9" fontId="37" fillId="19" borderId="3" xfId="0" applyNumberFormat="1" applyFont="1" applyFill="1" applyBorder="1" applyAlignment="1">
      <alignment horizontal="center"/>
    </xf>
    <xf numFmtId="0" fontId="0" fillId="17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18" borderId="0" xfId="0" applyFill="1" applyAlignment="1">
      <alignment horizontal="center"/>
    </xf>
    <xf numFmtId="2" fontId="48" fillId="6" borderId="0" xfId="0" applyNumberFormat="1" applyFont="1" applyFill="1"/>
    <xf numFmtId="9" fontId="0" fillId="2" borderId="3" xfId="55" applyFont="1" applyFill="1" applyBorder="1" applyAlignment="1">
      <alignment horizontal="center"/>
    </xf>
    <xf numFmtId="0" fontId="37" fillId="4" borderId="3" xfId="85" applyNumberFormat="1" applyFont="1" applyFill="1" applyBorder="1" applyAlignment="1">
      <alignment horizontal="left"/>
    </xf>
    <xf numFmtId="0" fontId="62" fillId="4" borderId="3" xfId="0" applyFont="1" applyFill="1" applyBorder="1"/>
    <xf numFmtId="0" fontId="37" fillId="4" borderId="13" xfId="85" applyNumberFormat="1" applyFont="1" applyFill="1" applyBorder="1" applyAlignment="1">
      <alignment horizontal="left"/>
    </xf>
    <xf numFmtId="0" fontId="37" fillId="4" borderId="15" xfId="85" applyNumberFormat="1" applyFont="1" applyFill="1" applyBorder="1" applyAlignment="1">
      <alignment horizontal="left"/>
    </xf>
    <xf numFmtId="0" fontId="62" fillId="4" borderId="3" xfId="0" applyFont="1" applyFill="1" applyBorder="1" applyAlignment="1">
      <alignment horizontal="left"/>
    </xf>
    <xf numFmtId="2" fontId="62" fillId="4" borderId="3" xfId="0" applyNumberFormat="1" applyFont="1" applyFill="1" applyBorder="1" applyAlignment="1">
      <alignment horizontal="center"/>
    </xf>
    <xf numFmtId="0" fontId="48" fillId="19" borderId="0" xfId="0" applyFont="1" applyFill="1" applyAlignment="1">
      <alignment horizontal="left"/>
    </xf>
    <xf numFmtId="0" fontId="0" fillId="4" borderId="0" xfId="0" applyFill="1" applyAlignment="1">
      <alignment horizontal="center"/>
    </xf>
    <xf numFmtId="194" fontId="0" fillId="19" borderId="3" xfId="0" applyNumberFormat="1" applyFill="1" applyBorder="1" applyAlignment="1">
      <alignment horizontal="center"/>
    </xf>
    <xf numFmtId="0" fontId="0" fillId="6" borderId="17" xfId="0" applyFill="1" applyBorder="1" applyAlignment="1"/>
    <xf numFmtId="0" fontId="0" fillId="6" borderId="18" xfId="0" applyFill="1" applyBorder="1" applyAlignment="1"/>
    <xf numFmtId="194" fontId="0" fillId="17" borderId="3" xfId="0" applyNumberFormat="1" applyFill="1" applyBorder="1" applyAlignment="1">
      <alignment horizontal="center"/>
    </xf>
    <xf numFmtId="0" fontId="37" fillId="17" borderId="0" xfId="0" applyFont="1" applyFill="1"/>
    <xf numFmtId="0" fontId="37" fillId="4" borderId="0" xfId="0" applyFont="1" applyFill="1"/>
    <xf numFmtId="0" fontId="37" fillId="19" borderId="0" xfId="0" applyFont="1" applyFill="1"/>
    <xf numFmtId="0" fontId="37" fillId="2" borderId="0" xfId="0" applyFont="1" applyFill="1"/>
    <xf numFmtId="0" fontId="37" fillId="18" borderId="0" xfId="0" applyFont="1" applyFill="1"/>
    <xf numFmtId="0" fontId="37" fillId="4" borderId="3" xfId="44" applyFont="1" applyFill="1" applyBorder="1" applyAlignment="1">
      <alignment horizontal="center" wrapText="1"/>
    </xf>
    <xf numFmtId="3" fontId="0" fillId="18" borderId="3" xfId="0" applyNumberFormat="1" applyFill="1" applyBorder="1" applyAlignment="1">
      <alignment horizontal="center"/>
    </xf>
    <xf numFmtId="0" fontId="1" fillId="14" borderId="0" xfId="0" applyFont="1" applyFill="1" applyBorder="1"/>
    <xf numFmtId="0" fontId="0" fillId="17" borderId="0" xfId="0" applyFill="1" applyBorder="1"/>
    <xf numFmtId="0" fontId="0" fillId="2" borderId="0" xfId="0" applyFill="1" applyBorder="1"/>
    <xf numFmtId="0" fontId="1" fillId="4" borderId="0" xfId="0" applyFont="1" applyFill="1" applyBorder="1"/>
    <xf numFmtId="0" fontId="1" fillId="19" borderId="0" xfId="0" applyFont="1" applyFill="1" applyBorder="1"/>
    <xf numFmtId="0" fontId="0" fillId="18" borderId="0" xfId="0" applyFill="1" applyBorder="1"/>
    <xf numFmtId="0" fontId="50" fillId="6" borderId="19" xfId="0" applyFont="1" applyFill="1" applyBorder="1" applyAlignment="1">
      <alignment horizontal="left"/>
    </xf>
    <xf numFmtId="0" fontId="45" fillId="6" borderId="20" xfId="0" applyFont="1" applyFill="1" applyBorder="1"/>
    <xf numFmtId="0" fontId="1" fillId="6" borderId="20" xfId="0" applyFont="1" applyFill="1" applyBorder="1"/>
    <xf numFmtId="0" fontId="1" fillId="6" borderId="21" xfId="0" applyFont="1" applyFill="1" applyBorder="1"/>
    <xf numFmtId="0" fontId="0" fillId="6" borderId="12" xfId="0" applyFill="1" applyBorder="1" applyAlignment="1">
      <alignment horizontal="left"/>
    </xf>
    <xf numFmtId="0" fontId="0" fillId="6" borderId="7" xfId="0" applyFill="1" applyBorder="1"/>
    <xf numFmtId="0" fontId="0" fillId="6" borderId="22" xfId="0" applyFill="1" applyBorder="1" applyAlignment="1">
      <alignment horizontal="left"/>
    </xf>
    <xf numFmtId="0" fontId="0" fillId="6" borderId="11" xfId="0" applyFill="1" applyBorder="1"/>
    <xf numFmtId="0" fontId="0" fillId="6" borderId="23" xfId="0" applyFill="1" applyBorder="1"/>
    <xf numFmtId="0" fontId="41" fillId="6" borderId="20" xfId="45" applyFont="1" applyFill="1" applyBorder="1">
      <protection locked="0"/>
    </xf>
    <xf numFmtId="0" fontId="0" fillId="6" borderId="21" xfId="0" applyFill="1" applyBorder="1"/>
    <xf numFmtId="0" fontId="0" fillId="6" borderId="20" xfId="0" applyFill="1" applyBorder="1"/>
    <xf numFmtId="0" fontId="48" fillId="3" borderId="19" xfId="0" applyFont="1" applyFill="1" applyBorder="1" applyAlignment="1"/>
    <xf numFmtId="0" fontId="0" fillId="3" borderId="22" xfId="0" applyFill="1" applyBorder="1" applyAlignment="1"/>
    <xf numFmtId="0" fontId="0" fillId="3" borderId="20" xfId="0" applyFill="1" applyBorder="1"/>
    <xf numFmtId="0" fontId="0" fillId="3" borderId="21" xfId="0" applyFill="1" applyBorder="1"/>
    <xf numFmtId="0" fontId="0" fillId="3" borderId="11" xfId="0" applyFill="1" applyBorder="1"/>
    <xf numFmtId="0" fontId="0" fillId="3" borderId="23" xfId="0" applyFill="1" applyBorder="1"/>
    <xf numFmtId="0" fontId="37" fillId="3" borderId="3" xfId="85" applyNumberFormat="1" applyFont="1" applyFill="1" applyBorder="1" applyAlignment="1">
      <alignment horizontal="left"/>
    </xf>
    <xf numFmtId="0" fontId="56" fillId="6" borderId="0" xfId="0" applyFont="1" applyFill="1" applyAlignment="1">
      <alignment horizontal="center"/>
    </xf>
    <xf numFmtId="0" fontId="50" fillId="6" borderId="0" xfId="0" applyFont="1" applyFill="1" applyAlignment="1">
      <alignment horizontal="left"/>
    </xf>
    <xf numFmtId="0" fontId="56" fillId="6" borderId="0" xfId="0" applyFont="1" applyFill="1"/>
    <xf numFmtId="0" fontId="50" fillId="6" borderId="0" xfId="0" applyFont="1" applyFill="1" applyAlignment="1"/>
    <xf numFmtId="0" fontId="45" fillId="3" borderId="3" xfId="44" applyFont="1" applyFill="1" applyBorder="1" applyAlignment="1">
      <alignment horizontal="left" wrapText="1"/>
    </xf>
    <xf numFmtId="0" fontId="45" fillId="3" borderId="3" xfId="0" applyFont="1" applyFill="1" applyBorder="1"/>
    <xf numFmtId="0" fontId="45" fillId="3" borderId="3" xfId="85" applyFont="1" applyFill="1" applyBorder="1" applyAlignment="1">
      <alignment horizontal="center" wrapText="1"/>
    </xf>
    <xf numFmtId="0" fontId="1" fillId="4" borderId="3" xfId="85" applyNumberFormat="1" applyFont="1" applyFill="1" applyBorder="1" applyAlignment="1">
      <alignment horizontal="left"/>
    </xf>
    <xf numFmtId="0" fontId="1" fillId="4" borderId="16" xfId="0" applyFont="1" applyFill="1" applyBorder="1"/>
    <xf numFmtId="0" fontId="45" fillId="3" borderId="3" xfId="0" applyFont="1" applyFill="1" applyBorder="1" applyAlignment="1">
      <alignment horizontal="center" wrapText="1"/>
    </xf>
    <xf numFmtId="0" fontId="45" fillId="3" borderId="3" xfId="44" applyFont="1" applyFill="1" applyBorder="1" applyAlignment="1">
      <alignment horizontal="center" wrapText="1"/>
    </xf>
    <xf numFmtId="0" fontId="1" fillId="20" borderId="16" xfId="0" applyFont="1" applyFill="1" applyBorder="1"/>
    <xf numFmtId="0" fontId="1" fillId="0" borderId="3" xfId="0" applyFont="1" applyFill="1" applyBorder="1"/>
    <xf numFmtId="0" fontId="1" fillId="0" borderId="3" xfId="0" applyFont="1" applyBorder="1"/>
    <xf numFmtId="0" fontId="45" fillId="6" borderId="0" xfId="0" applyFont="1" applyFill="1" applyBorder="1" applyAlignment="1">
      <alignment horizontal="left"/>
    </xf>
    <xf numFmtId="0" fontId="1" fillId="6" borderId="3" xfId="85" applyFont="1" applyFill="1" applyBorder="1"/>
    <xf numFmtId="0" fontId="45" fillId="3" borderId="3" xfId="85" applyFont="1" applyFill="1" applyBorder="1"/>
    <xf numFmtId="0" fontId="1" fillId="0" borderId="3" xfId="85" applyFont="1" applyBorder="1"/>
    <xf numFmtId="0" fontId="45" fillId="6" borderId="0" xfId="0" applyFont="1" applyFill="1" applyAlignment="1"/>
    <xf numFmtId="0" fontId="45" fillId="3" borderId="3" xfId="0" applyFont="1" applyFill="1" applyBorder="1" applyAlignment="1"/>
    <xf numFmtId="0" fontId="45" fillId="6" borderId="0" xfId="0" applyFont="1" applyFill="1" applyBorder="1"/>
    <xf numFmtId="0" fontId="45" fillId="3" borderId="3" xfId="44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45" fillId="3" borderId="3" xfId="48" applyNumberFormat="1" applyFont="1" applyFill="1" applyBorder="1" applyAlignment="1">
      <alignment horizontal="center" wrapText="1"/>
    </xf>
    <xf numFmtId="3" fontId="1" fillId="4" borderId="3" xfId="0" applyNumberFormat="1" applyFont="1" applyFill="1" applyBorder="1" applyAlignment="1">
      <alignment horizontal="center"/>
    </xf>
    <xf numFmtId="190" fontId="49" fillId="6" borderId="0" xfId="45" applyNumberFormat="1" applyFont="1" applyFill="1" applyBorder="1">
      <protection locked="0"/>
    </xf>
    <xf numFmtId="190" fontId="54" fillId="6" borderId="0" xfId="44" applyNumberFormat="1" applyFont="1" applyFill="1" applyBorder="1" applyAlignment="1">
      <alignment horizontal="left"/>
    </xf>
    <xf numFmtId="190" fontId="45" fillId="3" borderId="17" xfId="12" applyNumberFormat="1" applyFont="1" applyFill="1" applyBorder="1" applyAlignment="1">
      <alignment horizontal="center"/>
    </xf>
    <xf numFmtId="190" fontId="45" fillId="3" borderId="17" xfId="12" applyNumberFormat="1" applyFont="1" applyFill="1" applyBorder="1" applyAlignment="1">
      <alignment horizontal="center" wrapText="1"/>
    </xf>
    <xf numFmtId="0" fontId="45" fillId="3" borderId="17" xfId="0" applyFont="1" applyFill="1" applyBorder="1"/>
    <xf numFmtId="0" fontId="45" fillId="3" borderId="16" xfId="0" applyFont="1" applyFill="1" applyBorder="1"/>
    <xf numFmtId="0" fontId="45" fillId="3" borderId="3" xfId="0" applyFont="1" applyFill="1" applyBorder="1" applyAlignment="1">
      <alignment horizontal="center"/>
    </xf>
    <xf numFmtId="9" fontId="1" fillId="4" borderId="3" xfId="55" applyFont="1" applyFill="1" applyBorder="1" applyAlignment="1">
      <alignment horizontal="center"/>
    </xf>
    <xf numFmtId="0" fontId="1" fillId="20" borderId="0" xfId="0" applyFont="1" applyFill="1"/>
    <xf numFmtId="0" fontId="45" fillId="21" borderId="13" xfId="0" applyFont="1" applyFill="1" applyBorder="1" applyAlignment="1">
      <alignment horizontal="center"/>
    </xf>
    <xf numFmtId="0" fontId="45" fillId="21" borderId="14" xfId="0" applyFont="1" applyFill="1" applyBorder="1" applyAlignment="1">
      <alignment horizontal="center"/>
    </xf>
    <xf numFmtId="0" fontId="45" fillId="21" borderId="13" xfId="0" applyFont="1" applyFill="1" applyBorder="1" applyAlignment="1">
      <alignment horizontal="right"/>
    </xf>
    <xf numFmtId="0" fontId="1" fillId="21" borderId="15" xfId="0" applyFont="1" applyFill="1" applyBorder="1" applyAlignment="1">
      <alignment horizontal="right"/>
    </xf>
    <xf numFmtId="0" fontId="45" fillId="3" borderId="3" xfId="48" applyFont="1" applyFill="1" applyBorder="1" applyAlignment="1">
      <alignment horizontal="center" wrapText="1"/>
    </xf>
    <xf numFmtId="0" fontId="45" fillId="3" borderId="18" xfId="0" applyFont="1" applyFill="1" applyBorder="1" applyAlignment="1">
      <alignment horizontal="center" wrapText="1"/>
    </xf>
    <xf numFmtId="0" fontId="45" fillId="3" borderId="16" xfId="44" applyFont="1" applyFill="1" applyBorder="1" applyAlignment="1">
      <alignment horizontal="center" wrapText="1"/>
    </xf>
    <xf numFmtId="0" fontId="45" fillId="17" borderId="0" xfId="0" applyFont="1" applyFill="1" applyAlignment="1">
      <alignment horizontal="left"/>
    </xf>
    <xf numFmtId="0" fontId="65" fillId="17" borderId="0" xfId="0" applyFont="1" applyFill="1" applyAlignment="1"/>
    <xf numFmtId="0" fontId="65" fillId="17" borderId="0" xfId="0" applyFont="1" applyFill="1"/>
    <xf numFmtId="0" fontId="45" fillId="4" borderId="0" xfId="0" applyFont="1" applyFill="1" applyAlignment="1">
      <alignment horizontal="left"/>
    </xf>
    <xf numFmtId="0" fontId="65" fillId="4" borderId="0" xfId="0" applyFont="1" applyFill="1" applyAlignment="1"/>
    <xf numFmtId="0" fontId="65" fillId="4" borderId="0" xfId="0" applyFont="1" applyFill="1"/>
    <xf numFmtId="0" fontId="45" fillId="19" borderId="0" xfId="0" applyFont="1" applyFill="1"/>
    <xf numFmtId="0" fontId="65" fillId="19" borderId="0" xfId="0" applyFont="1" applyFill="1" applyAlignment="1"/>
    <xf numFmtId="0" fontId="65" fillId="19" borderId="0" xfId="0" applyFont="1" applyFill="1"/>
    <xf numFmtId="0" fontId="45" fillId="2" borderId="0" xfId="0" applyFont="1" applyFill="1" applyAlignment="1">
      <alignment horizontal="left"/>
    </xf>
    <xf numFmtId="0" fontId="65" fillId="2" borderId="0" xfId="0" applyFont="1" applyFill="1" applyAlignment="1"/>
    <xf numFmtId="0" fontId="65" fillId="2" borderId="0" xfId="0" applyFont="1" applyFill="1"/>
    <xf numFmtId="0" fontId="45" fillId="18" borderId="0" xfId="0" applyFont="1" applyFill="1" applyAlignment="1">
      <alignment horizontal="left"/>
    </xf>
    <xf numFmtId="0" fontId="65" fillId="18" borderId="0" xfId="0" applyFont="1" applyFill="1" applyAlignment="1"/>
    <xf numFmtId="0" fontId="65" fillId="18" borderId="0" xfId="0" applyFont="1" applyFill="1"/>
    <xf numFmtId="0" fontId="65" fillId="6" borderId="0" xfId="0" applyFont="1" applyFill="1" applyAlignment="1">
      <alignment horizontal="left"/>
    </xf>
    <xf numFmtId="0" fontId="65" fillId="6" borderId="0" xfId="0" applyFont="1" applyFill="1" applyAlignment="1"/>
    <xf numFmtId="0" fontId="65" fillId="6" borderId="0" xfId="0" applyFont="1" applyFill="1" applyBorder="1"/>
    <xf numFmtId="0" fontId="65" fillId="6" borderId="0" xfId="45" applyFont="1" applyFill="1">
      <protection locked="0"/>
    </xf>
    <xf numFmtId="0" fontId="45" fillId="6" borderId="0" xfId="0" applyFont="1" applyFill="1" applyBorder="1" applyAlignment="1">
      <alignment horizontal="center"/>
    </xf>
    <xf numFmtId="0" fontId="65" fillId="6" borderId="0" xfId="44" applyFont="1" applyFill="1"/>
    <xf numFmtId="0" fontId="65" fillId="6" borderId="3" xfId="44" applyFont="1" applyFill="1" applyBorder="1" applyAlignment="1">
      <alignment horizontal="left"/>
    </xf>
    <xf numFmtId="3" fontId="65" fillId="4" borderId="3" xfId="55" applyNumberFormat="1" applyFont="1" applyFill="1" applyBorder="1" applyAlignment="1">
      <alignment horizontal="center"/>
    </xf>
    <xf numFmtId="0" fontId="65" fillId="6" borderId="0" xfId="44" applyFont="1" applyFill="1" applyBorder="1" applyAlignment="1">
      <alignment horizontal="left"/>
    </xf>
    <xf numFmtId="0" fontId="65" fillId="6" borderId="0" xfId="0" applyFont="1" applyFill="1" applyAlignment="1">
      <alignment horizontal="center"/>
    </xf>
    <xf numFmtId="3" fontId="45" fillId="6" borderId="0" xfId="0" applyNumberFormat="1" applyFont="1" applyFill="1" applyBorder="1" applyAlignment="1">
      <alignment horizontal="center"/>
    </xf>
    <xf numFmtId="3" fontId="65" fillId="6" borderId="0" xfId="44" applyNumberFormat="1" applyFont="1" applyFill="1" applyBorder="1" applyAlignment="1">
      <alignment horizontal="center"/>
    </xf>
    <xf numFmtId="0" fontId="65" fillId="6" borderId="0" xfId="45" applyFont="1" applyFill="1" applyAlignment="1">
      <alignment horizontal="center"/>
      <protection locked="0"/>
    </xf>
    <xf numFmtId="0" fontId="65" fillId="6" borderId="0" xfId="0" applyFont="1" applyFill="1" applyAlignment="1">
      <alignment wrapText="1"/>
    </xf>
    <xf numFmtId="0" fontId="65" fillId="6" borderId="0" xfId="45" applyFont="1" applyFill="1" applyAlignment="1">
      <alignment horizontal="left"/>
      <protection locked="0"/>
    </xf>
    <xf numFmtId="0" fontId="56" fillId="6" borderId="0" xfId="45" applyFont="1" applyFill="1" applyBorder="1">
      <protection locked="0"/>
    </xf>
    <xf numFmtId="190" fontId="56" fillId="6" borderId="0" xfId="12" applyNumberFormat="1" applyFont="1" applyFill="1" applyBorder="1" applyAlignment="1" applyProtection="1">
      <protection locked="0"/>
    </xf>
    <xf numFmtId="0" fontId="56" fillId="6" borderId="0" xfId="45" applyFont="1" applyFill="1" applyBorder="1" applyAlignment="1">
      <protection locked="0"/>
    </xf>
    <xf numFmtId="0" fontId="50" fillId="6" borderId="0" xfId="48" applyFont="1" applyFill="1" applyBorder="1" applyAlignment="1">
      <alignment horizontal="left"/>
    </xf>
    <xf numFmtId="3" fontId="65" fillId="6" borderId="0" xfId="0" applyNumberFormat="1" applyFont="1" applyFill="1"/>
    <xf numFmtId="0" fontId="45" fillId="6" borderId="0" xfId="0" applyFont="1" applyFill="1" applyAlignment="1">
      <alignment horizontal="left"/>
    </xf>
    <xf numFmtId="0" fontId="65" fillId="21" borderId="15" xfId="0" applyFont="1" applyFill="1" applyBorder="1" applyAlignment="1">
      <alignment horizontal="right"/>
    </xf>
    <xf numFmtId="0" fontId="65" fillId="4" borderId="3" xfId="48" applyFont="1" applyFill="1" applyBorder="1" applyAlignment="1">
      <alignment horizontal="center"/>
    </xf>
    <xf numFmtId="3" fontId="65" fillId="4" borderId="3" xfId="48" applyNumberFormat="1" applyFont="1" applyFill="1" applyBorder="1" applyAlignment="1">
      <alignment horizontal="center"/>
    </xf>
    <xf numFmtId="9" fontId="65" fillId="4" borderId="3" xfId="55" applyFont="1" applyFill="1" applyBorder="1" applyAlignment="1">
      <alignment horizontal="center"/>
    </xf>
    <xf numFmtId="3" fontId="65" fillId="18" borderId="3" xfId="48" applyNumberFormat="1" applyFont="1" applyFill="1" applyBorder="1" applyAlignment="1">
      <alignment horizontal="center"/>
    </xf>
    <xf numFmtId="0" fontId="1" fillId="20" borderId="0" xfId="0" applyFont="1" applyFill="1" applyBorder="1"/>
    <xf numFmtId="0" fontId="1" fillId="0" borderId="3" xfId="85" applyFont="1" applyFill="1" applyBorder="1"/>
    <xf numFmtId="0" fontId="45" fillId="17" borderId="0" xfId="0" applyFont="1" applyFill="1"/>
    <xf numFmtId="0" fontId="45" fillId="4" borderId="0" xfId="0" applyFont="1" applyFill="1"/>
    <xf numFmtId="0" fontId="45" fillId="2" borderId="0" xfId="0" applyFont="1" applyFill="1"/>
    <xf numFmtId="0" fontId="45" fillId="18" borderId="0" xfId="0" applyFont="1" applyFill="1"/>
    <xf numFmtId="190" fontId="45" fillId="3" borderId="3" xfId="12" applyNumberFormat="1" applyFont="1" applyFill="1" applyBorder="1"/>
    <xf numFmtId="0" fontId="65" fillId="0" borderId="3" xfId="0" applyFont="1" applyFill="1" applyBorder="1" applyAlignment="1"/>
    <xf numFmtId="3" fontId="65" fillId="4" borderId="3" xfId="0" applyNumberFormat="1" applyFont="1" applyFill="1" applyBorder="1" applyAlignment="1">
      <alignment horizontal="center"/>
    </xf>
    <xf numFmtId="0" fontId="65" fillId="6" borderId="0" xfId="0" applyFont="1" applyFill="1" applyAlignment="1">
      <alignment horizontal="left" wrapText="1"/>
    </xf>
    <xf numFmtId="3" fontId="65" fillId="18" borderId="3" xfId="0" applyNumberFormat="1" applyFont="1" applyFill="1" applyBorder="1" applyAlignment="1">
      <alignment horizontal="center"/>
    </xf>
    <xf numFmtId="2" fontId="37" fillId="6" borderId="0" xfId="44" applyNumberFormat="1" applyFont="1" applyFill="1" applyBorder="1" applyAlignment="1">
      <alignment horizontal="center"/>
    </xf>
    <xf numFmtId="9" fontId="0" fillId="6" borderId="0" xfId="55" applyFont="1" applyFill="1"/>
    <xf numFmtId="9" fontId="49" fillId="6" borderId="0" xfId="45" applyNumberFormat="1" applyFont="1" applyFill="1" applyBorder="1">
      <protection locked="0"/>
    </xf>
    <xf numFmtId="1" fontId="37" fillId="18" borderId="3" xfId="12" applyNumberFormat="1" applyFont="1" applyFill="1" applyBorder="1" applyAlignment="1">
      <alignment horizontal="right"/>
    </xf>
    <xf numFmtId="0" fontId="73" fillId="6" borderId="0" xfId="0" applyFont="1" applyFill="1"/>
    <xf numFmtId="0" fontId="73" fillId="6" borderId="0" xfId="0" applyFont="1" applyFill="1" applyAlignment="1">
      <alignment horizontal="left"/>
    </xf>
    <xf numFmtId="0" fontId="73" fillId="3" borderId="3" xfId="0" applyFont="1" applyFill="1" applyBorder="1" applyAlignment="1">
      <alignment horizontal="center"/>
    </xf>
    <xf numFmtId="0" fontId="73" fillId="3" borderId="3" xfId="44" applyFont="1" applyFill="1" applyBorder="1" applyAlignment="1">
      <alignment horizontal="center"/>
    </xf>
    <xf numFmtId="0" fontId="73" fillId="3" borderId="13" xfId="0" applyFont="1" applyFill="1" applyBorder="1" applyAlignment="1">
      <alignment horizontal="center"/>
    </xf>
    <xf numFmtId="0" fontId="72" fillId="0" borderId="3" xfId="0" applyFont="1" applyFill="1" applyBorder="1"/>
    <xf numFmtId="0" fontId="65" fillId="6" borderId="15" xfId="44" applyFont="1" applyFill="1" applyBorder="1" applyAlignment="1">
      <alignment horizontal="left" wrapText="1"/>
    </xf>
    <xf numFmtId="0" fontId="48" fillId="15" borderId="13" xfId="0" applyFont="1" applyFill="1" applyBorder="1" applyAlignment="1"/>
    <xf numFmtId="0" fontId="48" fillId="15" borderId="15" xfId="0" applyFont="1" applyFill="1" applyBorder="1" applyAlignment="1"/>
    <xf numFmtId="0" fontId="72" fillId="0" borderId="13" xfId="0" applyFont="1" applyFill="1" applyBorder="1"/>
    <xf numFmtId="0" fontId="0" fillId="6" borderId="15" xfId="0" applyFill="1" applyBorder="1" applyAlignment="1"/>
    <xf numFmtId="0" fontId="65" fillId="6" borderId="13" xfId="44" applyFont="1" applyFill="1" applyBorder="1" applyAlignment="1">
      <alignment horizontal="left"/>
    </xf>
    <xf numFmtId="0" fontId="0" fillId="6" borderId="23" xfId="0" applyFill="1" applyBorder="1" applyAlignment="1"/>
    <xf numFmtId="0" fontId="0" fillId="6" borderId="3" xfId="0" applyFill="1" applyBorder="1" applyAlignment="1">
      <alignment wrapText="1"/>
    </xf>
    <xf numFmtId="0" fontId="48" fillId="15" borderId="15" xfId="0" applyFont="1" applyFill="1" applyBorder="1" applyAlignment="1">
      <alignment wrapText="1"/>
    </xf>
    <xf numFmtId="0" fontId="48" fillId="3" borderId="16" xfId="0" applyFont="1" applyFill="1" applyBorder="1"/>
    <xf numFmtId="0" fontId="45" fillId="3" borderId="19" xfId="44" applyFont="1" applyFill="1" applyBorder="1" applyAlignment="1">
      <alignment horizontal="center"/>
    </xf>
    <xf numFmtId="0" fontId="0" fillId="3" borderId="12" xfId="0" applyFill="1" applyBorder="1"/>
    <xf numFmtId="0" fontId="0" fillId="3" borderId="7" xfId="0" applyFill="1" applyBorder="1"/>
    <xf numFmtId="0" fontId="0" fillId="3" borderId="22" xfId="0" applyFill="1" applyBorder="1"/>
    <xf numFmtId="0" fontId="0" fillId="3" borderId="23" xfId="0" applyFill="1" applyBorder="1" applyAlignment="1"/>
    <xf numFmtId="0" fontId="73" fillId="3" borderId="13" xfId="0" applyFont="1" applyFill="1" applyBorder="1"/>
    <xf numFmtId="0" fontId="73" fillId="3" borderId="22" xfId="0" applyFont="1" applyFill="1" applyBorder="1"/>
    <xf numFmtId="0" fontId="37" fillId="6" borderId="22" xfId="44" applyFont="1" applyFill="1" applyBorder="1" applyAlignment="1">
      <alignment horizontal="left"/>
    </xf>
    <xf numFmtId="3" fontId="0" fillId="19" borderId="15" xfId="0" applyNumberFormat="1" applyFill="1" applyBorder="1" applyAlignment="1">
      <alignment horizontal="center"/>
    </xf>
    <xf numFmtId="0" fontId="37" fillId="6" borderId="13" xfId="44" applyFont="1" applyFill="1" applyBorder="1" applyAlignment="1">
      <alignment horizontal="left"/>
    </xf>
    <xf numFmtId="0" fontId="37" fillId="6" borderId="15" xfId="44" applyFont="1" applyFill="1" applyBorder="1" applyAlignment="1">
      <alignment horizontal="left"/>
    </xf>
    <xf numFmtId="0" fontId="73" fillId="3" borderId="15" xfId="44" applyFont="1" applyFill="1" applyBorder="1" applyAlignment="1">
      <alignment horizontal="center"/>
    </xf>
    <xf numFmtId="0" fontId="64" fillId="3" borderId="15" xfId="44" applyFont="1" applyFill="1" applyBorder="1" applyAlignment="1">
      <alignment horizontal="center" wrapText="1"/>
    </xf>
    <xf numFmtId="0" fontId="73" fillId="3" borderId="17" xfId="0" applyFont="1" applyFill="1" applyBorder="1" applyAlignment="1">
      <alignment horizontal="left"/>
    </xf>
    <xf numFmtId="0" fontId="73" fillId="3" borderId="18" xfId="0" applyFont="1" applyFill="1" applyBorder="1" applyAlignment="1">
      <alignment horizontal="center"/>
    </xf>
    <xf numFmtId="0" fontId="64" fillId="3" borderId="16" xfId="48" applyFont="1" applyFill="1" applyBorder="1" applyAlignment="1">
      <alignment horizontal="center" wrapText="1"/>
    </xf>
    <xf numFmtId="0" fontId="73" fillId="3" borderId="17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37" fillId="6" borderId="23" xfId="44" applyFont="1" applyFill="1" applyBorder="1" applyAlignment="1">
      <alignment horizontal="left"/>
    </xf>
    <xf numFmtId="0" fontId="73" fillId="3" borderId="19" xfId="0" applyFont="1" applyFill="1" applyBorder="1" applyAlignment="1">
      <alignment horizontal="left"/>
    </xf>
    <xf numFmtId="0" fontId="73" fillId="3" borderId="12" xfId="0" applyFont="1" applyFill="1" applyBorder="1" applyAlignment="1">
      <alignment horizontal="center"/>
    </xf>
    <xf numFmtId="0" fontId="64" fillId="3" borderId="22" xfId="48" applyFont="1" applyFill="1" applyBorder="1" applyAlignment="1">
      <alignment horizontal="center" wrapText="1"/>
    </xf>
    <xf numFmtId="0" fontId="73" fillId="3" borderId="19" xfId="0" applyFont="1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73" fillId="3" borderId="7" xfId="0" applyFont="1" applyFill="1" applyBorder="1" applyAlignment="1">
      <alignment horizontal="center"/>
    </xf>
    <xf numFmtId="0" fontId="64" fillId="3" borderId="23" xfId="48" applyFont="1" applyFill="1" applyBorder="1" applyAlignment="1">
      <alignment horizontal="center" wrapText="1"/>
    </xf>
    <xf numFmtId="0" fontId="64" fillId="3" borderId="15" xfId="48" applyFont="1" applyFill="1" applyBorder="1" applyAlignment="1">
      <alignment horizontal="center" wrapText="1"/>
    </xf>
    <xf numFmtId="3" fontId="0" fillId="6" borderId="0" xfId="0" applyNumberFormat="1" applyFill="1" applyAlignment="1">
      <alignment horizontal="left"/>
    </xf>
    <xf numFmtId="0" fontId="73" fillId="3" borderId="19" xfId="44" applyFont="1" applyFill="1" applyBorder="1" applyAlignment="1">
      <alignment horizontal="center"/>
    </xf>
    <xf numFmtId="3" fontId="0" fillId="2" borderId="3" xfId="0" applyNumberFormat="1" applyFill="1" applyBorder="1" applyAlignment="1">
      <alignment horizontal="center" wrapText="1"/>
    </xf>
    <xf numFmtId="3" fontId="37" fillId="18" borderId="3" xfId="0" applyNumberFormat="1" applyFont="1" applyFill="1" applyBorder="1" applyAlignment="1"/>
    <xf numFmtId="0" fontId="0" fillId="3" borderId="15" xfId="0" applyFill="1" applyBorder="1" applyAlignment="1"/>
    <xf numFmtId="0" fontId="45" fillId="3" borderId="13" xfId="44" applyFont="1" applyFill="1" applyBorder="1" applyAlignment="1">
      <alignment horizontal="center"/>
    </xf>
    <xf numFmtId="2" fontId="1" fillId="19" borderId="3" xfId="0" applyNumberFormat="1" applyFont="1" applyFill="1" applyBorder="1" applyAlignment="1">
      <alignment horizontal="center"/>
    </xf>
    <xf numFmtId="9" fontId="1" fillId="18" borderId="3" xfId="55" applyFont="1" applyFill="1" applyBorder="1" applyAlignment="1">
      <alignment horizontal="center"/>
    </xf>
    <xf numFmtId="190" fontId="45" fillId="3" borderId="21" xfId="12" applyNumberFormat="1" applyFont="1" applyFill="1" applyBorder="1" applyAlignment="1">
      <alignment horizontal="center" wrapText="1"/>
    </xf>
    <xf numFmtId="0" fontId="48" fillId="3" borderId="16" xfId="0" applyFont="1" applyFill="1" applyBorder="1" applyAlignment="1">
      <alignment wrapText="1"/>
    </xf>
    <xf numFmtId="0" fontId="45" fillId="3" borderId="22" xfId="44" applyFont="1" applyFill="1" applyBorder="1" applyAlignment="1">
      <alignment horizontal="center"/>
    </xf>
    <xf numFmtId="3" fontId="1" fillId="2" borderId="15" xfId="55" applyNumberFormat="1" applyFont="1" applyFill="1" applyBorder="1" applyAlignment="1">
      <alignment horizontal="center"/>
    </xf>
    <xf numFmtId="190" fontId="45" fillId="3" borderId="18" xfId="12" applyNumberFormat="1" applyFont="1" applyFill="1" applyBorder="1" applyAlignment="1">
      <alignment horizontal="center" wrapText="1"/>
    </xf>
    <xf numFmtId="0" fontId="45" fillId="3" borderId="14" xfId="44" applyFont="1" applyFill="1" applyBorder="1" applyAlignment="1">
      <alignment horizontal="center"/>
    </xf>
    <xf numFmtId="0" fontId="45" fillId="3" borderId="15" xfId="44" applyFont="1" applyFill="1" applyBorder="1" applyAlignment="1">
      <alignment horizontal="center"/>
    </xf>
    <xf numFmtId="1" fontId="1" fillId="19" borderId="3" xfId="0" applyNumberFormat="1" applyFont="1" applyFill="1" applyBorder="1" applyAlignment="1">
      <alignment horizontal="center"/>
    </xf>
    <xf numFmtId="2" fontId="1" fillId="18" borderId="3" xfId="0" applyNumberFormat="1" applyFont="1" applyFill="1" applyBorder="1" applyAlignment="1">
      <alignment horizontal="center"/>
    </xf>
    <xf numFmtId="3" fontId="1" fillId="2" borderId="3" xfId="55" applyNumberFormat="1" applyFont="1" applyFill="1" applyBorder="1" applyAlignment="1">
      <alignment horizontal="center"/>
    </xf>
    <xf numFmtId="3" fontId="1" fillId="19" borderId="15" xfId="55" applyNumberFormat="1" applyFont="1" applyFill="1" applyBorder="1" applyAlignment="1">
      <alignment horizontal="center"/>
    </xf>
    <xf numFmtId="3" fontId="1" fillId="2" borderId="3" xfId="12" applyNumberFormat="1" applyFont="1" applyFill="1" applyBorder="1" applyAlignment="1">
      <alignment horizontal="center"/>
    </xf>
    <xf numFmtId="2" fontId="0" fillId="19" borderId="3" xfId="0" applyNumberFormat="1" applyFill="1" applyBorder="1" applyAlignment="1">
      <alignment horizontal="center"/>
    </xf>
    <xf numFmtId="9" fontId="45" fillId="3" borderId="3" xfId="55" applyFont="1" applyFill="1" applyBorder="1"/>
    <xf numFmtId="9" fontId="45" fillId="3" borderId="3" xfId="55" applyFont="1" applyFill="1" applyBorder="1" applyAlignment="1">
      <alignment horizontal="center"/>
    </xf>
    <xf numFmtId="0" fontId="48" fillId="3" borderId="16" xfId="0" applyFont="1" applyFill="1" applyBorder="1" applyAlignment="1">
      <alignment horizontal="center"/>
    </xf>
    <xf numFmtId="0" fontId="48" fillId="3" borderId="16" xfId="0" applyFont="1" applyFill="1" applyBorder="1" applyAlignment="1">
      <alignment horizontal="center" wrapText="1"/>
    </xf>
    <xf numFmtId="195" fontId="0" fillId="19" borderId="3" xfId="0" applyNumberFormat="1" applyFill="1" applyBorder="1" applyAlignment="1">
      <alignment horizontal="center"/>
    </xf>
    <xf numFmtId="0" fontId="37" fillId="6" borderId="3" xfId="44" applyFont="1" applyFill="1" applyBorder="1" applyAlignment="1">
      <alignment horizontal="left" wrapText="1"/>
    </xf>
    <xf numFmtId="2" fontId="0" fillId="6" borderId="0" xfId="0" applyNumberFormat="1" applyFill="1"/>
    <xf numFmtId="0" fontId="74" fillId="6" borderId="0" xfId="0" applyFont="1" applyFill="1"/>
    <xf numFmtId="0" fontId="0" fillId="3" borderId="15" xfId="0" applyFill="1" applyBorder="1"/>
    <xf numFmtId="195" fontId="0" fillId="2" borderId="3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0" fontId="0" fillId="6" borderId="13" xfId="0" applyFill="1" applyBorder="1"/>
    <xf numFmtId="0" fontId="0" fillId="6" borderId="15" xfId="0" applyFill="1" applyBorder="1"/>
    <xf numFmtId="0" fontId="73" fillId="3" borderId="13" xfId="0" applyFont="1" applyFill="1" applyBorder="1" applyAlignment="1">
      <alignment horizontal="left"/>
    </xf>
    <xf numFmtId="3" fontId="1" fillId="2" borderId="3" xfId="0" applyNumberFormat="1" applyFont="1" applyFill="1" applyBorder="1" applyAlignment="1">
      <alignment horizontal="center"/>
    </xf>
    <xf numFmtId="0" fontId="0" fillId="5" borderId="0" xfId="0" applyFill="1"/>
    <xf numFmtId="0" fontId="37" fillId="6" borderId="13" xfId="44" applyFont="1" applyFill="1" applyBorder="1" applyAlignment="1">
      <alignment horizontal="center" wrapText="1"/>
    </xf>
    <xf numFmtId="0" fontId="37" fillId="6" borderId="3" xfId="45" applyFont="1" applyFill="1" applyBorder="1" applyAlignment="1">
      <alignment horizontal="center"/>
      <protection locked="0"/>
    </xf>
    <xf numFmtId="0" fontId="0" fillId="6" borderId="16" xfId="0" applyFill="1" applyBorder="1" applyAlignment="1"/>
    <xf numFmtId="0" fontId="56" fillId="6" borderId="0" xfId="0" applyFont="1" applyFill="1" applyBorder="1"/>
    <xf numFmtId="0" fontId="50" fillId="6" borderId="0" xfId="0" applyFont="1" applyFill="1" applyBorder="1" applyAlignment="1">
      <alignment horizontal="center"/>
    </xf>
    <xf numFmtId="0" fontId="56" fillId="6" borderId="0" xfId="0" applyFont="1" applyFill="1" applyAlignment="1">
      <alignment horizontal="left"/>
    </xf>
    <xf numFmtId="0" fontId="50" fillId="6" borderId="0" xfId="44" applyFont="1" applyFill="1"/>
    <xf numFmtId="0" fontId="56" fillId="6" borderId="0" xfId="44" applyFont="1" applyFill="1"/>
    <xf numFmtId="2" fontId="50" fillId="6" borderId="0" xfId="0" applyNumberFormat="1" applyFont="1" applyFill="1" applyBorder="1" applyAlignment="1">
      <alignment horizontal="left"/>
    </xf>
    <xf numFmtId="3" fontId="65" fillId="2" borderId="3" xfId="0" applyNumberFormat="1" applyFont="1" applyFill="1" applyBorder="1" applyAlignment="1">
      <alignment horizontal="center"/>
    </xf>
    <xf numFmtId="9" fontId="0" fillId="19" borderId="3" xfId="55" applyFont="1" applyFill="1" applyBorder="1" applyAlignment="1">
      <alignment horizontal="center"/>
    </xf>
    <xf numFmtId="196" fontId="37" fillId="2" borderId="3" xfId="55" applyNumberFormat="1" applyFont="1" applyFill="1" applyBorder="1" applyAlignment="1">
      <alignment horizontal="center"/>
    </xf>
    <xf numFmtId="3" fontId="1" fillId="19" borderId="3" xfId="0" applyNumberFormat="1" applyFont="1" applyFill="1" applyBorder="1" applyAlignment="1">
      <alignment horizontal="center"/>
    </xf>
    <xf numFmtId="0" fontId="75" fillId="6" borderId="0" xfId="46" applyFont="1" applyFill="1">
      <protection locked="0"/>
    </xf>
    <xf numFmtId="0" fontId="76" fillId="6" borderId="0" xfId="46" applyFont="1" applyFill="1">
      <protection locked="0"/>
    </xf>
    <xf numFmtId="0" fontId="49" fillId="6" borderId="0" xfId="46" applyFont="1" applyFill="1">
      <protection locked="0"/>
    </xf>
    <xf numFmtId="0" fontId="50" fillId="6" borderId="0" xfId="46" applyFont="1" applyFill="1">
      <protection locked="0"/>
    </xf>
    <xf numFmtId="0" fontId="56" fillId="6" borderId="0" xfId="46" applyFont="1" applyFill="1">
      <protection locked="0"/>
    </xf>
    <xf numFmtId="9" fontId="1" fillId="2" borderId="3" xfId="55" applyFont="1" applyFill="1" applyBorder="1" applyAlignment="1">
      <alignment horizontal="center"/>
    </xf>
    <xf numFmtId="9" fontId="1" fillId="19" borderId="3" xfId="0" applyNumberFormat="1" applyFont="1" applyFill="1" applyBorder="1" applyAlignment="1">
      <alignment horizontal="center"/>
    </xf>
    <xf numFmtId="0" fontId="1" fillId="2" borderId="0" xfId="0" applyFont="1" applyFill="1" applyAlignment="1"/>
    <xf numFmtId="0" fontId="45" fillId="3" borderId="13" xfId="48" applyFont="1" applyFill="1" applyBorder="1" applyAlignment="1">
      <alignment horizontal="center" wrapText="1"/>
    </xf>
    <xf numFmtId="0" fontId="1" fillId="6" borderId="13" xfId="44" applyFont="1" applyFill="1" applyBorder="1" applyAlignment="1">
      <alignment horizontal="left"/>
    </xf>
    <xf numFmtId="0" fontId="1" fillId="6" borderId="22" xfId="44" applyFont="1" applyFill="1" applyBorder="1" applyAlignment="1">
      <alignment horizontal="left"/>
    </xf>
    <xf numFmtId="9" fontId="42" fillId="4" borderId="3" xfId="55" applyFont="1" applyFill="1" applyBorder="1" applyAlignment="1">
      <alignment horizontal="center"/>
    </xf>
    <xf numFmtId="4" fontId="42" fillId="4" borderId="3" xfId="0" applyNumberFormat="1" applyFont="1" applyFill="1" applyBorder="1" applyAlignment="1">
      <alignment horizontal="center"/>
    </xf>
    <xf numFmtId="3" fontId="42" fillId="4" borderId="3" xfId="0" applyNumberFormat="1" applyFont="1" applyFill="1" applyBorder="1" applyAlignment="1">
      <alignment horizontal="center"/>
    </xf>
    <xf numFmtId="3" fontId="1" fillId="4" borderId="3" xfId="12" applyNumberFormat="1" applyFont="1" applyFill="1" applyBorder="1" applyAlignment="1">
      <alignment horizontal="center"/>
    </xf>
    <xf numFmtId="3" fontId="65" fillId="6" borderId="0" xfId="44" applyNumberFormat="1" applyFont="1" applyFill="1"/>
    <xf numFmtId="10" fontId="65" fillId="6" borderId="0" xfId="0" applyNumberFormat="1" applyFont="1" applyFill="1"/>
    <xf numFmtId="10" fontId="0" fillId="6" borderId="0" xfId="0" applyNumberFormat="1" applyFill="1"/>
    <xf numFmtId="0" fontId="1" fillId="0" borderId="15" xfId="0" applyFont="1" applyFill="1" applyBorder="1"/>
    <xf numFmtId="0" fontId="40" fillId="3" borderId="17" xfId="46" applyFont="1" applyFill="1" applyBorder="1" applyAlignment="1">
      <alignment horizontal="center"/>
      <protection locked="0"/>
    </xf>
    <xf numFmtId="0" fontId="1" fillId="6" borderId="13" xfId="44" applyFont="1" applyFill="1" applyBorder="1" applyAlignment="1">
      <alignment horizontal="left" wrapText="1"/>
    </xf>
    <xf numFmtId="0" fontId="0" fillId="21" borderId="3" xfId="0" applyFill="1" applyBorder="1"/>
    <xf numFmtId="3" fontId="37" fillId="2" borderId="3" xfId="0" applyNumberFormat="1" applyFont="1" applyFill="1" applyBorder="1" applyAlignment="1">
      <alignment horizontal="center"/>
    </xf>
    <xf numFmtId="3" fontId="73" fillId="3" borderId="15" xfId="44" applyNumberFormat="1" applyFont="1" applyFill="1" applyBorder="1" applyAlignment="1">
      <alignment horizontal="center"/>
    </xf>
    <xf numFmtId="3" fontId="0" fillId="3" borderId="15" xfId="0" applyNumberFormat="1" applyFill="1" applyBorder="1" applyAlignment="1"/>
    <xf numFmtId="2" fontId="0" fillId="17" borderId="3" xfId="0" applyNumberFormat="1" applyFill="1" applyBorder="1" applyAlignment="1">
      <alignment horizontal="center"/>
    </xf>
    <xf numFmtId="191" fontId="37" fillId="19" borderId="3" xfId="55" applyNumberFormat="1" applyFont="1" applyFill="1" applyBorder="1" applyAlignment="1">
      <alignment horizontal="center" wrapText="1"/>
    </xf>
    <xf numFmtId="0" fontId="1" fillId="6" borderId="13" xfId="0" applyFont="1" applyFill="1" applyBorder="1"/>
    <xf numFmtId="3" fontId="65" fillId="6" borderId="3" xfId="48" applyNumberFormat="1" applyFont="1" applyFill="1" applyBorder="1" applyAlignment="1">
      <alignment horizontal="center"/>
    </xf>
    <xf numFmtId="193" fontId="65" fillId="4" borderId="3" xfId="48" applyNumberFormat="1" applyFont="1" applyFill="1" applyBorder="1" applyAlignment="1">
      <alignment horizontal="center"/>
    </xf>
    <xf numFmtId="3" fontId="0" fillId="19" borderId="3" xfId="0" applyNumberFormat="1" applyFill="1" applyBorder="1"/>
    <xf numFmtId="0" fontId="1" fillId="6" borderId="0" xfId="44" applyFont="1" applyFill="1"/>
    <xf numFmtId="0" fontId="1" fillId="4" borderId="15" xfId="85" applyNumberFormat="1" applyFont="1" applyFill="1" applyBorder="1" applyAlignment="1">
      <alignment horizontal="left"/>
    </xf>
    <xf numFmtId="0" fontId="1" fillId="0" borderId="3" xfId="0" applyFont="1" applyFill="1" applyBorder="1" applyAlignment="1"/>
    <xf numFmtId="3" fontId="65" fillId="28" borderId="3" xfId="55" applyNumberFormat="1" applyFont="1" applyFill="1" applyBorder="1" applyAlignment="1">
      <alignment horizontal="center"/>
    </xf>
    <xf numFmtId="0" fontId="0" fillId="6" borderId="3" xfId="44" applyFont="1" applyFill="1" applyBorder="1" applyAlignment="1">
      <alignment horizontal="left"/>
    </xf>
    <xf numFmtId="0" fontId="0" fillId="4" borderId="13" xfId="85" applyNumberFormat="1" applyFont="1" applyFill="1" applyBorder="1" applyAlignment="1">
      <alignment horizontal="left"/>
    </xf>
    <xf numFmtId="9" fontId="0" fillId="29" borderId="3" xfId="55" applyNumberFormat="1" applyFont="1" applyFill="1" applyBorder="1" applyAlignment="1">
      <alignment horizontal="center"/>
    </xf>
    <xf numFmtId="10" fontId="0" fillId="29" borderId="3" xfId="55" applyNumberFormat="1" applyFont="1" applyFill="1" applyBorder="1" applyAlignment="1">
      <alignment horizontal="center"/>
    </xf>
    <xf numFmtId="9" fontId="0" fillId="29" borderId="3" xfId="55" applyFont="1" applyFill="1" applyBorder="1" applyAlignment="1">
      <alignment horizontal="center"/>
    </xf>
    <xf numFmtId="3" fontId="65" fillId="29" borderId="3" xfId="55" applyNumberFormat="1" applyFont="1" applyFill="1" applyBorder="1" applyAlignment="1">
      <alignment horizontal="center"/>
    </xf>
    <xf numFmtId="1" fontId="0" fillId="29" borderId="3" xfId="12" applyNumberFormat="1" applyFont="1" applyFill="1" applyBorder="1" applyAlignment="1">
      <alignment horizontal="center"/>
    </xf>
    <xf numFmtId="0" fontId="81" fillId="6" borderId="0" xfId="0" applyFont="1" applyFill="1"/>
    <xf numFmtId="0" fontId="0" fillId="6" borderId="13" xfId="45" applyFont="1" applyFill="1" applyBorder="1">
      <protection locked="0"/>
    </xf>
    <xf numFmtId="0" fontId="0" fillId="6" borderId="13" xfId="45" applyFont="1" applyFill="1" applyBorder="1" applyAlignment="1">
      <alignment horizontal="center"/>
      <protection locked="0"/>
    </xf>
    <xf numFmtId="3" fontId="45" fillId="3" borderId="3" xfId="44" applyNumberFormat="1" applyFont="1" applyFill="1" applyBorder="1" applyAlignment="1">
      <alignment horizontal="center"/>
    </xf>
    <xf numFmtId="0" fontId="81" fillId="6" borderId="0" xfId="0" applyFont="1" applyFill="1" applyBorder="1"/>
    <xf numFmtId="0" fontId="81" fillId="6" borderId="0" xfId="44" applyFont="1" applyFill="1" applyBorder="1" applyAlignment="1">
      <alignment horizontal="left"/>
    </xf>
    <xf numFmtId="0" fontId="81" fillId="6" borderId="0" xfId="0" applyFont="1" applyFill="1" applyAlignment="1">
      <alignment horizontal="left"/>
    </xf>
    <xf numFmtId="0" fontId="0" fillId="6" borderId="3" xfId="85" applyFont="1" applyFill="1" applyBorder="1"/>
    <xf numFmtId="0" fontId="0" fillId="0" borderId="3" xfId="85" applyFont="1" applyBorder="1"/>
    <xf numFmtId="0" fontId="0" fillId="0" borderId="3" xfId="85" applyFont="1" applyFill="1" applyBorder="1"/>
    <xf numFmtId="3" fontId="45" fillId="30" borderId="3" xfId="12" applyNumberFormat="1" applyFont="1" applyFill="1" applyBorder="1" applyAlignment="1">
      <alignment horizontal="center"/>
    </xf>
    <xf numFmtId="191" fontId="0" fillId="18" borderId="3" xfId="55" applyNumberFormat="1" applyFont="1" applyFill="1" applyBorder="1" applyAlignment="1">
      <alignment horizontal="center"/>
    </xf>
    <xf numFmtId="193" fontId="1" fillId="4" borderId="3" xfId="0" applyNumberFormat="1" applyFont="1" applyFill="1" applyBorder="1" applyAlignment="1">
      <alignment horizontal="center"/>
    </xf>
    <xf numFmtId="0" fontId="82" fillId="6" borderId="0" xfId="0" applyFont="1" applyFill="1"/>
    <xf numFmtId="0" fontId="83" fillId="6" borderId="0" xfId="0" applyFont="1" applyFill="1" applyBorder="1"/>
    <xf numFmtId="0" fontId="83" fillId="6" borderId="0" xfId="0" applyFont="1" applyFill="1"/>
    <xf numFmtId="197" fontId="37" fillId="19" borderId="3" xfId="55" applyNumberFormat="1" applyFont="1" applyFill="1" applyBorder="1" applyAlignment="1">
      <alignment horizontal="center"/>
    </xf>
    <xf numFmtId="194" fontId="37" fillId="19" borderId="3" xfId="55" applyNumberFormat="1" applyFont="1" applyFill="1" applyBorder="1" applyAlignment="1">
      <alignment horizontal="center"/>
    </xf>
    <xf numFmtId="191" fontId="0" fillId="2" borderId="3" xfId="55" applyNumberFormat="1" applyFont="1" applyFill="1" applyBorder="1" applyAlignment="1">
      <alignment horizontal="center"/>
    </xf>
    <xf numFmtId="0" fontId="0" fillId="0" borderId="3" xfId="0" applyFont="1" applyFill="1" applyBorder="1"/>
    <xf numFmtId="1" fontId="0" fillId="19" borderId="3" xfId="0" applyNumberFormat="1" applyFill="1" applyBorder="1" applyAlignment="1">
      <alignment horizontal="center"/>
    </xf>
    <xf numFmtId="0" fontId="45" fillId="30" borderId="3" xfId="0" applyFont="1" applyFill="1" applyBorder="1"/>
    <xf numFmtId="1" fontId="1" fillId="4" borderId="3" xfId="55" applyNumberFormat="1" applyFont="1" applyFill="1" applyBorder="1" applyAlignment="1">
      <alignment horizontal="center"/>
    </xf>
    <xf numFmtId="0" fontId="45" fillId="30" borderId="3" xfId="0" applyFont="1" applyFill="1" applyBorder="1" applyAlignment="1">
      <alignment horizontal="center"/>
    </xf>
    <xf numFmtId="3" fontId="45" fillId="30" borderId="3" xfId="0" applyNumberFormat="1" applyFont="1" applyFill="1" applyBorder="1" applyAlignment="1">
      <alignment horizontal="center"/>
    </xf>
    <xf numFmtId="1" fontId="37" fillId="28" borderId="3" xfId="55" applyNumberFormat="1" applyFont="1" applyFill="1" applyBorder="1" applyAlignment="1">
      <alignment horizontal="center" wrapText="1"/>
    </xf>
    <xf numFmtId="194" fontId="0" fillId="29" borderId="3" xfId="12" applyNumberFormat="1" applyFont="1" applyFill="1" applyBorder="1" applyAlignment="1">
      <alignment horizontal="center"/>
    </xf>
    <xf numFmtId="191" fontId="37" fillId="29" borderId="3" xfId="55" applyNumberFormat="1" applyFont="1" applyFill="1" applyBorder="1" applyAlignment="1">
      <alignment horizontal="center" wrapText="1"/>
    </xf>
    <xf numFmtId="10" fontId="37" fillId="29" borderId="3" xfId="55" applyNumberFormat="1" applyFont="1" applyFill="1" applyBorder="1" applyAlignment="1">
      <alignment horizontal="center" wrapText="1"/>
    </xf>
    <xf numFmtId="10" fontId="0" fillId="2" borderId="3" xfId="55" applyNumberFormat="1" applyFont="1" applyFill="1" applyBorder="1" applyAlignment="1">
      <alignment horizontal="center"/>
    </xf>
    <xf numFmtId="191" fontId="37" fillId="28" borderId="3" xfId="55" applyNumberFormat="1" applyFont="1" applyFill="1" applyBorder="1" applyAlignment="1">
      <alignment horizontal="center" wrapText="1"/>
    </xf>
    <xf numFmtId="0" fontId="1" fillId="6" borderId="13" xfId="45" applyFont="1" applyFill="1" applyBorder="1">
      <protection locked="0"/>
    </xf>
    <xf numFmtId="0" fontId="43" fillId="13" borderId="0" xfId="0" applyFont="1" applyFill="1"/>
    <xf numFmtId="0" fontId="45" fillId="6" borderId="0" xfId="0" applyFont="1" applyFill="1"/>
    <xf numFmtId="0" fontId="45" fillId="30" borderId="17" xfId="0" applyFont="1" applyFill="1" applyBorder="1" applyAlignment="1">
      <alignment horizontal="center" vertical="center"/>
    </xf>
    <xf numFmtId="0" fontId="45" fillId="30" borderId="18" xfId="0" applyFont="1" applyFill="1" applyBorder="1" applyAlignment="1">
      <alignment horizontal="center" vertical="center"/>
    </xf>
    <xf numFmtId="0" fontId="45" fillId="30" borderId="16" xfId="0" applyFont="1" applyFill="1" applyBorder="1" applyAlignment="1">
      <alignment horizontal="center" vertical="center"/>
    </xf>
    <xf numFmtId="0" fontId="45" fillId="3" borderId="17" xfId="44" applyFont="1" applyFill="1" applyBorder="1" applyAlignment="1">
      <alignment horizontal="center"/>
    </xf>
    <xf numFmtId="0" fontId="45" fillId="3" borderId="16" xfId="44" applyFont="1" applyFill="1" applyBorder="1" applyAlignment="1">
      <alignment horizontal="center"/>
    </xf>
    <xf numFmtId="0" fontId="45" fillId="3" borderId="3" xfId="47" applyFont="1" applyFill="1" applyBorder="1" applyAlignment="1">
      <alignment horizontal="center"/>
    </xf>
    <xf numFmtId="0" fontId="0" fillId="0" borderId="3" xfId="0" applyBorder="1" applyAlignment="1"/>
    <xf numFmtId="0" fontId="45" fillId="3" borderId="17" xfId="0" applyFont="1" applyFill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45" fillId="3" borderId="13" xfId="47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45" fillId="15" borderId="17" xfId="0" applyFont="1" applyFill="1" applyBorder="1" applyAlignment="1">
      <alignment horizontal="center" wrapText="1"/>
    </xf>
    <xf numFmtId="0" fontId="45" fillId="3" borderId="13" xfId="48" applyFont="1" applyFill="1" applyBorder="1" applyAlignment="1">
      <alignment horizontal="center" wrapText="1"/>
    </xf>
    <xf numFmtId="0" fontId="45" fillId="3" borderId="15" xfId="48" applyFont="1" applyFill="1" applyBorder="1" applyAlignment="1">
      <alignment horizontal="center" wrapText="1"/>
    </xf>
    <xf numFmtId="0" fontId="45" fillId="3" borderId="13" xfId="0" applyFont="1" applyFill="1" applyBorder="1" applyAlignment="1">
      <alignment horizontal="center" wrapText="1"/>
    </xf>
    <xf numFmtId="0" fontId="45" fillId="3" borderId="15" xfId="0" applyFont="1" applyFill="1" applyBorder="1" applyAlignment="1">
      <alignment horizontal="center" wrapText="1"/>
    </xf>
    <xf numFmtId="190" fontId="48" fillId="3" borderId="13" xfId="12" applyNumberFormat="1" applyFont="1" applyFill="1" applyBorder="1" applyAlignment="1"/>
    <xf numFmtId="0" fontId="0" fillId="0" borderId="15" xfId="0" applyBorder="1" applyAlignment="1"/>
    <xf numFmtId="0" fontId="72" fillId="0" borderId="13" xfId="0" applyFont="1" applyFill="1" applyBorder="1" applyAlignment="1"/>
    <xf numFmtId="0" fontId="72" fillId="0" borderId="15" xfId="0" applyFont="1" applyFill="1" applyBorder="1" applyAlignment="1"/>
    <xf numFmtId="0" fontId="55" fillId="26" borderId="11" xfId="0" applyFont="1" applyFill="1" applyBorder="1" applyAlignment="1">
      <alignment horizontal="center"/>
    </xf>
    <xf numFmtId="0" fontId="55" fillId="27" borderId="11" xfId="0" applyFont="1" applyFill="1" applyBorder="1" applyAlignment="1">
      <alignment horizontal="center"/>
    </xf>
    <xf numFmtId="0" fontId="55" fillId="23" borderId="22" xfId="0" applyFont="1" applyFill="1" applyBorder="1" applyAlignment="1">
      <alignment horizontal="center"/>
    </xf>
    <xf numFmtId="0" fontId="55" fillId="23" borderId="11" xfId="0" applyFont="1" applyFill="1" applyBorder="1" applyAlignment="1">
      <alignment horizontal="center"/>
    </xf>
    <xf numFmtId="0" fontId="55" fillId="24" borderId="11" xfId="0" applyFont="1" applyFill="1" applyBorder="1" applyAlignment="1">
      <alignment horizontal="center"/>
    </xf>
    <xf numFmtId="0" fontId="55" fillId="25" borderId="11" xfId="0" applyFont="1" applyFill="1" applyBorder="1" applyAlignment="1">
      <alignment horizontal="center"/>
    </xf>
    <xf numFmtId="0" fontId="55" fillId="12" borderId="22" xfId="0" applyFont="1" applyFill="1" applyBorder="1" applyAlignment="1">
      <alignment horizontal="center"/>
    </xf>
    <xf numFmtId="0" fontId="55" fillId="12" borderId="11" xfId="0" applyFont="1" applyFill="1" applyBorder="1" applyAlignment="1">
      <alignment horizontal="center"/>
    </xf>
    <xf numFmtId="0" fontId="55" fillId="22" borderId="11" xfId="0" applyFont="1" applyFill="1" applyBorder="1" applyAlignment="1">
      <alignment horizontal="center"/>
    </xf>
    <xf numFmtId="0" fontId="73" fillId="3" borderId="19" xfId="0" applyFont="1" applyFill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21" xfId="0" applyFont="1" applyBorder="1" applyAlignment="1">
      <alignment horizontal="center"/>
    </xf>
    <xf numFmtId="0" fontId="73" fillId="0" borderId="22" xfId="0" applyFont="1" applyBorder="1" applyAlignment="1">
      <alignment horizontal="center"/>
    </xf>
    <xf numFmtId="0" fontId="73" fillId="0" borderId="11" xfId="0" applyFont="1" applyBorder="1" applyAlignment="1">
      <alignment horizontal="center"/>
    </xf>
    <xf numFmtId="0" fontId="73" fillId="0" borderId="23" xfId="0" applyFont="1" applyBorder="1" applyAlignment="1">
      <alignment horizontal="center"/>
    </xf>
  </cellXfs>
  <cellStyles count="293">
    <cellStyle name="5_Calcs" xfId="1"/>
    <cellStyle name="actual year" xfId="2"/>
    <cellStyle name="actual years" xfId="3"/>
    <cellStyle name="Assumption" xfId="4"/>
    <cellStyle name="assumption/input" xfId="5"/>
    <cellStyle name="assumptions/inputs" xfId="6"/>
    <cellStyle name="Blue" xfId="7"/>
    <cellStyle name="calculation" xfId="8"/>
    <cellStyle name="Column Heading" xfId="9"/>
    <cellStyle name="Column Heading (No Wrap)" xfId="10"/>
    <cellStyle name="Column Total" xfId="11"/>
    <cellStyle name="Comma" xfId="12" builtinId="3"/>
    <cellStyle name="Comma 0" xfId="13"/>
    <cellStyle name="Comma 2" xfId="14"/>
    <cellStyle name="Currency 0" xfId="15"/>
    <cellStyle name="Currency 2" xfId="16"/>
    <cellStyle name="Date" xfId="17"/>
    <cellStyle name="Date Aligned" xfId="18"/>
    <cellStyle name="Date_4_DE_Assumptions" xfId="19"/>
    <cellStyle name="Dotted Line" xfId="20"/>
    <cellStyle name="Entry" xfId="21"/>
    <cellStyle name="Fixed" xfId="22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otnote" xfId="23"/>
    <cellStyle name="forecast year" xfId="24"/>
    <cellStyle name="forecast years" xfId="25"/>
    <cellStyle name="Green" xfId="26"/>
    <cellStyle name="Grey" xfId="27"/>
    <cellStyle name="Hard Percent" xfId="28"/>
    <cellStyle name="Header" xfId="29"/>
    <cellStyle name="Heading" xfId="30"/>
    <cellStyle name="Hide" xfId="31"/>
    <cellStyle name="Highlight" xfId="32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Input [yellow]" xfId="33"/>
    <cellStyle name="Input Link" xfId="34"/>
    <cellStyle name="link" xfId="35"/>
    <cellStyle name="Linked" xfId="36"/>
    <cellStyle name="Main Title" xfId="37"/>
    <cellStyle name="Monétaire [0]_rwhite" xfId="38"/>
    <cellStyle name="Monétaire_rwhite" xfId="39"/>
    <cellStyle name="Multiple" xfId="40"/>
    <cellStyle name="Multiple2" xfId="41"/>
    <cellStyle name="Name" xfId="42"/>
    <cellStyle name="Normal" xfId="0" builtinId="0"/>
    <cellStyle name="Normal - Style1" xfId="43"/>
    <cellStyle name="Normal_BU FixedModel Data Request (v.2 12Aug)" xfId="44"/>
    <cellStyle name="Normal_Indonesia BU Mobile Network Model (29 Apr 05) v 1.2 (Illustrative Data)" xfId="45"/>
    <cellStyle name="Normal_Routing Table" xfId="46"/>
    <cellStyle name="Normal_SingTel BULRIC Model (v 2.20)" xfId="47"/>
    <cellStyle name="Normal_Style v2(1).3" xfId="48"/>
    <cellStyle name="NormalL_Summary_Summary " xfId="49"/>
    <cellStyle name="notes" xfId="50"/>
    <cellStyle name="Number" xfId="51"/>
    <cellStyle name="Number1" xfId="52"/>
    <cellStyle name="Obsolete" xfId="53"/>
    <cellStyle name="Page Number" xfId="54"/>
    <cellStyle name="Percent" xfId="55" builtinId="5"/>
    <cellStyle name="Percent [2]" xfId="56"/>
    <cellStyle name="Percent2" xfId="57"/>
    <cellStyle name="Percent2Margin" xfId="58"/>
    <cellStyle name="Percent3" xfId="59"/>
    <cellStyle name="Percent4" xfId="60"/>
    <cellStyle name="Percent5" xfId="61"/>
    <cellStyle name="Percentage" xfId="62"/>
    <cellStyle name="Pounds" xfId="63"/>
    <cellStyle name="Pounds1" xfId="64"/>
    <cellStyle name="Pounds2" xfId="65"/>
    <cellStyle name="Pounds3" xfId="66"/>
    <cellStyle name="Pounds4" xfId="67"/>
    <cellStyle name="Pounds5" xfId="68"/>
    <cellStyle name="Pounds6" xfId="69"/>
    <cellStyle name="Quarterly" xfId="70"/>
    <cellStyle name="Red" xfId="71"/>
    <cellStyle name="result/output" xfId="72"/>
    <cellStyle name="Row and Column Total" xfId="73"/>
    <cellStyle name="Row Heading" xfId="74"/>
    <cellStyle name="Row Heading (No Wrap)" xfId="75"/>
    <cellStyle name="Row Total" xfId="76"/>
    <cellStyle name="section heading" xfId="77"/>
    <cellStyle name="Section Title" xfId="78"/>
    <cellStyle name="Shaded" xfId="79"/>
    <cellStyle name="Small Number" xfId="80"/>
    <cellStyle name="Small Percentage" xfId="81"/>
    <cellStyle name="source" xfId="82"/>
    <cellStyle name="sources" xfId="83"/>
    <cellStyle name="Standard_BHA_9905" xfId="84"/>
    <cellStyle name="Style 1" xfId="85"/>
    <cellStyle name="Table Head" xfId="86"/>
    <cellStyle name="Table Head Aligned" xfId="87"/>
    <cellStyle name="Table Head Blue" xfId="88"/>
    <cellStyle name="Table Head Green" xfId="89"/>
    <cellStyle name="table heading" xfId="90"/>
    <cellStyle name="table headings" xfId="91"/>
    <cellStyle name="Table Title" xfId="92"/>
    <cellStyle name="Table Units" xfId="93"/>
    <cellStyle name="Thousands" xfId="94"/>
    <cellStyle name="Title Heading" xfId="95"/>
    <cellStyle name="total" xfId="96"/>
    <cellStyle name="ubordinated Debt" xfId="97"/>
    <cellStyle name="WP Header" xfId="98"/>
    <cellStyle name="year" xfId="99"/>
    <cellStyle name="year date" xfId="100"/>
    <cellStyle name="year_Bulgaria fixed core model 070112 v2" xfId="101"/>
    <cellStyle name="常规_Sheet1" xfId="102"/>
  </cellStyles>
  <dxfs count="2">
    <dxf>
      <font>
        <b/>
        <i val="0"/>
        <condense val="0"/>
        <extend val="0"/>
        <color indexed="24"/>
      </font>
    </dxf>
    <dxf>
      <font>
        <b/>
        <i val="0"/>
        <condense val="0"/>
        <extend val="0"/>
        <color indexed="24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8" Type="http://schemas.openxmlformats.org/officeDocument/2006/relationships/worksheet" Target="worksheets/sheet8.xml"/><Relationship Id="rId2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0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2" Type="http://schemas.openxmlformats.org/officeDocument/2006/relationships/worksheet" Target="worksheets/sheet2.xml"/><Relationship Id="rId11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4" Type="http://schemas.openxmlformats.org/officeDocument/2006/relationships/customXml" Target="../customXml/item3.xml"/><Relationship Id="rId15" Type="http://schemas.openxmlformats.org/officeDocument/2006/relationships/worksheet" Target="worksheets/sheet15.xml"/><Relationship Id="rId5" Type="http://schemas.openxmlformats.org/officeDocument/2006/relationships/worksheet" Target="worksheets/sheet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4" Type="http://schemas.openxmlformats.org/officeDocument/2006/relationships/worksheet" Target="worksheets/sheet4.xml"/><Relationship Id="rId22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Spin" dx="16" fmlaLink="#REF!" max="209" page="10" val="20"/>
</file>

<file path=xl/ctrlProps/ctrlProp10.xml><?xml version="1.0" encoding="utf-8"?>
<formControlPr xmlns="http://schemas.microsoft.com/office/spreadsheetml/2009/9/main" objectType="Spin" dx="16" fmlaLink="#REF!" max="50" min="1" page="10" val="10"/>
</file>

<file path=xl/ctrlProps/ctrlProp100.xml><?xml version="1.0" encoding="utf-8"?>
<formControlPr xmlns="http://schemas.microsoft.com/office/spreadsheetml/2009/9/main" objectType="Spin" dx="16" fmlaLink="#REF!" max="10" min="1" page="10" val="2"/>
</file>

<file path=xl/ctrlProps/ctrlProp101.xml><?xml version="1.0" encoding="utf-8"?>
<formControlPr xmlns="http://schemas.microsoft.com/office/spreadsheetml/2009/9/main" objectType="Spin" dx="16" fmlaLink="#REF!" max="365" min="100" page="10" val="130"/>
</file>

<file path=xl/ctrlProps/ctrlProp102.xml><?xml version="1.0" encoding="utf-8"?>
<formControlPr xmlns="http://schemas.microsoft.com/office/spreadsheetml/2009/9/main" objectType="Spin" dx="16" fmlaLink="#REF!" max="30" min="1" page="10" val="20"/>
</file>

<file path=xl/ctrlProps/ctrlProp103.xml><?xml version="1.0" encoding="utf-8"?>
<formControlPr xmlns="http://schemas.microsoft.com/office/spreadsheetml/2009/9/main" objectType="Spin" dx="16" fmlaLink="#REF!" max="365" min="100" page="10" val="130"/>
</file>

<file path=xl/ctrlProps/ctrlProp104.xml><?xml version="1.0" encoding="utf-8"?>
<formControlPr xmlns="http://schemas.microsoft.com/office/spreadsheetml/2009/9/main" objectType="Spin" dx="16" fmlaLink="#REF!" max="1000" min="1" page="10" val="20"/>
</file>

<file path=xl/ctrlProps/ctrlProp105.xml><?xml version="1.0" encoding="utf-8"?>
<formControlPr xmlns="http://schemas.microsoft.com/office/spreadsheetml/2009/9/main" objectType="Spin" dx="16" fmlaLink="#REF!" max="365" min="100" page="10" val="130"/>
</file>

<file path=xl/ctrlProps/ctrlProp106.xml><?xml version="1.0" encoding="utf-8"?>
<formControlPr xmlns="http://schemas.microsoft.com/office/spreadsheetml/2009/9/main" objectType="Spin" dx="16" fmlaLink="#REF!" max="1000" min="1" page="10" val="75"/>
</file>

<file path=xl/ctrlProps/ctrlProp107.xml><?xml version="1.0" encoding="utf-8"?>
<formControlPr xmlns="http://schemas.microsoft.com/office/spreadsheetml/2009/9/main" objectType="Spin" dx="16" fmlaLink="#REF!" max="300" min="1" page="10" val="100"/>
</file>

<file path=xl/ctrlProps/ctrlProp108.xml><?xml version="1.0" encoding="utf-8"?>
<formControlPr xmlns="http://schemas.microsoft.com/office/spreadsheetml/2009/9/main" objectType="Spin" dx="16" fmlaLink="#REF!" max="300" min="1" page="10" val="50"/>
</file>

<file path=xl/ctrlProps/ctrlProp109.xml><?xml version="1.0" encoding="utf-8"?>
<formControlPr xmlns="http://schemas.microsoft.com/office/spreadsheetml/2009/9/main" objectType="Spin" dx="16" fmlaLink="#REF!" max="500" min="5" page="10" val="500"/>
</file>

<file path=xl/ctrlProps/ctrlProp11.xml><?xml version="1.0" encoding="utf-8"?>
<formControlPr xmlns="http://schemas.microsoft.com/office/spreadsheetml/2009/9/main" objectType="Spin" dx="16" fmlaLink="#REF!" max="50" min="1" page="10" val="8"/>
</file>

<file path=xl/ctrlProps/ctrlProp110.xml><?xml version="1.0" encoding="utf-8"?>
<formControlPr xmlns="http://schemas.microsoft.com/office/spreadsheetml/2009/9/main" objectType="Spin" dx="16" fmlaLink="#REF!" max="500" min="5" page="10" val="500"/>
</file>

<file path=xl/ctrlProps/ctrlProp111.xml><?xml version="1.0" encoding="utf-8"?>
<formControlPr xmlns="http://schemas.microsoft.com/office/spreadsheetml/2009/9/main" objectType="Spin" dx="16" fmlaLink="#REF!" max="3" min="1" page="10" val="3"/>
</file>

<file path=xl/ctrlProps/ctrlProp112.xml><?xml version="1.0" encoding="utf-8"?>
<formControlPr xmlns="http://schemas.microsoft.com/office/spreadsheetml/2009/9/main" objectType="Spin" dx="16" fmlaLink="#REF!" max="3" min="1" page="10" val="3"/>
</file>

<file path=xl/ctrlProps/ctrlProp113.xml><?xml version="1.0" encoding="utf-8"?>
<formControlPr xmlns="http://schemas.microsoft.com/office/spreadsheetml/2009/9/main" objectType="Spin" dx="16" fmlaLink="#REF!" max="3" min="1" page="10" val="3"/>
</file>

<file path=xl/ctrlProps/ctrlProp114.xml><?xml version="1.0" encoding="utf-8"?>
<formControlPr xmlns="http://schemas.microsoft.com/office/spreadsheetml/2009/9/main" objectType="Spin" dx="16" fmlaLink="#REF!" max="3" min="1" page="10" val="2"/>
</file>

<file path=xl/ctrlProps/ctrlProp115.xml><?xml version="1.0" encoding="utf-8"?>
<formControlPr xmlns="http://schemas.microsoft.com/office/spreadsheetml/2009/9/main" objectType="Spin" dx="16" fmlaLink="#REF!" max="3" min="1" page="10" val="3"/>
</file>

<file path=xl/ctrlProps/ctrlProp116.xml><?xml version="1.0" encoding="utf-8"?>
<formControlPr xmlns="http://schemas.microsoft.com/office/spreadsheetml/2009/9/main" objectType="Spin" dx="16" fmlaLink="#REF!" max="3" min="1" page="10" val="3"/>
</file>

<file path=xl/ctrlProps/ctrlProp117.xml><?xml version="1.0" encoding="utf-8"?>
<formControlPr xmlns="http://schemas.microsoft.com/office/spreadsheetml/2009/9/main" objectType="Spin" dx="16" fmlaLink="#REF!" max="3" min="1" page="10" val="3"/>
</file>

<file path=xl/ctrlProps/ctrlProp118.xml><?xml version="1.0" encoding="utf-8"?>
<formControlPr xmlns="http://schemas.microsoft.com/office/spreadsheetml/2009/9/main" objectType="Spin" dx="16" fmlaLink="#REF!" max="3" min="1" page="10" val="2"/>
</file>

<file path=xl/ctrlProps/ctrlProp119.xml><?xml version="1.0" encoding="utf-8"?>
<formControlPr xmlns="http://schemas.microsoft.com/office/spreadsheetml/2009/9/main" objectType="Spin" dx="16" fmlaLink="#REF!" max="3" min="1" page="10" val="3"/>
</file>

<file path=xl/ctrlProps/ctrlProp12.xml><?xml version="1.0" encoding="utf-8"?>
<formControlPr xmlns="http://schemas.microsoft.com/office/spreadsheetml/2009/9/main" objectType="Spin" dx="16" fmlaLink="#REF!" max="50" min="1" page="10" val="4"/>
</file>

<file path=xl/ctrlProps/ctrlProp120.xml><?xml version="1.0" encoding="utf-8"?>
<formControlPr xmlns="http://schemas.microsoft.com/office/spreadsheetml/2009/9/main" objectType="Spin" dx="16" fmlaLink="#REF!" max="3" min="1" page="10" val="3"/>
</file>

<file path=xl/ctrlProps/ctrlProp121.xml><?xml version="1.0" encoding="utf-8"?>
<formControlPr xmlns="http://schemas.microsoft.com/office/spreadsheetml/2009/9/main" objectType="Spin" dx="16" fmlaLink="#REF!" max="3" min="1" page="10" val="3"/>
</file>

<file path=xl/ctrlProps/ctrlProp122.xml><?xml version="1.0" encoding="utf-8"?>
<formControlPr xmlns="http://schemas.microsoft.com/office/spreadsheetml/2009/9/main" objectType="Spin" dx="16" fmlaLink="#REF!" max="3" min="1" page="10" val="2"/>
</file>

<file path=xl/ctrlProps/ctrlProp123.xml><?xml version="1.0" encoding="utf-8"?>
<formControlPr xmlns="http://schemas.microsoft.com/office/spreadsheetml/2009/9/main" objectType="Spin" dx="16" fmlaLink="#REF!" max="3" min="1" page="10" val="3"/>
</file>

<file path=xl/ctrlProps/ctrlProp124.xml><?xml version="1.0" encoding="utf-8"?>
<formControlPr xmlns="http://schemas.microsoft.com/office/spreadsheetml/2009/9/main" objectType="Spin" dx="16" fmlaLink="#REF!" max="3" min="1" page="10" val="3"/>
</file>

<file path=xl/ctrlProps/ctrlProp125.xml><?xml version="1.0" encoding="utf-8"?>
<formControlPr xmlns="http://schemas.microsoft.com/office/spreadsheetml/2009/9/main" objectType="Spin" dx="16" fmlaLink="#REF!" max="3" min="1" page="10" val="3"/>
</file>

<file path=xl/ctrlProps/ctrlProp126.xml><?xml version="1.0" encoding="utf-8"?>
<formControlPr xmlns="http://schemas.microsoft.com/office/spreadsheetml/2009/9/main" objectType="Spin" dx="16" fmlaLink="#REF!" max="3" min="1" page="10" val="2"/>
</file>

<file path=xl/ctrlProps/ctrlProp127.xml><?xml version="1.0" encoding="utf-8"?>
<formControlPr xmlns="http://schemas.microsoft.com/office/spreadsheetml/2009/9/main" objectType="Spin" dx="16" fmlaLink="#REF!" max="3" min="1" page="10" val="3"/>
</file>

<file path=xl/ctrlProps/ctrlProp128.xml><?xml version="1.0" encoding="utf-8"?>
<formControlPr xmlns="http://schemas.microsoft.com/office/spreadsheetml/2009/9/main" objectType="Spin" dx="16" fmlaLink="#REF!" max="3" min="1" page="10" val="3"/>
</file>

<file path=xl/ctrlProps/ctrlProp129.xml><?xml version="1.0" encoding="utf-8"?>
<formControlPr xmlns="http://schemas.microsoft.com/office/spreadsheetml/2009/9/main" objectType="Spin" dx="16" fmlaLink="#REF!" max="3" min="1" page="10" val="3"/>
</file>

<file path=xl/ctrlProps/ctrlProp13.xml><?xml version="1.0" encoding="utf-8"?>
<formControlPr xmlns="http://schemas.microsoft.com/office/spreadsheetml/2009/9/main" objectType="Spin" dx="16" fmlaLink="#REF!" max="50" min="1" page="10" val="12"/>
</file>

<file path=xl/ctrlProps/ctrlProp130.xml><?xml version="1.0" encoding="utf-8"?>
<formControlPr xmlns="http://schemas.microsoft.com/office/spreadsheetml/2009/9/main" objectType="Spin" dx="16" fmlaLink="#REF!" max="3" min="1" page="10" val="2"/>
</file>

<file path=xl/ctrlProps/ctrlProp131.xml><?xml version="1.0" encoding="utf-8"?>
<formControlPr xmlns="http://schemas.microsoft.com/office/spreadsheetml/2009/9/main" objectType="Spin" dx="16" fmlaLink="#REF!" max="3" min="1" page="10" val="3"/>
</file>

<file path=xl/ctrlProps/ctrlProp132.xml><?xml version="1.0" encoding="utf-8"?>
<formControlPr xmlns="http://schemas.microsoft.com/office/spreadsheetml/2009/9/main" objectType="Spin" dx="16" fmlaLink="#REF!" max="3" min="1" page="10" val="3"/>
</file>

<file path=xl/ctrlProps/ctrlProp133.xml><?xml version="1.0" encoding="utf-8"?>
<formControlPr xmlns="http://schemas.microsoft.com/office/spreadsheetml/2009/9/main" objectType="Spin" dx="16" fmlaLink="#REF!" max="3" min="1" page="10" val="3"/>
</file>

<file path=xl/ctrlProps/ctrlProp134.xml><?xml version="1.0" encoding="utf-8"?>
<formControlPr xmlns="http://schemas.microsoft.com/office/spreadsheetml/2009/9/main" objectType="Spin" dx="16" fmlaLink="#REF!" max="3" min="1" page="10" val="2"/>
</file>

<file path=xl/ctrlProps/ctrlProp135.xml><?xml version="1.0" encoding="utf-8"?>
<formControlPr xmlns="http://schemas.microsoft.com/office/spreadsheetml/2009/9/main" objectType="Spin" dx="16" fmlaLink="#REF!" max="209" page="10" val="20"/>
</file>

<file path=xl/ctrlProps/ctrlProp136.xml><?xml version="1.0" encoding="utf-8"?>
<formControlPr xmlns="http://schemas.microsoft.com/office/spreadsheetml/2009/9/main" objectType="Spin" dx="16" fmlaLink="#REF!" max="209" page="10" val="0"/>
</file>

<file path=xl/ctrlProps/ctrlProp137.xml><?xml version="1.0" encoding="utf-8"?>
<formControlPr xmlns="http://schemas.microsoft.com/office/spreadsheetml/2009/9/main" objectType="Spin" dx="16" fmlaLink="#REF!" max="209" page="10" val="20"/>
</file>

<file path=xl/ctrlProps/ctrlProp138.xml><?xml version="1.0" encoding="utf-8"?>
<formControlPr xmlns="http://schemas.microsoft.com/office/spreadsheetml/2009/9/main" objectType="Spin" dx="16" fmlaLink="#REF!" max="209" page="10" val="0"/>
</file>

<file path=xl/ctrlProps/ctrlProp139.xml><?xml version="1.0" encoding="utf-8"?>
<formControlPr xmlns="http://schemas.microsoft.com/office/spreadsheetml/2009/9/main" objectType="Spin" dx="16" fmlaLink="#REF!" max="209" page="10" val="20"/>
</file>

<file path=xl/ctrlProps/ctrlProp14.xml><?xml version="1.0" encoding="utf-8"?>
<formControlPr xmlns="http://schemas.microsoft.com/office/spreadsheetml/2009/9/main" objectType="Spin" dx="16" fmlaLink="#REF!" max="50" min="1" page="10" val="9"/>
</file>

<file path=xl/ctrlProps/ctrlProp140.xml><?xml version="1.0" encoding="utf-8"?>
<formControlPr xmlns="http://schemas.microsoft.com/office/spreadsheetml/2009/9/main" objectType="Spin" dx="16" fmlaLink="#REF!" max="209" page="10" val="0"/>
</file>

<file path=xl/ctrlProps/ctrlProp141.xml><?xml version="1.0" encoding="utf-8"?>
<formControlPr xmlns="http://schemas.microsoft.com/office/spreadsheetml/2009/9/main" objectType="Spin" dx="16" fmlaLink="#REF!" max="3000" min="2006" page="10" val="2006"/>
</file>

<file path=xl/ctrlProps/ctrlProp142.xml><?xml version="1.0" encoding="utf-8"?>
<formControlPr xmlns="http://schemas.microsoft.com/office/spreadsheetml/2009/9/main" objectType="Spin" dx="16" fmlaLink="#REF!" max="209" page="10" val="0"/>
</file>

<file path=xl/ctrlProps/ctrlProp143.xml><?xml version="1.0" encoding="utf-8"?>
<formControlPr xmlns="http://schemas.microsoft.com/office/spreadsheetml/2009/9/main" objectType="Spin" dx="16" fmlaLink="#REF!" max="209" page="10" val="0"/>
</file>

<file path=xl/ctrlProps/ctrlProp144.xml><?xml version="1.0" encoding="utf-8"?>
<formControlPr xmlns="http://schemas.microsoft.com/office/spreadsheetml/2009/9/main" objectType="Spin" dx="16" fmlaLink="#REF!" max="2000" min="10" page="10" val="100"/>
</file>

<file path=xl/ctrlProps/ctrlProp145.xml><?xml version="1.0" encoding="utf-8"?>
<formControlPr xmlns="http://schemas.microsoft.com/office/spreadsheetml/2009/9/main" objectType="Spin" dx="16" fmlaLink="#REF!" max="200" min="1" page="10" val="20"/>
</file>

<file path=xl/ctrlProps/ctrlProp146.xml><?xml version="1.0" encoding="utf-8"?>
<formControlPr xmlns="http://schemas.microsoft.com/office/spreadsheetml/2009/9/main" objectType="Spin" dx="16" fmlaLink="#REF!" max="200" min="1" page="10" val="60"/>
</file>

<file path=xl/ctrlProps/ctrlProp147.xml><?xml version="1.0" encoding="utf-8"?>
<formControlPr xmlns="http://schemas.microsoft.com/office/spreadsheetml/2009/9/main" objectType="Spin" dx="16" fmlaLink="#REF!" max="200" min="1" page="10" val="120"/>
</file>

<file path=xl/ctrlProps/ctrlProp148.xml><?xml version="1.0" encoding="utf-8"?>
<formControlPr xmlns="http://schemas.microsoft.com/office/spreadsheetml/2009/9/main" objectType="Spin" dx="16" fmlaLink="#REF!" max="2000" min="10" page="10" val="10"/>
</file>

<file path=xl/ctrlProps/ctrlProp149.xml><?xml version="1.0" encoding="utf-8"?>
<formControlPr xmlns="http://schemas.microsoft.com/office/spreadsheetml/2009/9/main" objectType="Spin" dx="16" fmlaLink="#REF!" max="200" min="1" page="10" val="3"/>
</file>

<file path=xl/ctrlProps/ctrlProp15.xml><?xml version="1.0" encoding="utf-8"?>
<formControlPr xmlns="http://schemas.microsoft.com/office/spreadsheetml/2009/9/main" objectType="Spin" dx="16" fmlaLink="#REF!" max="50" min="1" page="10" val="8"/>
</file>

<file path=xl/ctrlProps/ctrlProp150.xml><?xml version="1.0" encoding="utf-8"?>
<formControlPr xmlns="http://schemas.microsoft.com/office/spreadsheetml/2009/9/main" objectType="Spin" dx="16" fmlaLink="#REF!" max="200" min="1" page="10" val="9"/>
</file>

<file path=xl/ctrlProps/ctrlProp151.xml><?xml version="1.0" encoding="utf-8"?>
<formControlPr xmlns="http://schemas.microsoft.com/office/spreadsheetml/2009/9/main" objectType="Spin" dx="16" fmlaLink="#REF!" max="200" min="1" page="10" val="18"/>
</file>

<file path=xl/ctrlProps/ctrlProp152.xml><?xml version="1.0" encoding="utf-8"?>
<formControlPr xmlns="http://schemas.microsoft.com/office/spreadsheetml/2009/9/main" objectType="Spin" dx="16" fmlaLink="#REF!" max="30" min="1" page="10" val="10"/>
</file>

<file path=xl/ctrlProps/ctrlProp153.xml><?xml version="1.0" encoding="utf-8"?>
<formControlPr xmlns="http://schemas.microsoft.com/office/spreadsheetml/2009/9/main" objectType="Spin" dx="16" fmlaLink="#REF!" max="365" min="100" page="10" val="130"/>
</file>

<file path=xl/ctrlProps/ctrlProp154.xml><?xml version="1.0" encoding="utf-8"?>
<formControlPr xmlns="http://schemas.microsoft.com/office/spreadsheetml/2009/9/main" objectType="Spin" dx="16" fmlaLink="#REF!" max="365" min="100" page="10" val="130"/>
</file>

<file path=xl/ctrlProps/ctrlProp155.xml><?xml version="1.0" encoding="utf-8"?>
<formControlPr xmlns="http://schemas.microsoft.com/office/spreadsheetml/2009/9/main" objectType="Spin" dx="16" fmlaLink="#REF!" max="10" min="1" page="10" val="2"/>
</file>

<file path=xl/ctrlProps/ctrlProp156.xml><?xml version="1.0" encoding="utf-8"?>
<formControlPr xmlns="http://schemas.microsoft.com/office/spreadsheetml/2009/9/main" objectType="Spin" dx="16" fmlaLink="#REF!" max="365" min="100" page="10" val="130"/>
</file>

<file path=xl/ctrlProps/ctrlProp157.xml><?xml version="1.0" encoding="utf-8"?>
<formControlPr xmlns="http://schemas.microsoft.com/office/spreadsheetml/2009/9/main" objectType="Spin" dx="16" fmlaLink="#REF!" max="30" min="1" page="10" val="20"/>
</file>

<file path=xl/ctrlProps/ctrlProp158.xml><?xml version="1.0" encoding="utf-8"?>
<formControlPr xmlns="http://schemas.microsoft.com/office/spreadsheetml/2009/9/main" objectType="Spin" dx="16" fmlaLink="#REF!" max="365" min="100" page="10" val="130"/>
</file>

<file path=xl/ctrlProps/ctrlProp159.xml><?xml version="1.0" encoding="utf-8"?>
<formControlPr xmlns="http://schemas.microsoft.com/office/spreadsheetml/2009/9/main" objectType="Spin" dx="16" fmlaLink="#REF!" max="1000" min="1" page="10" val="20"/>
</file>

<file path=xl/ctrlProps/ctrlProp16.xml><?xml version="1.0" encoding="utf-8"?>
<formControlPr xmlns="http://schemas.microsoft.com/office/spreadsheetml/2009/9/main" objectType="Spin" dx="16" fmlaLink="#REF!" max="50" min="1" page="10" val="5"/>
</file>

<file path=xl/ctrlProps/ctrlProp160.xml><?xml version="1.0" encoding="utf-8"?>
<formControlPr xmlns="http://schemas.microsoft.com/office/spreadsheetml/2009/9/main" objectType="Spin" dx="16" fmlaLink="#REF!" max="365" min="100" page="10" val="130"/>
</file>

<file path=xl/ctrlProps/ctrlProp161.xml><?xml version="1.0" encoding="utf-8"?>
<formControlPr xmlns="http://schemas.microsoft.com/office/spreadsheetml/2009/9/main" objectType="Spin" dx="16" fmlaLink="#REF!" max="1000" min="1" page="10" val="75"/>
</file>

<file path=xl/ctrlProps/ctrlProp162.xml><?xml version="1.0" encoding="utf-8"?>
<formControlPr xmlns="http://schemas.microsoft.com/office/spreadsheetml/2009/9/main" objectType="Spin" dx="16" fmlaLink="#REF!" max="300" min="1" page="10" val="100"/>
</file>

<file path=xl/ctrlProps/ctrlProp163.xml><?xml version="1.0" encoding="utf-8"?>
<formControlPr xmlns="http://schemas.microsoft.com/office/spreadsheetml/2009/9/main" objectType="Spin" dx="16" fmlaLink="#REF!" max="300" min="1" page="10" val="50"/>
</file>

<file path=xl/ctrlProps/ctrlProp164.xml><?xml version="1.0" encoding="utf-8"?>
<formControlPr xmlns="http://schemas.microsoft.com/office/spreadsheetml/2009/9/main" objectType="Spin" dx="16" fmlaLink="#REF!" max="500" min="5" page="10" val="500"/>
</file>

<file path=xl/ctrlProps/ctrlProp165.xml><?xml version="1.0" encoding="utf-8"?>
<formControlPr xmlns="http://schemas.microsoft.com/office/spreadsheetml/2009/9/main" objectType="Spin" dx="16" fmlaLink="#REF!" max="500" min="5" page="10" val="500"/>
</file>

<file path=xl/ctrlProps/ctrlProp166.xml><?xml version="1.0" encoding="utf-8"?>
<formControlPr xmlns="http://schemas.microsoft.com/office/spreadsheetml/2009/9/main" objectType="Spin" dx="16" fmlaLink="#REF!" max="3" min="1" page="10" val="3"/>
</file>

<file path=xl/ctrlProps/ctrlProp167.xml><?xml version="1.0" encoding="utf-8"?>
<formControlPr xmlns="http://schemas.microsoft.com/office/spreadsheetml/2009/9/main" objectType="Spin" dx="16" fmlaLink="#REF!" max="3" min="1" page="10" val="3"/>
</file>

<file path=xl/ctrlProps/ctrlProp168.xml><?xml version="1.0" encoding="utf-8"?>
<formControlPr xmlns="http://schemas.microsoft.com/office/spreadsheetml/2009/9/main" objectType="Spin" dx="16" fmlaLink="#REF!" max="3" min="1" page="10" val="3"/>
</file>

<file path=xl/ctrlProps/ctrlProp169.xml><?xml version="1.0" encoding="utf-8"?>
<formControlPr xmlns="http://schemas.microsoft.com/office/spreadsheetml/2009/9/main" objectType="Spin" dx="16" fmlaLink="#REF!" max="3" min="1" page="10" val="2"/>
</file>

<file path=xl/ctrlProps/ctrlProp17.xml><?xml version="1.0" encoding="utf-8"?>
<formControlPr xmlns="http://schemas.microsoft.com/office/spreadsheetml/2009/9/main" objectType="Spin" dx="16" fmlaLink="#REF!" max="209" page="10" val="20"/>
</file>

<file path=xl/ctrlProps/ctrlProp170.xml><?xml version="1.0" encoding="utf-8"?>
<formControlPr xmlns="http://schemas.microsoft.com/office/spreadsheetml/2009/9/main" objectType="Spin" dx="16" fmlaLink="#REF!" max="3" min="1" page="10" val="3"/>
</file>

<file path=xl/ctrlProps/ctrlProp171.xml><?xml version="1.0" encoding="utf-8"?>
<formControlPr xmlns="http://schemas.microsoft.com/office/spreadsheetml/2009/9/main" objectType="Spin" dx="16" fmlaLink="#REF!" max="3" min="1" page="10" val="3"/>
</file>

<file path=xl/ctrlProps/ctrlProp172.xml><?xml version="1.0" encoding="utf-8"?>
<formControlPr xmlns="http://schemas.microsoft.com/office/spreadsheetml/2009/9/main" objectType="Spin" dx="16" fmlaLink="#REF!" max="3" min="1" page="10" val="3"/>
</file>

<file path=xl/ctrlProps/ctrlProp173.xml><?xml version="1.0" encoding="utf-8"?>
<formControlPr xmlns="http://schemas.microsoft.com/office/spreadsheetml/2009/9/main" objectType="Spin" dx="16" fmlaLink="#REF!" max="3" min="1" page="10" val="2"/>
</file>

<file path=xl/ctrlProps/ctrlProp174.xml><?xml version="1.0" encoding="utf-8"?>
<formControlPr xmlns="http://schemas.microsoft.com/office/spreadsheetml/2009/9/main" objectType="Spin" dx="16" fmlaLink="#REF!" max="3" min="1" page="10" val="3"/>
</file>

<file path=xl/ctrlProps/ctrlProp175.xml><?xml version="1.0" encoding="utf-8"?>
<formControlPr xmlns="http://schemas.microsoft.com/office/spreadsheetml/2009/9/main" objectType="Spin" dx="16" fmlaLink="#REF!" max="3" min="1" page="10" val="3"/>
</file>

<file path=xl/ctrlProps/ctrlProp176.xml><?xml version="1.0" encoding="utf-8"?>
<formControlPr xmlns="http://schemas.microsoft.com/office/spreadsheetml/2009/9/main" objectType="Spin" dx="16" fmlaLink="#REF!" max="3" min="1" page="10" val="3"/>
</file>

<file path=xl/ctrlProps/ctrlProp177.xml><?xml version="1.0" encoding="utf-8"?>
<formControlPr xmlns="http://schemas.microsoft.com/office/spreadsheetml/2009/9/main" objectType="Spin" dx="16" fmlaLink="#REF!" max="3" min="1" page="10" val="2"/>
</file>

<file path=xl/ctrlProps/ctrlProp178.xml><?xml version="1.0" encoding="utf-8"?>
<formControlPr xmlns="http://schemas.microsoft.com/office/spreadsheetml/2009/9/main" objectType="Spin" dx="16" fmlaLink="#REF!" max="3" min="1" page="10" val="3"/>
</file>

<file path=xl/ctrlProps/ctrlProp179.xml><?xml version="1.0" encoding="utf-8"?>
<formControlPr xmlns="http://schemas.microsoft.com/office/spreadsheetml/2009/9/main" objectType="Spin" dx="16" fmlaLink="#REF!" max="3" min="1" page="10" val="3"/>
</file>

<file path=xl/ctrlProps/ctrlProp18.xml><?xml version="1.0" encoding="utf-8"?>
<formControlPr xmlns="http://schemas.microsoft.com/office/spreadsheetml/2009/9/main" objectType="Spin" dx="16" fmlaLink="#REF!" max="209" page="10" val="0"/>
</file>

<file path=xl/ctrlProps/ctrlProp180.xml><?xml version="1.0" encoding="utf-8"?>
<formControlPr xmlns="http://schemas.microsoft.com/office/spreadsheetml/2009/9/main" objectType="Spin" dx="16" fmlaLink="#REF!" max="3" min="1" page="10" val="3"/>
</file>

<file path=xl/ctrlProps/ctrlProp181.xml><?xml version="1.0" encoding="utf-8"?>
<formControlPr xmlns="http://schemas.microsoft.com/office/spreadsheetml/2009/9/main" objectType="Spin" dx="16" fmlaLink="#REF!" max="3" min="1" page="10" val="2"/>
</file>

<file path=xl/ctrlProps/ctrlProp182.xml><?xml version="1.0" encoding="utf-8"?>
<formControlPr xmlns="http://schemas.microsoft.com/office/spreadsheetml/2009/9/main" objectType="Spin" dx="16" fmlaLink="#REF!" max="3" min="1" page="10" val="3"/>
</file>

<file path=xl/ctrlProps/ctrlProp183.xml><?xml version="1.0" encoding="utf-8"?>
<formControlPr xmlns="http://schemas.microsoft.com/office/spreadsheetml/2009/9/main" objectType="Spin" dx="16" fmlaLink="#REF!" max="3" min="1" page="10" val="3"/>
</file>

<file path=xl/ctrlProps/ctrlProp184.xml><?xml version="1.0" encoding="utf-8"?>
<formControlPr xmlns="http://schemas.microsoft.com/office/spreadsheetml/2009/9/main" objectType="Spin" dx="16" fmlaLink="#REF!" max="3" min="1" page="10" val="3"/>
</file>

<file path=xl/ctrlProps/ctrlProp185.xml><?xml version="1.0" encoding="utf-8"?>
<formControlPr xmlns="http://schemas.microsoft.com/office/spreadsheetml/2009/9/main" objectType="Spin" dx="16" fmlaLink="#REF!" max="3" min="1" page="10" val="2"/>
</file>

<file path=xl/ctrlProps/ctrlProp186.xml><?xml version="1.0" encoding="utf-8"?>
<formControlPr xmlns="http://schemas.microsoft.com/office/spreadsheetml/2009/9/main" objectType="Spin" dx="16" fmlaLink="#REF!" max="3" min="1" page="10" val="3"/>
</file>

<file path=xl/ctrlProps/ctrlProp187.xml><?xml version="1.0" encoding="utf-8"?>
<formControlPr xmlns="http://schemas.microsoft.com/office/spreadsheetml/2009/9/main" objectType="Spin" dx="16" fmlaLink="#REF!" max="3" min="1" page="10" val="3"/>
</file>

<file path=xl/ctrlProps/ctrlProp188.xml><?xml version="1.0" encoding="utf-8"?>
<formControlPr xmlns="http://schemas.microsoft.com/office/spreadsheetml/2009/9/main" objectType="Spin" dx="16" fmlaLink="#REF!" max="3" min="1" page="10" val="3"/>
</file>

<file path=xl/ctrlProps/ctrlProp189.xml><?xml version="1.0" encoding="utf-8"?>
<formControlPr xmlns="http://schemas.microsoft.com/office/spreadsheetml/2009/9/main" objectType="Spin" dx="16" fmlaLink="#REF!" max="3" min="1" page="10" val="2"/>
</file>

<file path=xl/ctrlProps/ctrlProp19.xml><?xml version="1.0" encoding="utf-8"?>
<formControlPr xmlns="http://schemas.microsoft.com/office/spreadsheetml/2009/9/main" objectType="Spin" dx="16" fmlaLink="#REF!" max="209" page="10" val="20"/>
</file>

<file path=xl/ctrlProps/ctrlProp190.xml><?xml version="1.0" encoding="utf-8"?>
<formControlPr xmlns="http://schemas.microsoft.com/office/spreadsheetml/2009/9/main" objectType="Spin" dx="0" inc="0" max="0" page="0" val="0"/>
</file>

<file path=xl/ctrlProps/ctrlProp191.xml><?xml version="1.0" encoding="utf-8"?>
<formControlPr xmlns="http://schemas.microsoft.com/office/spreadsheetml/2009/9/main" objectType="Spin" dx="0" inc="0" max="0" page="0" val="0"/>
</file>

<file path=xl/ctrlProps/ctrlProp192.xml><?xml version="1.0" encoding="utf-8"?>
<formControlPr xmlns="http://schemas.microsoft.com/office/spreadsheetml/2009/9/main" objectType="Spin" dx="0" inc="0" max="0" page="0" val="0"/>
</file>

<file path=xl/ctrlProps/ctrlProp193.xml><?xml version="1.0" encoding="utf-8"?>
<formControlPr xmlns="http://schemas.microsoft.com/office/spreadsheetml/2009/9/main" objectType="Spin" dx="0" inc="0" max="0" page="0" val="0"/>
</file>

<file path=xl/ctrlProps/ctrlProp194.xml><?xml version="1.0" encoding="utf-8"?>
<formControlPr xmlns="http://schemas.microsoft.com/office/spreadsheetml/2009/9/main" objectType="Spin" dx="0" inc="0" max="0" page="0" val="0"/>
</file>

<file path=xl/ctrlProps/ctrlProp195.xml><?xml version="1.0" encoding="utf-8"?>
<formControlPr xmlns="http://schemas.microsoft.com/office/spreadsheetml/2009/9/main" objectType="Spin" dx="0" inc="0" max="0" page="0" val="0"/>
</file>

<file path=xl/ctrlProps/ctrlProp196.xml><?xml version="1.0" encoding="utf-8"?>
<formControlPr xmlns="http://schemas.microsoft.com/office/spreadsheetml/2009/9/main" objectType="Spin" dx="0" inc="0" max="0" page="0" val="0"/>
</file>

<file path=xl/ctrlProps/ctrlProp197.xml><?xml version="1.0" encoding="utf-8"?>
<formControlPr xmlns="http://schemas.microsoft.com/office/spreadsheetml/2009/9/main" objectType="Spin" dx="0" inc="0" max="0" page="0" val="0"/>
</file>

<file path=xl/ctrlProps/ctrlProp198.xml><?xml version="1.0" encoding="utf-8"?>
<formControlPr xmlns="http://schemas.microsoft.com/office/spreadsheetml/2009/9/main" objectType="Spin" dx="0" inc="0" max="0" page="0" val="0"/>
</file>

<file path=xl/ctrlProps/ctrlProp199.xml><?xml version="1.0" encoding="utf-8"?>
<formControlPr xmlns="http://schemas.microsoft.com/office/spreadsheetml/2009/9/main" objectType="Spin" dx="0" inc="0" max="0" page="0" val="0"/>
</file>

<file path=xl/ctrlProps/ctrlProp2.xml><?xml version="1.0" encoding="utf-8"?>
<formControlPr xmlns="http://schemas.microsoft.com/office/spreadsheetml/2009/9/main" objectType="Spin" dx="16" fmlaLink="#REF!" max="209" page="10" val="0"/>
</file>

<file path=xl/ctrlProps/ctrlProp20.xml><?xml version="1.0" encoding="utf-8"?>
<formControlPr xmlns="http://schemas.microsoft.com/office/spreadsheetml/2009/9/main" objectType="Spin" dx="16" fmlaLink="#REF!" max="209" page="10" val="0"/>
</file>

<file path=xl/ctrlProps/ctrlProp200.xml><?xml version="1.0" encoding="utf-8"?>
<formControlPr xmlns="http://schemas.microsoft.com/office/spreadsheetml/2009/9/main" objectType="Spin" dx="0" inc="0" max="0" page="0" val="0"/>
</file>

<file path=xl/ctrlProps/ctrlProp201.xml><?xml version="1.0" encoding="utf-8"?>
<formControlPr xmlns="http://schemas.microsoft.com/office/spreadsheetml/2009/9/main" objectType="Spin" dx="0" inc="0" max="0" page="0" val="0"/>
</file>

<file path=xl/ctrlProps/ctrlProp202.xml><?xml version="1.0" encoding="utf-8"?>
<formControlPr xmlns="http://schemas.microsoft.com/office/spreadsheetml/2009/9/main" objectType="Spin" dx="0" inc="0" max="0" page="0" val="0"/>
</file>

<file path=xl/ctrlProps/ctrlProp203.xml><?xml version="1.0" encoding="utf-8"?>
<formControlPr xmlns="http://schemas.microsoft.com/office/spreadsheetml/2009/9/main" objectType="Spin" dx="0" inc="0" max="0" page="0" val="0"/>
</file>

<file path=xl/ctrlProps/ctrlProp204.xml><?xml version="1.0" encoding="utf-8"?>
<formControlPr xmlns="http://schemas.microsoft.com/office/spreadsheetml/2009/9/main" objectType="Spin" dx="0" inc="0" max="0" page="0" val="0"/>
</file>

<file path=xl/ctrlProps/ctrlProp205.xml><?xml version="1.0" encoding="utf-8"?>
<formControlPr xmlns="http://schemas.microsoft.com/office/spreadsheetml/2009/9/main" objectType="Spin" dx="0" inc="0" max="0" page="0" val="0"/>
</file>

<file path=xl/ctrlProps/ctrlProp206.xml><?xml version="1.0" encoding="utf-8"?>
<formControlPr xmlns="http://schemas.microsoft.com/office/spreadsheetml/2009/9/main" objectType="Spin" dx="0" inc="0" max="0" page="0" val="0"/>
</file>

<file path=xl/ctrlProps/ctrlProp207.xml><?xml version="1.0" encoding="utf-8"?>
<formControlPr xmlns="http://schemas.microsoft.com/office/spreadsheetml/2009/9/main" objectType="Spin" dx="0" inc="0" max="0" page="0" val="0"/>
</file>

<file path=xl/ctrlProps/ctrlProp208.xml><?xml version="1.0" encoding="utf-8"?>
<formControlPr xmlns="http://schemas.microsoft.com/office/spreadsheetml/2009/9/main" objectType="Spin" dx="0" inc="0" max="0" page="0" val="0"/>
</file>

<file path=xl/ctrlProps/ctrlProp209.xml><?xml version="1.0" encoding="utf-8"?>
<formControlPr xmlns="http://schemas.microsoft.com/office/spreadsheetml/2009/9/main" objectType="Spin" dx="0" inc="0" max="0" page="0" val="0"/>
</file>

<file path=xl/ctrlProps/ctrlProp21.xml><?xml version="1.0" encoding="utf-8"?>
<formControlPr xmlns="http://schemas.microsoft.com/office/spreadsheetml/2009/9/main" objectType="Spin" dx="16" fmlaLink="#REF!" max="209" page="10" val="20"/>
</file>

<file path=xl/ctrlProps/ctrlProp210.xml><?xml version="1.0" encoding="utf-8"?>
<formControlPr xmlns="http://schemas.microsoft.com/office/spreadsheetml/2009/9/main" objectType="Spin" dx="0" inc="0" max="0" page="0" val="0"/>
</file>

<file path=xl/ctrlProps/ctrlProp211.xml><?xml version="1.0" encoding="utf-8"?>
<formControlPr xmlns="http://schemas.microsoft.com/office/spreadsheetml/2009/9/main" objectType="Spin" dx="0" inc="0" max="0" page="0" val="0"/>
</file>

<file path=xl/ctrlProps/ctrlProp212.xml><?xml version="1.0" encoding="utf-8"?>
<formControlPr xmlns="http://schemas.microsoft.com/office/spreadsheetml/2009/9/main" objectType="Spin" dx="0" inc="0" max="0" page="0" val="0"/>
</file>

<file path=xl/ctrlProps/ctrlProp213.xml><?xml version="1.0" encoding="utf-8"?>
<formControlPr xmlns="http://schemas.microsoft.com/office/spreadsheetml/2009/9/main" objectType="Spin" dx="0" inc="0" max="0" page="0" val="0"/>
</file>

<file path=xl/ctrlProps/ctrlProp214.xml><?xml version="1.0" encoding="utf-8"?>
<formControlPr xmlns="http://schemas.microsoft.com/office/spreadsheetml/2009/9/main" objectType="Spin" dx="0" inc="0" max="0" page="0" val="0"/>
</file>

<file path=xl/ctrlProps/ctrlProp215.xml><?xml version="1.0" encoding="utf-8"?>
<formControlPr xmlns="http://schemas.microsoft.com/office/spreadsheetml/2009/9/main" objectType="Spin" dx="0" inc="0" max="0" page="0" val="0"/>
</file>

<file path=xl/ctrlProps/ctrlProp216.xml><?xml version="1.0" encoding="utf-8"?>
<formControlPr xmlns="http://schemas.microsoft.com/office/spreadsheetml/2009/9/main" objectType="Spin" dx="0" inc="0" max="0" page="0" val="0"/>
</file>

<file path=xl/ctrlProps/ctrlProp217.xml><?xml version="1.0" encoding="utf-8"?>
<formControlPr xmlns="http://schemas.microsoft.com/office/spreadsheetml/2009/9/main" objectType="Spin" dx="0" inc="0" max="0" page="0" val="0"/>
</file>

<file path=xl/ctrlProps/ctrlProp218.xml><?xml version="1.0" encoding="utf-8"?>
<formControlPr xmlns="http://schemas.microsoft.com/office/spreadsheetml/2009/9/main" objectType="Spin" dx="0" inc="0" max="0" page="0" val="0"/>
</file>

<file path=xl/ctrlProps/ctrlProp219.xml><?xml version="1.0" encoding="utf-8"?>
<formControlPr xmlns="http://schemas.microsoft.com/office/spreadsheetml/2009/9/main" objectType="Spin" dx="0" inc="0" max="0" page="0" val="0"/>
</file>

<file path=xl/ctrlProps/ctrlProp22.xml><?xml version="1.0" encoding="utf-8"?>
<formControlPr xmlns="http://schemas.microsoft.com/office/spreadsheetml/2009/9/main" objectType="Spin" dx="16" fmlaLink="#REF!" max="209" page="10" val="0"/>
</file>

<file path=xl/ctrlProps/ctrlProp220.xml><?xml version="1.0" encoding="utf-8"?>
<formControlPr xmlns="http://schemas.microsoft.com/office/spreadsheetml/2009/9/main" objectType="Spin" dx="0" inc="0" max="0" page="0" val="0"/>
</file>

<file path=xl/ctrlProps/ctrlProp221.xml><?xml version="1.0" encoding="utf-8"?>
<formControlPr xmlns="http://schemas.microsoft.com/office/spreadsheetml/2009/9/main" objectType="Spin" dx="0" inc="0" max="0" page="0" val="0"/>
</file>

<file path=xl/ctrlProps/ctrlProp222.xml><?xml version="1.0" encoding="utf-8"?>
<formControlPr xmlns="http://schemas.microsoft.com/office/spreadsheetml/2009/9/main" objectType="Spin" dx="0" inc="0" max="0" page="0" val="0"/>
</file>

<file path=xl/ctrlProps/ctrlProp223.xml><?xml version="1.0" encoding="utf-8"?>
<formControlPr xmlns="http://schemas.microsoft.com/office/spreadsheetml/2009/9/main" objectType="Spin" dx="0" inc="0" max="0" page="0" val="0"/>
</file>

<file path=xl/ctrlProps/ctrlProp224.xml><?xml version="1.0" encoding="utf-8"?>
<formControlPr xmlns="http://schemas.microsoft.com/office/spreadsheetml/2009/9/main" objectType="Spin" dx="0" inc="0" max="0" page="0" val="0"/>
</file>

<file path=xl/ctrlProps/ctrlProp225.xml><?xml version="1.0" encoding="utf-8"?>
<formControlPr xmlns="http://schemas.microsoft.com/office/spreadsheetml/2009/9/main" objectType="Spin" dx="0" inc="0" max="0" page="0" val="0"/>
</file>

<file path=xl/ctrlProps/ctrlProp226.xml><?xml version="1.0" encoding="utf-8"?>
<formControlPr xmlns="http://schemas.microsoft.com/office/spreadsheetml/2009/9/main" objectType="Spin" dx="0" inc="0" max="0" page="0" val="0"/>
</file>

<file path=xl/ctrlProps/ctrlProp227.xml><?xml version="1.0" encoding="utf-8"?>
<formControlPr xmlns="http://schemas.microsoft.com/office/spreadsheetml/2009/9/main" objectType="Spin" dx="0" inc="0" max="0" page="0" val="0"/>
</file>

<file path=xl/ctrlProps/ctrlProp228.xml><?xml version="1.0" encoding="utf-8"?>
<formControlPr xmlns="http://schemas.microsoft.com/office/spreadsheetml/2009/9/main" objectType="Spin" dx="0" inc="0" max="0" page="0" val="0"/>
</file>

<file path=xl/ctrlProps/ctrlProp229.xml><?xml version="1.0" encoding="utf-8"?>
<formControlPr xmlns="http://schemas.microsoft.com/office/spreadsheetml/2009/9/main" objectType="Spin" dx="0" inc="0" max="0" page="0" val="0"/>
</file>

<file path=xl/ctrlProps/ctrlProp23.xml><?xml version="1.0" encoding="utf-8"?>
<formControlPr xmlns="http://schemas.microsoft.com/office/spreadsheetml/2009/9/main" objectType="Spin" dx="16" fmlaLink="#REF!" max="3000" min="2006" page="10" val="2006"/>
</file>

<file path=xl/ctrlProps/ctrlProp230.xml><?xml version="1.0" encoding="utf-8"?>
<formControlPr xmlns="http://schemas.microsoft.com/office/spreadsheetml/2009/9/main" objectType="Spin" dx="0" inc="0" max="0" page="0" val="0"/>
</file>

<file path=xl/ctrlProps/ctrlProp231.xml><?xml version="1.0" encoding="utf-8"?>
<formControlPr xmlns="http://schemas.microsoft.com/office/spreadsheetml/2009/9/main" objectType="Spin" dx="0" inc="0" max="0" page="0" val="0"/>
</file>

<file path=xl/ctrlProps/ctrlProp232.xml><?xml version="1.0" encoding="utf-8"?>
<formControlPr xmlns="http://schemas.microsoft.com/office/spreadsheetml/2009/9/main" objectType="Spin" dx="0" inc="0" max="0" page="0" val="0"/>
</file>

<file path=xl/ctrlProps/ctrlProp233.xml><?xml version="1.0" encoding="utf-8"?>
<formControlPr xmlns="http://schemas.microsoft.com/office/spreadsheetml/2009/9/main" objectType="Spin" dx="0" inc="0" max="0" page="0" val="0"/>
</file>

<file path=xl/ctrlProps/ctrlProp234.xml><?xml version="1.0" encoding="utf-8"?>
<formControlPr xmlns="http://schemas.microsoft.com/office/spreadsheetml/2009/9/main" objectType="Spin" dx="0" inc="0" max="0" page="0" val="0"/>
</file>

<file path=xl/ctrlProps/ctrlProp235.xml><?xml version="1.0" encoding="utf-8"?>
<formControlPr xmlns="http://schemas.microsoft.com/office/spreadsheetml/2009/9/main" objectType="Spin" dx="0" inc="0" max="0" page="0" val="0"/>
</file>

<file path=xl/ctrlProps/ctrlProp236.xml><?xml version="1.0" encoding="utf-8"?>
<formControlPr xmlns="http://schemas.microsoft.com/office/spreadsheetml/2009/9/main" objectType="Spin" dx="0" inc="0" max="0" page="0" val="0"/>
</file>

<file path=xl/ctrlProps/ctrlProp237.xml><?xml version="1.0" encoding="utf-8"?>
<formControlPr xmlns="http://schemas.microsoft.com/office/spreadsheetml/2009/9/main" objectType="Spin" dx="0" inc="0" max="0" page="0" val="0"/>
</file>

<file path=xl/ctrlProps/ctrlProp238.xml><?xml version="1.0" encoding="utf-8"?>
<formControlPr xmlns="http://schemas.microsoft.com/office/spreadsheetml/2009/9/main" objectType="Spin" dx="0" inc="0" max="0" page="0" val="0"/>
</file>

<file path=xl/ctrlProps/ctrlProp239.xml><?xml version="1.0" encoding="utf-8"?>
<formControlPr xmlns="http://schemas.microsoft.com/office/spreadsheetml/2009/9/main" objectType="Spin" dx="0" inc="0" max="0" page="0" val="0"/>
</file>

<file path=xl/ctrlProps/ctrlProp24.xml><?xml version="1.0" encoding="utf-8"?>
<formControlPr xmlns="http://schemas.microsoft.com/office/spreadsheetml/2009/9/main" objectType="Spin" dx="16" fmlaLink="#REF!" max="209" page="10" val="0"/>
</file>

<file path=xl/ctrlProps/ctrlProp240.xml><?xml version="1.0" encoding="utf-8"?>
<formControlPr xmlns="http://schemas.microsoft.com/office/spreadsheetml/2009/9/main" objectType="Spin" dx="0" inc="0" max="0" page="0" val="0"/>
</file>

<file path=xl/ctrlProps/ctrlProp241.xml><?xml version="1.0" encoding="utf-8"?>
<formControlPr xmlns="http://schemas.microsoft.com/office/spreadsheetml/2009/9/main" objectType="Spin" dx="0" inc="0" max="0" page="0" val="0"/>
</file>

<file path=xl/ctrlProps/ctrlProp242.xml><?xml version="1.0" encoding="utf-8"?>
<formControlPr xmlns="http://schemas.microsoft.com/office/spreadsheetml/2009/9/main" objectType="Spin" dx="0" inc="0" max="0" page="0" val="0"/>
</file>

<file path=xl/ctrlProps/ctrlProp243.xml><?xml version="1.0" encoding="utf-8"?>
<formControlPr xmlns="http://schemas.microsoft.com/office/spreadsheetml/2009/9/main" objectType="Spin" dx="0" inc="0" max="0" page="0" val="0"/>
</file>

<file path=xl/ctrlProps/ctrlProp244.xml><?xml version="1.0" encoding="utf-8"?>
<formControlPr xmlns="http://schemas.microsoft.com/office/spreadsheetml/2009/9/main" objectType="Spin" dx="0" inc="0" max="0" page="0" val="0"/>
</file>

<file path=xl/ctrlProps/ctrlProp245.xml><?xml version="1.0" encoding="utf-8"?>
<formControlPr xmlns="http://schemas.microsoft.com/office/spreadsheetml/2009/9/main" objectType="Spin" dx="0" inc="0" max="0" page="0" val="0"/>
</file>

<file path=xl/ctrlProps/ctrlProp246.xml><?xml version="1.0" encoding="utf-8"?>
<formControlPr xmlns="http://schemas.microsoft.com/office/spreadsheetml/2009/9/main" objectType="Spin" dx="0" inc="0" max="0" page="0" val="0"/>
</file>

<file path=xl/ctrlProps/ctrlProp247.xml><?xml version="1.0" encoding="utf-8"?>
<formControlPr xmlns="http://schemas.microsoft.com/office/spreadsheetml/2009/9/main" objectType="Spin" dx="0" inc="0" max="0" page="0" val="0"/>
</file>

<file path=xl/ctrlProps/ctrlProp248.xml><?xml version="1.0" encoding="utf-8"?>
<formControlPr xmlns="http://schemas.microsoft.com/office/spreadsheetml/2009/9/main" objectType="Spin" dx="0" inc="0" max="0" page="0" val="0"/>
</file>

<file path=xl/ctrlProps/ctrlProp249.xml><?xml version="1.0" encoding="utf-8"?>
<formControlPr xmlns="http://schemas.microsoft.com/office/spreadsheetml/2009/9/main" objectType="Spin" dx="0" inc="0" max="0" page="0" val="0"/>
</file>

<file path=xl/ctrlProps/ctrlProp25.xml><?xml version="1.0" encoding="utf-8"?>
<formControlPr xmlns="http://schemas.microsoft.com/office/spreadsheetml/2009/9/main" objectType="Spin" dx="16" fmlaLink="#REF!" max="209" page="10" val="0"/>
</file>

<file path=xl/ctrlProps/ctrlProp250.xml><?xml version="1.0" encoding="utf-8"?>
<formControlPr xmlns="http://schemas.microsoft.com/office/spreadsheetml/2009/9/main" objectType="Spin" dx="0" inc="0" max="0" page="0" val="0"/>
</file>

<file path=xl/ctrlProps/ctrlProp251.xml><?xml version="1.0" encoding="utf-8"?>
<formControlPr xmlns="http://schemas.microsoft.com/office/spreadsheetml/2009/9/main" objectType="Spin" dx="0" inc="0" max="0" page="0" val="0"/>
</file>

<file path=xl/ctrlProps/ctrlProp252.xml><?xml version="1.0" encoding="utf-8"?>
<formControlPr xmlns="http://schemas.microsoft.com/office/spreadsheetml/2009/9/main" objectType="Spin" dx="0" inc="0" max="0" page="0" val="0"/>
</file>

<file path=xl/ctrlProps/ctrlProp253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Spin" dx="16" fmlaLink="#REF!" max="2000" min="10" page="10" val="100"/>
</file>

<file path=xl/ctrlProps/ctrlProp27.xml><?xml version="1.0" encoding="utf-8"?>
<formControlPr xmlns="http://schemas.microsoft.com/office/spreadsheetml/2009/9/main" objectType="Spin" dx="16" fmlaLink="#REF!" max="200" min="1" page="10" val="20"/>
</file>

<file path=xl/ctrlProps/ctrlProp28.xml><?xml version="1.0" encoding="utf-8"?>
<formControlPr xmlns="http://schemas.microsoft.com/office/spreadsheetml/2009/9/main" objectType="Spin" dx="16" fmlaLink="#REF!" max="200" min="1" page="10" val="60"/>
</file>

<file path=xl/ctrlProps/ctrlProp29.xml><?xml version="1.0" encoding="utf-8"?>
<formControlPr xmlns="http://schemas.microsoft.com/office/spreadsheetml/2009/9/main" objectType="Spin" dx="16" fmlaLink="#REF!" max="200" min="1" page="10" val="120"/>
</file>

<file path=xl/ctrlProps/ctrlProp3.xml><?xml version="1.0" encoding="utf-8"?>
<formControlPr xmlns="http://schemas.microsoft.com/office/spreadsheetml/2009/9/main" objectType="Spin" dx="16" fmlaLink="#REF!" max="209" page="10" val="20"/>
</file>

<file path=xl/ctrlProps/ctrlProp30.xml><?xml version="1.0" encoding="utf-8"?>
<formControlPr xmlns="http://schemas.microsoft.com/office/spreadsheetml/2009/9/main" objectType="Spin" dx="16" fmlaLink="#REF!" max="2000" min="10" page="10" val="10"/>
</file>

<file path=xl/ctrlProps/ctrlProp31.xml><?xml version="1.0" encoding="utf-8"?>
<formControlPr xmlns="http://schemas.microsoft.com/office/spreadsheetml/2009/9/main" objectType="Spin" dx="16" fmlaLink="#REF!" max="200" min="1" page="10" val="3"/>
</file>

<file path=xl/ctrlProps/ctrlProp32.xml><?xml version="1.0" encoding="utf-8"?>
<formControlPr xmlns="http://schemas.microsoft.com/office/spreadsheetml/2009/9/main" objectType="Spin" dx="16" fmlaLink="#REF!" max="200" min="1" page="10" val="9"/>
</file>

<file path=xl/ctrlProps/ctrlProp33.xml><?xml version="1.0" encoding="utf-8"?>
<formControlPr xmlns="http://schemas.microsoft.com/office/spreadsheetml/2009/9/main" objectType="Spin" dx="16" fmlaLink="#REF!" max="200" min="1" page="10" val="18"/>
</file>

<file path=xl/ctrlProps/ctrlProp34.xml><?xml version="1.0" encoding="utf-8"?>
<formControlPr xmlns="http://schemas.microsoft.com/office/spreadsheetml/2009/9/main" objectType="Spin" dx="16" fmlaLink="#REF!" max="30" min="1" page="10" val="10"/>
</file>

<file path=xl/ctrlProps/ctrlProp35.xml><?xml version="1.0" encoding="utf-8"?>
<formControlPr xmlns="http://schemas.microsoft.com/office/spreadsheetml/2009/9/main" objectType="Spin" dx="16" fmlaLink="#REF!" max="365" min="100" page="10" val="130"/>
</file>

<file path=xl/ctrlProps/ctrlProp36.xml><?xml version="1.0" encoding="utf-8"?>
<formControlPr xmlns="http://schemas.microsoft.com/office/spreadsheetml/2009/9/main" objectType="Spin" dx="16" fmlaLink="#REF!" max="365" min="100" page="10" val="130"/>
</file>

<file path=xl/ctrlProps/ctrlProp37.xml><?xml version="1.0" encoding="utf-8"?>
<formControlPr xmlns="http://schemas.microsoft.com/office/spreadsheetml/2009/9/main" objectType="Spin" dx="16" fmlaLink="#REF!" max="10" min="1" page="10" val="2"/>
</file>

<file path=xl/ctrlProps/ctrlProp38.xml><?xml version="1.0" encoding="utf-8"?>
<formControlPr xmlns="http://schemas.microsoft.com/office/spreadsheetml/2009/9/main" objectType="Spin" dx="16" fmlaLink="#REF!" max="365" min="100" page="10" val="130"/>
</file>

<file path=xl/ctrlProps/ctrlProp39.xml><?xml version="1.0" encoding="utf-8"?>
<formControlPr xmlns="http://schemas.microsoft.com/office/spreadsheetml/2009/9/main" objectType="Spin" dx="16" fmlaLink="#REF!" max="30" min="1" page="10" val="20"/>
</file>

<file path=xl/ctrlProps/ctrlProp4.xml><?xml version="1.0" encoding="utf-8"?>
<formControlPr xmlns="http://schemas.microsoft.com/office/spreadsheetml/2009/9/main" objectType="Spin" dx="16" fmlaLink="#REF!" max="209" page="10" val="0"/>
</file>

<file path=xl/ctrlProps/ctrlProp40.xml><?xml version="1.0" encoding="utf-8"?>
<formControlPr xmlns="http://schemas.microsoft.com/office/spreadsheetml/2009/9/main" objectType="Spin" dx="16" fmlaLink="#REF!" max="365" min="100" page="10" val="130"/>
</file>

<file path=xl/ctrlProps/ctrlProp41.xml><?xml version="1.0" encoding="utf-8"?>
<formControlPr xmlns="http://schemas.microsoft.com/office/spreadsheetml/2009/9/main" objectType="Spin" dx="16" fmlaLink="#REF!" max="1000" min="1" page="10" val="20"/>
</file>

<file path=xl/ctrlProps/ctrlProp42.xml><?xml version="1.0" encoding="utf-8"?>
<formControlPr xmlns="http://schemas.microsoft.com/office/spreadsheetml/2009/9/main" objectType="Spin" dx="16" fmlaLink="#REF!" max="365" min="100" page="10" val="130"/>
</file>

<file path=xl/ctrlProps/ctrlProp43.xml><?xml version="1.0" encoding="utf-8"?>
<formControlPr xmlns="http://schemas.microsoft.com/office/spreadsheetml/2009/9/main" objectType="Spin" dx="16" fmlaLink="#REF!" max="1000" min="1" page="10" val="75"/>
</file>

<file path=xl/ctrlProps/ctrlProp44.xml><?xml version="1.0" encoding="utf-8"?>
<formControlPr xmlns="http://schemas.microsoft.com/office/spreadsheetml/2009/9/main" objectType="Spin" dx="16" fmlaLink="#REF!" max="300" min="1" page="10" val="100"/>
</file>

<file path=xl/ctrlProps/ctrlProp45.xml><?xml version="1.0" encoding="utf-8"?>
<formControlPr xmlns="http://schemas.microsoft.com/office/spreadsheetml/2009/9/main" objectType="Spin" dx="16" fmlaLink="#REF!" max="300" min="1" page="10" val="50"/>
</file>

<file path=xl/ctrlProps/ctrlProp46.xml><?xml version="1.0" encoding="utf-8"?>
<formControlPr xmlns="http://schemas.microsoft.com/office/spreadsheetml/2009/9/main" objectType="Spin" dx="16" fmlaLink="#REF!" max="500" min="5" page="10" val="500"/>
</file>

<file path=xl/ctrlProps/ctrlProp47.xml><?xml version="1.0" encoding="utf-8"?>
<formControlPr xmlns="http://schemas.microsoft.com/office/spreadsheetml/2009/9/main" objectType="Spin" dx="16" fmlaLink="#REF!" max="500" min="5" page="10" val="500"/>
</file>

<file path=xl/ctrlProps/ctrlProp48.xml><?xml version="1.0" encoding="utf-8"?>
<formControlPr xmlns="http://schemas.microsoft.com/office/spreadsheetml/2009/9/main" objectType="Spin" dx="16" fmlaLink="#REF!" max="3" min="1" page="10" val="3"/>
</file>

<file path=xl/ctrlProps/ctrlProp49.xml><?xml version="1.0" encoding="utf-8"?>
<formControlPr xmlns="http://schemas.microsoft.com/office/spreadsheetml/2009/9/main" objectType="Spin" dx="16" fmlaLink="#REF!" max="3" min="1" page="10" val="3"/>
</file>

<file path=xl/ctrlProps/ctrlProp5.xml><?xml version="1.0" encoding="utf-8"?>
<formControlPr xmlns="http://schemas.microsoft.com/office/spreadsheetml/2009/9/main" objectType="Spin" dx="16" fmlaLink="#REF!" max="209" page="10" val="20"/>
</file>

<file path=xl/ctrlProps/ctrlProp50.xml><?xml version="1.0" encoding="utf-8"?>
<formControlPr xmlns="http://schemas.microsoft.com/office/spreadsheetml/2009/9/main" objectType="Spin" dx="16" fmlaLink="#REF!" max="3" min="1" page="10" val="3"/>
</file>

<file path=xl/ctrlProps/ctrlProp51.xml><?xml version="1.0" encoding="utf-8"?>
<formControlPr xmlns="http://schemas.microsoft.com/office/spreadsheetml/2009/9/main" objectType="Spin" dx="16" fmlaLink="#REF!" max="3" min="1" page="10" val="2"/>
</file>

<file path=xl/ctrlProps/ctrlProp52.xml><?xml version="1.0" encoding="utf-8"?>
<formControlPr xmlns="http://schemas.microsoft.com/office/spreadsheetml/2009/9/main" objectType="Spin" dx="16" fmlaLink="#REF!" max="3" min="1" page="10" val="3"/>
</file>

<file path=xl/ctrlProps/ctrlProp53.xml><?xml version="1.0" encoding="utf-8"?>
<formControlPr xmlns="http://schemas.microsoft.com/office/spreadsheetml/2009/9/main" objectType="Spin" dx="16" fmlaLink="#REF!" max="3" min="1" page="10" val="3"/>
</file>

<file path=xl/ctrlProps/ctrlProp54.xml><?xml version="1.0" encoding="utf-8"?>
<formControlPr xmlns="http://schemas.microsoft.com/office/spreadsheetml/2009/9/main" objectType="Spin" dx="16" fmlaLink="#REF!" max="3" min="1" page="10" val="3"/>
</file>

<file path=xl/ctrlProps/ctrlProp55.xml><?xml version="1.0" encoding="utf-8"?>
<formControlPr xmlns="http://schemas.microsoft.com/office/spreadsheetml/2009/9/main" objectType="Spin" dx="16" fmlaLink="#REF!" max="3" min="1" page="10" val="2"/>
</file>

<file path=xl/ctrlProps/ctrlProp56.xml><?xml version="1.0" encoding="utf-8"?>
<formControlPr xmlns="http://schemas.microsoft.com/office/spreadsheetml/2009/9/main" objectType="Spin" dx="16" fmlaLink="#REF!" max="3" min="1" page="10" val="3"/>
</file>

<file path=xl/ctrlProps/ctrlProp57.xml><?xml version="1.0" encoding="utf-8"?>
<formControlPr xmlns="http://schemas.microsoft.com/office/spreadsheetml/2009/9/main" objectType="Spin" dx="16" fmlaLink="#REF!" max="3" min="1" page="10" val="3"/>
</file>

<file path=xl/ctrlProps/ctrlProp58.xml><?xml version="1.0" encoding="utf-8"?>
<formControlPr xmlns="http://schemas.microsoft.com/office/spreadsheetml/2009/9/main" objectType="Spin" dx="16" fmlaLink="#REF!" max="3" min="1" page="10" val="3"/>
</file>

<file path=xl/ctrlProps/ctrlProp59.xml><?xml version="1.0" encoding="utf-8"?>
<formControlPr xmlns="http://schemas.microsoft.com/office/spreadsheetml/2009/9/main" objectType="Spin" dx="16" fmlaLink="#REF!" max="3" min="1" page="10" val="2"/>
</file>

<file path=xl/ctrlProps/ctrlProp6.xml><?xml version="1.0" encoding="utf-8"?>
<formControlPr xmlns="http://schemas.microsoft.com/office/spreadsheetml/2009/9/main" objectType="Spin" dx="16" fmlaLink="#REF!" max="209" page="10" val="0"/>
</file>

<file path=xl/ctrlProps/ctrlProp60.xml><?xml version="1.0" encoding="utf-8"?>
<formControlPr xmlns="http://schemas.microsoft.com/office/spreadsheetml/2009/9/main" objectType="Spin" dx="16" fmlaLink="#REF!" max="3" min="1" page="10" val="3"/>
</file>

<file path=xl/ctrlProps/ctrlProp61.xml><?xml version="1.0" encoding="utf-8"?>
<formControlPr xmlns="http://schemas.microsoft.com/office/spreadsheetml/2009/9/main" objectType="Spin" dx="16" fmlaLink="#REF!" max="3" min="1" page="10" val="3"/>
</file>

<file path=xl/ctrlProps/ctrlProp62.xml><?xml version="1.0" encoding="utf-8"?>
<formControlPr xmlns="http://schemas.microsoft.com/office/spreadsheetml/2009/9/main" objectType="Spin" dx="16" fmlaLink="#REF!" max="3" min="1" page="10" val="3"/>
</file>

<file path=xl/ctrlProps/ctrlProp63.xml><?xml version="1.0" encoding="utf-8"?>
<formControlPr xmlns="http://schemas.microsoft.com/office/spreadsheetml/2009/9/main" objectType="Spin" dx="16" fmlaLink="#REF!" max="3" min="1" page="10" val="2"/>
</file>

<file path=xl/ctrlProps/ctrlProp64.xml><?xml version="1.0" encoding="utf-8"?>
<formControlPr xmlns="http://schemas.microsoft.com/office/spreadsheetml/2009/9/main" objectType="Spin" dx="16" fmlaLink="#REF!" max="3" min="1" page="10" val="3"/>
</file>

<file path=xl/ctrlProps/ctrlProp65.xml><?xml version="1.0" encoding="utf-8"?>
<formControlPr xmlns="http://schemas.microsoft.com/office/spreadsheetml/2009/9/main" objectType="Spin" dx="16" fmlaLink="#REF!" max="3" min="1" page="10" val="3"/>
</file>

<file path=xl/ctrlProps/ctrlProp66.xml><?xml version="1.0" encoding="utf-8"?>
<formControlPr xmlns="http://schemas.microsoft.com/office/spreadsheetml/2009/9/main" objectType="Spin" dx="16" fmlaLink="#REF!" max="3" min="1" page="10" val="3"/>
</file>

<file path=xl/ctrlProps/ctrlProp67.xml><?xml version="1.0" encoding="utf-8"?>
<formControlPr xmlns="http://schemas.microsoft.com/office/spreadsheetml/2009/9/main" objectType="Spin" dx="16" fmlaLink="#REF!" max="3" min="1" page="10" val="2"/>
</file>

<file path=xl/ctrlProps/ctrlProp68.xml><?xml version="1.0" encoding="utf-8"?>
<formControlPr xmlns="http://schemas.microsoft.com/office/spreadsheetml/2009/9/main" objectType="Spin" dx="16" fmlaLink="#REF!" max="3" min="1" page="10" val="3"/>
</file>

<file path=xl/ctrlProps/ctrlProp69.xml><?xml version="1.0" encoding="utf-8"?>
<formControlPr xmlns="http://schemas.microsoft.com/office/spreadsheetml/2009/9/main" objectType="Spin" dx="16" fmlaLink="#REF!" max="3" min="1" page="10" val="3"/>
</file>

<file path=xl/ctrlProps/ctrlProp7.xml><?xml version="1.0" encoding="utf-8"?>
<formControlPr xmlns="http://schemas.microsoft.com/office/spreadsheetml/2009/9/main" objectType="Spin" dx="16" fmlaLink="#REF!" max="209" page="10" val="0"/>
</file>

<file path=xl/ctrlProps/ctrlProp70.xml><?xml version="1.0" encoding="utf-8"?>
<formControlPr xmlns="http://schemas.microsoft.com/office/spreadsheetml/2009/9/main" objectType="Spin" dx="16" fmlaLink="#REF!" max="3" min="1" page="10" val="3"/>
</file>

<file path=xl/ctrlProps/ctrlProp71.xml><?xml version="1.0" encoding="utf-8"?>
<formControlPr xmlns="http://schemas.microsoft.com/office/spreadsheetml/2009/9/main" objectType="Spin" dx="16" fmlaLink="#REF!" max="3" min="1" page="10" val="2"/>
</file>

<file path=xl/ctrlProps/ctrlProp72.xml><?xml version="1.0" encoding="utf-8"?>
<formControlPr xmlns="http://schemas.microsoft.com/office/spreadsheetml/2009/9/main" objectType="Spin" dx="16" fmlaLink="#REF!" max="3" min="1" page="10" val="3"/>
</file>

<file path=xl/ctrlProps/ctrlProp73.xml><?xml version="1.0" encoding="utf-8"?>
<formControlPr xmlns="http://schemas.microsoft.com/office/spreadsheetml/2009/9/main" objectType="Spin" dx="16" fmlaLink="#REF!" max="3" min="1" page="10" val="3"/>
</file>

<file path=xl/ctrlProps/ctrlProp74.xml><?xml version="1.0" encoding="utf-8"?>
<formControlPr xmlns="http://schemas.microsoft.com/office/spreadsheetml/2009/9/main" objectType="Spin" dx="16" fmlaLink="#REF!" max="3" min="1" page="10" val="3"/>
</file>

<file path=xl/ctrlProps/ctrlProp75.xml><?xml version="1.0" encoding="utf-8"?>
<formControlPr xmlns="http://schemas.microsoft.com/office/spreadsheetml/2009/9/main" objectType="Spin" dx="16" fmlaLink="#REF!" max="3" min="1" page="10" val="2"/>
</file>

<file path=xl/ctrlProps/ctrlProp76.xml><?xml version="1.0" encoding="utf-8"?>
<formControlPr xmlns="http://schemas.microsoft.com/office/spreadsheetml/2009/9/main" objectType="Spin" dx="16" fmlaLink="#REF!" max="3" min="1" page="10" val="3"/>
</file>

<file path=xl/ctrlProps/ctrlProp77.xml><?xml version="1.0" encoding="utf-8"?>
<formControlPr xmlns="http://schemas.microsoft.com/office/spreadsheetml/2009/9/main" objectType="Spin" dx="16" fmlaLink="#REF!" max="3" min="1" page="10" val="3"/>
</file>

<file path=xl/ctrlProps/ctrlProp78.xml><?xml version="1.0" encoding="utf-8"?>
<formControlPr xmlns="http://schemas.microsoft.com/office/spreadsheetml/2009/9/main" objectType="Spin" dx="16" fmlaLink="#REF!" max="3" min="1" page="10" val="3"/>
</file>

<file path=xl/ctrlProps/ctrlProp79.xml><?xml version="1.0" encoding="utf-8"?>
<formControlPr xmlns="http://schemas.microsoft.com/office/spreadsheetml/2009/9/main" objectType="Spin" dx="16" fmlaLink="#REF!" max="3" min="1" page="10" val="2"/>
</file>

<file path=xl/ctrlProps/ctrlProp8.xml><?xml version="1.0" encoding="utf-8"?>
<formControlPr xmlns="http://schemas.microsoft.com/office/spreadsheetml/2009/9/main" objectType="Spin" dx="16" fmlaLink="#REF!" max="209" page="10" val="0"/>
</file>

<file path=xl/ctrlProps/ctrlProp80.xml><?xml version="1.0" encoding="utf-8"?>
<formControlPr xmlns="http://schemas.microsoft.com/office/spreadsheetml/2009/9/main" objectType="Spin" dx="16" fmlaLink="#REF!" max="209" page="10" val="20"/>
</file>

<file path=xl/ctrlProps/ctrlProp81.xml><?xml version="1.0" encoding="utf-8"?>
<formControlPr xmlns="http://schemas.microsoft.com/office/spreadsheetml/2009/9/main" objectType="Spin" dx="16" fmlaLink="#REF!" max="209" page="10" val="0"/>
</file>

<file path=xl/ctrlProps/ctrlProp82.xml><?xml version="1.0" encoding="utf-8"?>
<formControlPr xmlns="http://schemas.microsoft.com/office/spreadsheetml/2009/9/main" objectType="Spin" dx="16" fmlaLink="#REF!" max="209" page="10" val="20"/>
</file>

<file path=xl/ctrlProps/ctrlProp83.xml><?xml version="1.0" encoding="utf-8"?>
<formControlPr xmlns="http://schemas.microsoft.com/office/spreadsheetml/2009/9/main" objectType="Spin" dx="16" fmlaLink="#REF!" max="209" page="10" val="0"/>
</file>

<file path=xl/ctrlProps/ctrlProp84.xml><?xml version="1.0" encoding="utf-8"?>
<formControlPr xmlns="http://schemas.microsoft.com/office/spreadsheetml/2009/9/main" objectType="Spin" dx="16" fmlaLink="#REF!" max="209" page="10" val="20"/>
</file>

<file path=xl/ctrlProps/ctrlProp85.xml><?xml version="1.0" encoding="utf-8"?>
<formControlPr xmlns="http://schemas.microsoft.com/office/spreadsheetml/2009/9/main" objectType="Spin" dx="16" fmlaLink="#REF!" max="209" page="10" val="0"/>
</file>

<file path=xl/ctrlProps/ctrlProp86.xml><?xml version="1.0" encoding="utf-8"?>
<formControlPr xmlns="http://schemas.microsoft.com/office/spreadsheetml/2009/9/main" objectType="Spin" dx="16" fmlaLink="#REF!" max="3000" min="2006" page="10" val="2006"/>
</file>

<file path=xl/ctrlProps/ctrlProp87.xml><?xml version="1.0" encoding="utf-8"?>
<formControlPr xmlns="http://schemas.microsoft.com/office/spreadsheetml/2009/9/main" objectType="Spin" dx="16" fmlaLink="#REF!" max="209" page="10" val="0"/>
</file>

<file path=xl/ctrlProps/ctrlProp88.xml><?xml version="1.0" encoding="utf-8"?>
<formControlPr xmlns="http://schemas.microsoft.com/office/spreadsheetml/2009/9/main" objectType="Spin" dx="16" fmlaLink="#REF!" max="209" page="10" val="0"/>
</file>

<file path=xl/ctrlProps/ctrlProp89.xml><?xml version="1.0" encoding="utf-8"?>
<formControlPr xmlns="http://schemas.microsoft.com/office/spreadsheetml/2009/9/main" objectType="Spin" dx="16" fmlaLink="#REF!" max="2000" min="10" page="10" val="100"/>
</file>

<file path=xl/ctrlProps/ctrlProp9.xml><?xml version="1.0" encoding="utf-8"?>
<formControlPr xmlns="http://schemas.microsoft.com/office/spreadsheetml/2009/9/main" objectType="Spin" dx="16" fmlaLink="#REF!" max="50" min="1" page="10" val="18"/>
</file>

<file path=xl/ctrlProps/ctrlProp90.xml><?xml version="1.0" encoding="utf-8"?>
<formControlPr xmlns="http://schemas.microsoft.com/office/spreadsheetml/2009/9/main" objectType="Spin" dx="16" fmlaLink="#REF!" max="200" min="1" page="10" val="20"/>
</file>

<file path=xl/ctrlProps/ctrlProp91.xml><?xml version="1.0" encoding="utf-8"?>
<formControlPr xmlns="http://schemas.microsoft.com/office/spreadsheetml/2009/9/main" objectType="Spin" dx="16" fmlaLink="#REF!" max="200" min="1" page="10" val="60"/>
</file>

<file path=xl/ctrlProps/ctrlProp92.xml><?xml version="1.0" encoding="utf-8"?>
<formControlPr xmlns="http://schemas.microsoft.com/office/spreadsheetml/2009/9/main" objectType="Spin" dx="16" fmlaLink="#REF!" max="200" min="1" page="10" val="120"/>
</file>

<file path=xl/ctrlProps/ctrlProp93.xml><?xml version="1.0" encoding="utf-8"?>
<formControlPr xmlns="http://schemas.microsoft.com/office/spreadsheetml/2009/9/main" objectType="Spin" dx="16" fmlaLink="#REF!" max="2000" min="10" page="10" val="10"/>
</file>

<file path=xl/ctrlProps/ctrlProp94.xml><?xml version="1.0" encoding="utf-8"?>
<formControlPr xmlns="http://schemas.microsoft.com/office/spreadsheetml/2009/9/main" objectType="Spin" dx="16" fmlaLink="#REF!" max="200" min="1" page="10" val="3"/>
</file>

<file path=xl/ctrlProps/ctrlProp95.xml><?xml version="1.0" encoding="utf-8"?>
<formControlPr xmlns="http://schemas.microsoft.com/office/spreadsheetml/2009/9/main" objectType="Spin" dx="16" fmlaLink="#REF!" max="200" min="1" page="10" val="9"/>
</file>

<file path=xl/ctrlProps/ctrlProp96.xml><?xml version="1.0" encoding="utf-8"?>
<formControlPr xmlns="http://schemas.microsoft.com/office/spreadsheetml/2009/9/main" objectType="Spin" dx="16" fmlaLink="#REF!" max="200" min="1" page="10" val="18"/>
</file>

<file path=xl/ctrlProps/ctrlProp97.xml><?xml version="1.0" encoding="utf-8"?>
<formControlPr xmlns="http://schemas.microsoft.com/office/spreadsheetml/2009/9/main" objectType="Spin" dx="16" fmlaLink="#REF!" max="30" min="1" page="10" val="10"/>
</file>

<file path=xl/ctrlProps/ctrlProp98.xml><?xml version="1.0" encoding="utf-8"?>
<formControlPr xmlns="http://schemas.microsoft.com/office/spreadsheetml/2009/9/main" objectType="Spin" dx="16" fmlaLink="#REF!" max="365" min="100" page="10" val="130"/>
</file>

<file path=xl/ctrlProps/ctrlProp99.xml><?xml version="1.0" encoding="utf-8"?>
<formControlPr xmlns="http://schemas.microsoft.com/office/spreadsheetml/2009/9/main" objectType="Spin" dx="16" fmlaLink="#REF!" max="365" min="100" page="10" val="13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933724</xdr:colOff>
      <xdr:row>9</xdr:row>
      <xdr:rowOff>156280</xdr:rowOff>
    </xdr:from>
    <xdr:to>
      <xdr:col>4</xdr:col>
      <xdr:colOff>1391003</xdr:colOff>
      <xdr:row>13</xdr:row>
      <xdr:rowOff>197555</xdr:rowOff>
    </xdr:to>
    <xdr:pic>
      <xdr:nvPicPr>
        <xdr:cNvPr id="5" name="Picture 4" descr="incyteLogo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3057" y="1821391"/>
          <a:ext cx="2545724" cy="1014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1</xdr:row>
      <xdr:rowOff>0</xdr:rowOff>
    </xdr:from>
    <xdr:to>
      <xdr:col>11</xdr:col>
      <xdr:colOff>123825</xdr:colOff>
      <xdr:row>32</xdr:row>
      <xdr:rowOff>28575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9575" y="190500"/>
          <a:ext cx="5848350" cy="55403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10</xdr:row>
      <xdr:rowOff>114300</xdr:rowOff>
    </xdr:from>
    <xdr:to>
      <xdr:col>12</xdr:col>
      <xdr:colOff>495300</xdr:colOff>
      <xdr:row>15</xdr:row>
      <xdr:rowOff>47625</xdr:rowOff>
    </xdr:to>
    <xdr:sp macro="" textlink="">
      <xdr:nvSpPr>
        <xdr:cNvPr id="2109" name="Text Box 61"/>
        <xdr:cNvSpPr txBox="1">
          <a:spLocks noChangeAspect="1" noChangeArrowheads="1"/>
        </xdr:cNvSpPr>
      </xdr:nvSpPr>
      <xdr:spPr bwMode="auto">
        <a:xfrm>
          <a:off x="6838950" y="1905000"/>
          <a:ext cx="971550" cy="742950"/>
        </a:xfrm>
        <a:prstGeom prst="rect">
          <a:avLst/>
        </a:prstGeom>
        <a:solidFill>
          <a:srgbClr val="99CCFF"/>
        </a:solidFill>
        <a:ln w="12700">
          <a:solidFill>
            <a:srgbClr val="000066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9. Service costing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228600</xdr:colOff>
      <xdr:row>11</xdr:row>
      <xdr:rowOff>0</xdr:rowOff>
    </xdr:from>
    <xdr:to>
      <xdr:col>5</xdr:col>
      <xdr:colOff>142875</xdr:colOff>
      <xdr:row>15</xdr:row>
      <xdr:rowOff>95250</xdr:rowOff>
    </xdr:to>
    <xdr:sp macro="" textlink="">
      <xdr:nvSpPr>
        <xdr:cNvPr id="2110" name="Text Box 62"/>
        <xdr:cNvSpPr txBox="1">
          <a:spLocks noChangeAspect="1" noChangeArrowheads="1"/>
        </xdr:cNvSpPr>
      </xdr:nvSpPr>
      <xdr:spPr bwMode="auto">
        <a:xfrm>
          <a:off x="2057400" y="1952625"/>
          <a:ext cx="1133475" cy="742950"/>
        </a:xfrm>
        <a:prstGeom prst="rect">
          <a:avLst/>
        </a:prstGeom>
        <a:solidFill>
          <a:srgbClr val="CCFFCC"/>
        </a:solidFill>
        <a:ln w="12700">
          <a:solidFill>
            <a:srgbClr val="000066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2. Traffic</a:t>
          </a:r>
        </a:p>
      </xdr:txBody>
    </xdr:sp>
    <xdr:clientData/>
  </xdr:twoCellAnchor>
  <xdr:twoCellAnchor>
    <xdr:from>
      <xdr:col>3</xdr:col>
      <xdr:colOff>228600</xdr:colOff>
      <xdr:row>5</xdr:row>
      <xdr:rowOff>47625</xdr:rowOff>
    </xdr:from>
    <xdr:to>
      <xdr:col>5</xdr:col>
      <xdr:colOff>142875</xdr:colOff>
      <xdr:row>9</xdr:row>
      <xdr:rowOff>142875</xdr:rowOff>
    </xdr:to>
    <xdr:sp macro="" textlink="">
      <xdr:nvSpPr>
        <xdr:cNvPr id="2111" name="Text Box 63"/>
        <xdr:cNvSpPr txBox="1">
          <a:spLocks noChangeAspect="1" noChangeArrowheads="1"/>
        </xdr:cNvSpPr>
      </xdr:nvSpPr>
      <xdr:spPr bwMode="auto">
        <a:xfrm>
          <a:off x="2057400" y="1028700"/>
          <a:ext cx="1133475" cy="742950"/>
        </a:xfrm>
        <a:prstGeom prst="rect">
          <a:avLst/>
        </a:prstGeom>
        <a:solidFill>
          <a:srgbClr val="CCFFCC"/>
        </a:solidFill>
        <a:ln w="12700">
          <a:solidFill>
            <a:srgbClr val="000066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1. Lines</a:t>
          </a:r>
          <a:endParaRPr lang="en-GB"/>
        </a:p>
      </xdr:txBody>
    </xdr:sp>
    <xdr:clientData/>
  </xdr:twoCellAnchor>
  <xdr:twoCellAnchor>
    <xdr:from>
      <xdr:col>11</xdr:col>
      <xdr:colOff>123825</xdr:colOff>
      <xdr:row>18</xdr:row>
      <xdr:rowOff>57150</xdr:rowOff>
    </xdr:from>
    <xdr:to>
      <xdr:col>12</xdr:col>
      <xdr:colOff>485775</xdr:colOff>
      <xdr:row>22</xdr:row>
      <xdr:rowOff>152400</xdr:rowOff>
    </xdr:to>
    <xdr:sp macro="" textlink="">
      <xdr:nvSpPr>
        <xdr:cNvPr id="2112" name="Text Box 64"/>
        <xdr:cNvSpPr txBox="1">
          <a:spLocks noChangeAspect="1" noChangeArrowheads="1"/>
        </xdr:cNvSpPr>
      </xdr:nvSpPr>
      <xdr:spPr bwMode="auto">
        <a:xfrm>
          <a:off x="6829425" y="3143250"/>
          <a:ext cx="971550" cy="742950"/>
        </a:xfrm>
        <a:prstGeom prst="rect">
          <a:avLst/>
        </a:prstGeom>
        <a:solidFill>
          <a:srgbClr val="99CCFF"/>
        </a:solidFill>
        <a:ln w="12700">
          <a:solidFill>
            <a:srgbClr val="000066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8. Routing factors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13</xdr:col>
      <xdr:colOff>361950</xdr:colOff>
      <xdr:row>10</xdr:row>
      <xdr:rowOff>123825</xdr:rowOff>
    </xdr:from>
    <xdr:to>
      <xdr:col>15</xdr:col>
      <xdr:colOff>114300</xdr:colOff>
      <xdr:row>15</xdr:row>
      <xdr:rowOff>57150</xdr:rowOff>
    </xdr:to>
    <xdr:sp macro="" textlink="">
      <xdr:nvSpPr>
        <xdr:cNvPr id="2113" name="Text Box 65"/>
        <xdr:cNvSpPr txBox="1">
          <a:spLocks noChangeAspect="1" noChangeArrowheads="1"/>
        </xdr:cNvSpPr>
      </xdr:nvSpPr>
      <xdr:spPr bwMode="auto">
        <a:xfrm>
          <a:off x="8286750" y="1914525"/>
          <a:ext cx="971550" cy="742950"/>
        </a:xfrm>
        <a:prstGeom prst="rect">
          <a:avLst/>
        </a:prstGeom>
        <a:solidFill>
          <a:srgbClr val="99CCFF"/>
        </a:solidFill>
        <a:ln w="12700">
          <a:solidFill>
            <a:srgbClr val="000066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11. Service unit costing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n-GB"/>
        </a:p>
      </xdr:txBody>
    </xdr:sp>
    <xdr:clientData/>
  </xdr:twoCellAnchor>
  <xdr:twoCellAnchor>
    <xdr:from>
      <xdr:col>13</xdr:col>
      <xdr:colOff>371475</xdr:colOff>
      <xdr:row>3</xdr:row>
      <xdr:rowOff>57150</xdr:rowOff>
    </xdr:from>
    <xdr:to>
      <xdr:col>15</xdr:col>
      <xdr:colOff>123825</xdr:colOff>
      <xdr:row>7</xdr:row>
      <xdr:rowOff>152400</xdr:rowOff>
    </xdr:to>
    <xdr:sp macro="" textlink="">
      <xdr:nvSpPr>
        <xdr:cNvPr id="2114" name="Text Box 66"/>
        <xdr:cNvSpPr txBox="1">
          <a:spLocks noChangeAspect="1" noChangeArrowheads="1"/>
        </xdr:cNvSpPr>
      </xdr:nvSpPr>
      <xdr:spPr bwMode="auto">
        <a:xfrm>
          <a:off x="8296275" y="714375"/>
          <a:ext cx="971550" cy="742950"/>
        </a:xfrm>
        <a:prstGeom prst="rect">
          <a:avLst/>
        </a:prstGeom>
        <a:solidFill>
          <a:srgbClr val="99CCFF"/>
        </a:solidFill>
        <a:ln w="12700">
          <a:solidFill>
            <a:srgbClr val="000066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10. Mark-ups</a:t>
          </a:r>
        </a:p>
      </xdr:txBody>
    </xdr:sp>
    <xdr:clientData/>
  </xdr:twoCellAnchor>
  <xdr:twoCellAnchor>
    <xdr:from>
      <xdr:col>5</xdr:col>
      <xdr:colOff>266700</xdr:colOff>
      <xdr:row>11</xdr:row>
      <xdr:rowOff>66675</xdr:rowOff>
    </xdr:from>
    <xdr:to>
      <xdr:col>6</xdr:col>
      <xdr:colOff>0</xdr:colOff>
      <xdr:row>14</xdr:row>
      <xdr:rowOff>114300</xdr:rowOff>
    </xdr:to>
    <xdr:sp macro="" textlink="">
      <xdr:nvSpPr>
        <xdr:cNvPr id="2115" name="AutoShape 67"/>
        <xdr:cNvSpPr>
          <a:spLocks noChangeAspect="1" noChangeArrowheads="1"/>
        </xdr:cNvSpPr>
      </xdr:nvSpPr>
      <xdr:spPr bwMode="auto">
        <a:xfrm>
          <a:off x="3314700" y="2019300"/>
          <a:ext cx="342900" cy="533400"/>
        </a:xfrm>
        <a:prstGeom prst="rightArrow">
          <a:avLst>
            <a:gd name="adj1" fmla="val 46565"/>
            <a:gd name="adj2" fmla="val 65370"/>
          </a:avLst>
        </a:prstGeom>
        <a:solidFill>
          <a:srgbClr val="333300"/>
        </a:solidFill>
        <a:ln w="1270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571500</xdr:colOff>
      <xdr:row>11</xdr:row>
      <xdr:rowOff>9525</xdr:rowOff>
    </xdr:from>
    <xdr:to>
      <xdr:col>13</xdr:col>
      <xdr:colOff>304800</xdr:colOff>
      <xdr:row>14</xdr:row>
      <xdr:rowOff>57150</xdr:rowOff>
    </xdr:to>
    <xdr:sp macro="" textlink="">
      <xdr:nvSpPr>
        <xdr:cNvPr id="2117" name="AutoShape 69"/>
        <xdr:cNvSpPr>
          <a:spLocks noChangeAspect="1" noChangeArrowheads="1"/>
        </xdr:cNvSpPr>
      </xdr:nvSpPr>
      <xdr:spPr bwMode="auto">
        <a:xfrm>
          <a:off x="7886700" y="1962150"/>
          <a:ext cx="342900" cy="533400"/>
        </a:xfrm>
        <a:prstGeom prst="rightArrow">
          <a:avLst>
            <a:gd name="adj1" fmla="val 46565"/>
            <a:gd name="adj2" fmla="val 65370"/>
          </a:avLst>
        </a:prstGeom>
        <a:solidFill>
          <a:srgbClr val="333300"/>
        </a:solidFill>
        <a:ln w="1270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333375</xdr:colOff>
      <xdr:row>10</xdr:row>
      <xdr:rowOff>142875</xdr:rowOff>
    </xdr:from>
    <xdr:to>
      <xdr:col>10</xdr:col>
      <xdr:colOff>123825</xdr:colOff>
      <xdr:row>15</xdr:row>
      <xdr:rowOff>66675</xdr:rowOff>
    </xdr:to>
    <xdr:sp macro="" textlink="">
      <xdr:nvSpPr>
        <xdr:cNvPr id="2118" name="Text Box 70"/>
        <xdr:cNvSpPr txBox="1">
          <a:spLocks noChangeAspect="1" noChangeArrowheads="1"/>
        </xdr:cNvSpPr>
      </xdr:nvSpPr>
      <xdr:spPr bwMode="auto">
        <a:xfrm>
          <a:off x="5210175" y="1933575"/>
          <a:ext cx="1009650" cy="733425"/>
        </a:xfrm>
        <a:prstGeom prst="rect">
          <a:avLst/>
        </a:prstGeom>
        <a:solidFill>
          <a:srgbClr val="99CCFF"/>
        </a:solidFill>
        <a:ln w="12700">
          <a:solidFill>
            <a:srgbClr val="000066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7.  Network costs</a:t>
          </a:r>
          <a:endParaRPr lang="en-GB"/>
        </a:p>
      </xdr:txBody>
    </xdr:sp>
    <xdr:clientData/>
  </xdr:twoCellAnchor>
  <xdr:twoCellAnchor>
    <xdr:from>
      <xdr:col>6</xdr:col>
      <xdr:colOff>47625</xdr:colOff>
      <xdr:row>10</xdr:row>
      <xdr:rowOff>133350</xdr:rowOff>
    </xdr:from>
    <xdr:to>
      <xdr:col>7</xdr:col>
      <xdr:colOff>457200</xdr:colOff>
      <xdr:row>15</xdr:row>
      <xdr:rowOff>57150</xdr:rowOff>
    </xdr:to>
    <xdr:sp macro="" textlink="">
      <xdr:nvSpPr>
        <xdr:cNvPr id="2119" name="Text Box 71"/>
        <xdr:cNvSpPr txBox="1">
          <a:spLocks noChangeAspect="1" noChangeArrowheads="1"/>
        </xdr:cNvSpPr>
      </xdr:nvSpPr>
      <xdr:spPr bwMode="auto">
        <a:xfrm>
          <a:off x="3705225" y="1924050"/>
          <a:ext cx="1019175" cy="733425"/>
        </a:xfrm>
        <a:prstGeom prst="rect">
          <a:avLst/>
        </a:prstGeom>
        <a:solidFill>
          <a:srgbClr val="99CCFF"/>
        </a:solidFill>
        <a:ln w="12700">
          <a:solidFill>
            <a:srgbClr val="000066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6. Network design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238125</xdr:colOff>
      <xdr:row>16</xdr:row>
      <xdr:rowOff>104775</xdr:rowOff>
    </xdr:from>
    <xdr:to>
      <xdr:col>5</xdr:col>
      <xdr:colOff>133350</xdr:colOff>
      <xdr:row>21</xdr:row>
      <xdr:rowOff>38100</xdr:rowOff>
    </xdr:to>
    <xdr:sp macro="" textlink="">
      <xdr:nvSpPr>
        <xdr:cNvPr id="2120" name="Text Box 72"/>
        <xdr:cNvSpPr txBox="1">
          <a:spLocks noChangeAspect="1" noChangeArrowheads="1"/>
        </xdr:cNvSpPr>
      </xdr:nvSpPr>
      <xdr:spPr bwMode="auto">
        <a:xfrm>
          <a:off x="2095500" y="2809875"/>
          <a:ext cx="1114425" cy="742950"/>
        </a:xfrm>
        <a:prstGeom prst="rect">
          <a:avLst/>
        </a:prstGeom>
        <a:solidFill>
          <a:srgbClr val="CCFFCC"/>
        </a:solidFill>
        <a:ln w="12700">
          <a:solidFill>
            <a:srgbClr val="000066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3. Network design parameters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352425</xdr:colOff>
      <xdr:row>3</xdr:row>
      <xdr:rowOff>76200</xdr:rowOff>
    </xdr:from>
    <xdr:to>
      <xdr:col>10</xdr:col>
      <xdr:colOff>161925</xdr:colOff>
      <xdr:row>8</xdr:row>
      <xdr:rowOff>0</xdr:rowOff>
    </xdr:to>
    <xdr:sp macro="" textlink="">
      <xdr:nvSpPr>
        <xdr:cNvPr id="2121" name="Text Box 73"/>
        <xdr:cNvSpPr txBox="1">
          <a:spLocks noChangeAspect="1" noChangeArrowheads="1"/>
        </xdr:cNvSpPr>
      </xdr:nvSpPr>
      <xdr:spPr bwMode="auto">
        <a:xfrm>
          <a:off x="5229225" y="733425"/>
          <a:ext cx="1028700" cy="733425"/>
        </a:xfrm>
        <a:prstGeom prst="rect">
          <a:avLst/>
        </a:prstGeom>
        <a:solidFill>
          <a:srgbClr val="CCFFCC"/>
        </a:solidFill>
        <a:ln w="12700">
          <a:solidFill>
            <a:srgbClr val="000066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4. Unit investment and opex</a:t>
          </a:r>
          <a:endParaRPr lang="en-GB"/>
        </a:p>
      </xdr:txBody>
    </xdr:sp>
    <xdr:clientData/>
  </xdr:twoCellAnchor>
  <xdr:twoCellAnchor>
    <xdr:from>
      <xdr:col>8</xdr:col>
      <xdr:colOff>600075</xdr:colOff>
      <xdr:row>8</xdr:row>
      <xdr:rowOff>66675</xdr:rowOff>
    </xdr:from>
    <xdr:to>
      <xdr:col>9</xdr:col>
      <xdr:colOff>485775</xdr:colOff>
      <xdr:row>10</xdr:row>
      <xdr:rowOff>104775</xdr:rowOff>
    </xdr:to>
    <xdr:sp macro="" textlink="">
      <xdr:nvSpPr>
        <xdr:cNvPr id="2122" name="AutoShape 74"/>
        <xdr:cNvSpPr>
          <a:spLocks noChangeAspect="1" noChangeArrowheads="1"/>
        </xdr:cNvSpPr>
      </xdr:nvSpPr>
      <xdr:spPr bwMode="auto">
        <a:xfrm rot="5400000">
          <a:off x="5543550" y="1466850"/>
          <a:ext cx="361950" cy="495300"/>
        </a:xfrm>
        <a:prstGeom prst="rightArrow">
          <a:avLst>
            <a:gd name="adj1" fmla="val 46565"/>
            <a:gd name="adj2" fmla="val 65370"/>
          </a:avLst>
        </a:prstGeom>
        <a:solidFill>
          <a:srgbClr val="333300"/>
        </a:solidFill>
        <a:ln w="1270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333375</xdr:colOff>
      <xdr:row>15</xdr:row>
      <xdr:rowOff>104775</xdr:rowOff>
    </xdr:from>
    <xdr:to>
      <xdr:col>12</xdr:col>
      <xdr:colOff>219075</xdr:colOff>
      <xdr:row>17</xdr:row>
      <xdr:rowOff>152400</xdr:rowOff>
    </xdr:to>
    <xdr:sp macro="" textlink="">
      <xdr:nvSpPr>
        <xdr:cNvPr id="2123" name="AutoShape 75"/>
        <xdr:cNvSpPr>
          <a:spLocks noChangeAspect="1" noChangeArrowheads="1"/>
        </xdr:cNvSpPr>
      </xdr:nvSpPr>
      <xdr:spPr bwMode="auto">
        <a:xfrm rot="16200000" flipV="1">
          <a:off x="7100887" y="2643188"/>
          <a:ext cx="371475" cy="495300"/>
        </a:xfrm>
        <a:prstGeom prst="rightArrow">
          <a:avLst>
            <a:gd name="adj1" fmla="val 46565"/>
            <a:gd name="adj2" fmla="val 65370"/>
          </a:avLst>
        </a:prstGeom>
        <a:solidFill>
          <a:srgbClr val="333300"/>
        </a:solidFill>
        <a:ln w="1270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13</xdr:col>
      <xdr:colOff>590550</xdr:colOff>
      <xdr:row>8</xdr:row>
      <xdr:rowOff>38100</xdr:rowOff>
    </xdr:from>
    <xdr:to>
      <xdr:col>14</xdr:col>
      <xdr:colOff>476250</xdr:colOff>
      <xdr:row>10</xdr:row>
      <xdr:rowOff>76200</xdr:rowOff>
    </xdr:to>
    <xdr:sp macro="" textlink="">
      <xdr:nvSpPr>
        <xdr:cNvPr id="2125" name="AutoShape 77"/>
        <xdr:cNvSpPr>
          <a:spLocks noChangeAspect="1" noChangeArrowheads="1"/>
        </xdr:cNvSpPr>
      </xdr:nvSpPr>
      <xdr:spPr bwMode="auto">
        <a:xfrm rot="5400000">
          <a:off x="8582025" y="1438275"/>
          <a:ext cx="361950" cy="495300"/>
        </a:xfrm>
        <a:prstGeom prst="rightArrow">
          <a:avLst>
            <a:gd name="adj1" fmla="val 46565"/>
            <a:gd name="adj2" fmla="val 65370"/>
          </a:avLst>
        </a:prstGeom>
        <a:solidFill>
          <a:srgbClr val="333300"/>
        </a:solidFill>
        <a:ln w="1270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</xdr:colOff>
      <xdr:row>5</xdr:row>
      <xdr:rowOff>34924</xdr:rowOff>
    </xdr:from>
    <xdr:to>
      <xdr:col>3</xdr:col>
      <xdr:colOff>50800</xdr:colOff>
      <xdr:row>9</xdr:row>
      <xdr:rowOff>139699</xdr:rowOff>
    </xdr:to>
    <xdr:sp macro="" textlink="">
      <xdr:nvSpPr>
        <xdr:cNvPr id="2126" name="Text Box 78"/>
        <xdr:cNvSpPr txBox="1">
          <a:spLocks noChangeAspect="1" noChangeArrowheads="1"/>
        </xdr:cNvSpPr>
      </xdr:nvSpPr>
      <xdr:spPr bwMode="auto">
        <a:xfrm>
          <a:off x="365125" y="936624"/>
          <a:ext cx="1387475" cy="714375"/>
        </a:xfrm>
        <a:prstGeom prst="rect">
          <a:avLst/>
        </a:prstGeom>
        <a:solidFill>
          <a:srgbClr val="CC99FF"/>
        </a:solidFill>
        <a:ln w="12700">
          <a:solidFill>
            <a:srgbClr val="000066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A.  Model Design</a:t>
          </a:r>
        </a:p>
      </xdr:txBody>
    </xdr:sp>
    <xdr:clientData/>
  </xdr:twoCellAnchor>
  <xdr:twoCellAnchor>
    <xdr:from>
      <xdr:col>0</xdr:col>
      <xdr:colOff>342900</xdr:colOff>
      <xdr:row>11</xdr:row>
      <xdr:rowOff>25400</xdr:rowOff>
    </xdr:from>
    <xdr:to>
      <xdr:col>3</xdr:col>
      <xdr:colOff>34925</xdr:colOff>
      <xdr:row>15</xdr:row>
      <xdr:rowOff>88900</xdr:rowOff>
    </xdr:to>
    <xdr:sp macro="" textlink="">
      <xdr:nvSpPr>
        <xdr:cNvPr id="2127" name="Text Box 79"/>
        <xdr:cNvSpPr txBox="1">
          <a:spLocks noChangeAspect="1" noChangeArrowheads="1"/>
        </xdr:cNvSpPr>
      </xdr:nvSpPr>
      <xdr:spPr bwMode="auto">
        <a:xfrm>
          <a:off x="342900" y="1841500"/>
          <a:ext cx="1393825" cy="673100"/>
        </a:xfrm>
        <a:prstGeom prst="rect">
          <a:avLst/>
        </a:prstGeom>
        <a:solidFill>
          <a:srgbClr val="CC99FF"/>
        </a:solidFill>
        <a:ln w="12700">
          <a:solidFill>
            <a:srgbClr val="000066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B. Dashboard</a:t>
          </a:r>
        </a:p>
      </xdr:txBody>
    </xdr:sp>
    <xdr:clientData/>
  </xdr:twoCellAnchor>
  <xdr:twoCellAnchor>
    <xdr:from>
      <xdr:col>1</xdr:col>
      <xdr:colOff>3175</xdr:colOff>
      <xdr:row>16</xdr:row>
      <xdr:rowOff>127000</xdr:rowOff>
    </xdr:from>
    <xdr:to>
      <xdr:col>3</xdr:col>
      <xdr:colOff>38100</xdr:colOff>
      <xdr:row>21</xdr:row>
      <xdr:rowOff>12700</xdr:rowOff>
    </xdr:to>
    <xdr:sp macro="" textlink="">
      <xdr:nvSpPr>
        <xdr:cNvPr id="2129" name="Text Box 81"/>
        <xdr:cNvSpPr txBox="1">
          <a:spLocks noChangeAspect="1" noChangeArrowheads="1"/>
        </xdr:cNvSpPr>
      </xdr:nvSpPr>
      <xdr:spPr bwMode="auto">
        <a:xfrm>
          <a:off x="358775" y="2705100"/>
          <a:ext cx="1381125" cy="647700"/>
        </a:xfrm>
        <a:prstGeom prst="rect">
          <a:avLst/>
        </a:prstGeom>
        <a:solidFill>
          <a:srgbClr val="CC99FF"/>
        </a:solidFill>
        <a:ln w="12700">
          <a:solidFill>
            <a:srgbClr val="000066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C. Masterfiles</a:t>
          </a:r>
        </a:p>
      </xdr:txBody>
    </xdr:sp>
    <xdr:clientData/>
  </xdr:twoCellAnchor>
  <xdr:twoCellAnchor>
    <xdr:from>
      <xdr:col>11</xdr:col>
      <xdr:colOff>38100</xdr:colOff>
      <xdr:row>3</xdr:row>
      <xdr:rowOff>66675</xdr:rowOff>
    </xdr:from>
    <xdr:to>
      <xdr:col>12</xdr:col>
      <xdr:colOff>533400</xdr:colOff>
      <xdr:row>8</xdr:row>
      <xdr:rowOff>0</xdr:rowOff>
    </xdr:to>
    <xdr:sp macro="" textlink="">
      <xdr:nvSpPr>
        <xdr:cNvPr id="2130" name="Text Box 82"/>
        <xdr:cNvSpPr txBox="1">
          <a:spLocks noChangeAspect="1" noChangeArrowheads="1"/>
        </xdr:cNvSpPr>
      </xdr:nvSpPr>
      <xdr:spPr bwMode="auto">
        <a:xfrm>
          <a:off x="6743700" y="723900"/>
          <a:ext cx="1104900" cy="742950"/>
        </a:xfrm>
        <a:prstGeom prst="rect">
          <a:avLst/>
        </a:prstGeom>
        <a:solidFill>
          <a:srgbClr val="CCFFCC"/>
        </a:solidFill>
        <a:ln w="12700">
          <a:solidFill>
            <a:srgbClr val="000066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5. Indirect costs</a:t>
          </a:r>
          <a:endParaRPr lang="en-GB"/>
        </a:p>
      </xdr:txBody>
    </xdr:sp>
    <xdr:clientData/>
  </xdr:twoCellAnchor>
  <xdr:twoCellAnchor>
    <xdr:from>
      <xdr:col>7</xdr:col>
      <xdr:colOff>523875</xdr:colOff>
      <xdr:row>11</xdr:row>
      <xdr:rowOff>104775</xdr:rowOff>
    </xdr:from>
    <xdr:to>
      <xdr:col>8</xdr:col>
      <xdr:colOff>247650</xdr:colOff>
      <xdr:row>14</xdr:row>
      <xdr:rowOff>152400</xdr:rowOff>
    </xdr:to>
    <xdr:sp macro="" textlink="">
      <xdr:nvSpPr>
        <xdr:cNvPr id="2133" name="AutoShape 85"/>
        <xdr:cNvSpPr>
          <a:spLocks noChangeAspect="1" noChangeArrowheads="1"/>
        </xdr:cNvSpPr>
      </xdr:nvSpPr>
      <xdr:spPr bwMode="auto">
        <a:xfrm>
          <a:off x="4791075" y="2057400"/>
          <a:ext cx="333375" cy="533400"/>
        </a:xfrm>
        <a:prstGeom prst="rightArrow">
          <a:avLst>
            <a:gd name="adj1" fmla="val 46565"/>
            <a:gd name="adj2" fmla="val 65370"/>
          </a:avLst>
        </a:prstGeom>
        <a:solidFill>
          <a:srgbClr val="333300"/>
        </a:solidFill>
        <a:ln w="1270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314325</xdr:colOff>
      <xdr:row>11</xdr:row>
      <xdr:rowOff>9525</xdr:rowOff>
    </xdr:from>
    <xdr:to>
      <xdr:col>11</xdr:col>
      <xdr:colOff>38100</xdr:colOff>
      <xdr:row>14</xdr:row>
      <xdr:rowOff>57150</xdr:rowOff>
    </xdr:to>
    <xdr:sp macro="" textlink="">
      <xdr:nvSpPr>
        <xdr:cNvPr id="2134" name="AutoShape 86"/>
        <xdr:cNvSpPr>
          <a:spLocks noChangeAspect="1" noChangeArrowheads="1"/>
        </xdr:cNvSpPr>
      </xdr:nvSpPr>
      <xdr:spPr bwMode="auto">
        <a:xfrm>
          <a:off x="6410325" y="1962150"/>
          <a:ext cx="333375" cy="533400"/>
        </a:xfrm>
        <a:prstGeom prst="rightArrow">
          <a:avLst>
            <a:gd name="adj1" fmla="val 46565"/>
            <a:gd name="adj2" fmla="val 65370"/>
          </a:avLst>
        </a:prstGeom>
        <a:solidFill>
          <a:srgbClr val="333300"/>
        </a:solidFill>
        <a:ln w="1270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600075</xdr:colOff>
      <xdr:row>4</xdr:row>
      <xdr:rowOff>38100</xdr:rowOff>
    </xdr:from>
    <xdr:to>
      <xdr:col>13</xdr:col>
      <xdr:colOff>333375</xdr:colOff>
      <xdr:row>7</xdr:row>
      <xdr:rowOff>85725</xdr:rowOff>
    </xdr:to>
    <xdr:sp macro="" textlink="">
      <xdr:nvSpPr>
        <xdr:cNvPr id="2135" name="AutoShape 87"/>
        <xdr:cNvSpPr>
          <a:spLocks noChangeAspect="1" noChangeArrowheads="1"/>
        </xdr:cNvSpPr>
      </xdr:nvSpPr>
      <xdr:spPr bwMode="auto">
        <a:xfrm>
          <a:off x="7915275" y="857250"/>
          <a:ext cx="342900" cy="533400"/>
        </a:xfrm>
        <a:prstGeom prst="rightArrow">
          <a:avLst>
            <a:gd name="adj1" fmla="val 46565"/>
            <a:gd name="adj2" fmla="val 65370"/>
          </a:avLst>
        </a:prstGeom>
        <a:solidFill>
          <a:srgbClr val="333300"/>
        </a:solidFill>
        <a:ln w="1270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40</xdr:row>
          <xdr:rowOff>0</xdr:rowOff>
        </xdr:from>
        <xdr:to>
          <xdr:col>7</xdr:col>
          <xdr:colOff>266700</xdr:colOff>
          <xdr:row>40</xdr:row>
          <xdr:rowOff>0</xdr:rowOff>
        </xdr:to>
        <xdr:sp macro="" textlink="">
          <xdr:nvSpPr>
            <xdr:cNvPr id="4098" name="Spinner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40</xdr:row>
          <xdr:rowOff>0</xdr:rowOff>
        </xdr:from>
        <xdr:to>
          <xdr:col>7</xdr:col>
          <xdr:colOff>266700</xdr:colOff>
          <xdr:row>40</xdr:row>
          <xdr:rowOff>0</xdr:rowOff>
        </xdr:to>
        <xdr:sp macro="" textlink="">
          <xdr:nvSpPr>
            <xdr:cNvPr id="4099" name="Spinner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40</xdr:row>
          <xdr:rowOff>0</xdr:rowOff>
        </xdr:from>
        <xdr:to>
          <xdr:col>7</xdr:col>
          <xdr:colOff>266700</xdr:colOff>
          <xdr:row>40</xdr:row>
          <xdr:rowOff>0</xdr:rowOff>
        </xdr:to>
        <xdr:sp macro="" textlink="">
          <xdr:nvSpPr>
            <xdr:cNvPr id="4100" name="Spinner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40</xdr:row>
          <xdr:rowOff>0</xdr:rowOff>
        </xdr:from>
        <xdr:to>
          <xdr:col>7</xdr:col>
          <xdr:colOff>266700</xdr:colOff>
          <xdr:row>40</xdr:row>
          <xdr:rowOff>0</xdr:rowOff>
        </xdr:to>
        <xdr:sp macro="" textlink="">
          <xdr:nvSpPr>
            <xdr:cNvPr id="4101" name="Spinner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40</xdr:row>
          <xdr:rowOff>0</xdr:rowOff>
        </xdr:from>
        <xdr:to>
          <xdr:col>7</xdr:col>
          <xdr:colOff>266700</xdr:colOff>
          <xdr:row>40</xdr:row>
          <xdr:rowOff>0</xdr:rowOff>
        </xdr:to>
        <xdr:sp macro="" textlink="">
          <xdr:nvSpPr>
            <xdr:cNvPr id="4102" name="Spinner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40</xdr:row>
          <xdr:rowOff>0</xdr:rowOff>
        </xdr:from>
        <xdr:to>
          <xdr:col>7</xdr:col>
          <xdr:colOff>266700</xdr:colOff>
          <xdr:row>40</xdr:row>
          <xdr:rowOff>0</xdr:rowOff>
        </xdr:to>
        <xdr:sp macro="" textlink="">
          <xdr:nvSpPr>
            <xdr:cNvPr id="4103" name="Spinner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40</xdr:row>
          <xdr:rowOff>0</xdr:rowOff>
        </xdr:from>
        <xdr:to>
          <xdr:col>7</xdr:col>
          <xdr:colOff>241300</xdr:colOff>
          <xdr:row>40</xdr:row>
          <xdr:rowOff>0</xdr:rowOff>
        </xdr:to>
        <xdr:sp macro="" textlink="">
          <xdr:nvSpPr>
            <xdr:cNvPr id="4104" name="Spinner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40</xdr:row>
          <xdr:rowOff>0</xdr:rowOff>
        </xdr:from>
        <xdr:to>
          <xdr:col>7</xdr:col>
          <xdr:colOff>266700</xdr:colOff>
          <xdr:row>40</xdr:row>
          <xdr:rowOff>0</xdr:rowOff>
        </xdr:to>
        <xdr:sp macro="" textlink="">
          <xdr:nvSpPr>
            <xdr:cNvPr id="4105" name="Spinner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40</xdr:row>
          <xdr:rowOff>0</xdr:rowOff>
        </xdr:from>
        <xdr:to>
          <xdr:col>7</xdr:col>
          <xdr:colOff>266700</xdr:colOff>
          <xdr:row>40</xdr:row>
          <xdr:rowOff>0</xdr:rowOff>
        </xdr:to>
        <xdr:sp macro="" textlink="">
          <xdr:nvSpPr>
            <xdr:cNvPr id="4106" name="Spinner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40</xdr:row>
          <xdr:rowOff>0</xdr:rowOff>
        </xdr:from>
        <xdr:to>
          <xdr:col>7</xdr:col>
          <xdr:colOff>266700</xdr:colOff>
          <xdr:row>40</xdr:row>
          <xdr:rowOff>0</xdr:rowOff>
        </xdr:to>
        <xdr:sp macro="" textlink="">
          <xdr:nvSpPr>
            <xdr:cNvPr id="4140" name="Spinner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40</xdr:row>
          <xdr:rowOff>0</xdr:rowOff>
        </xdr:from>
        <xdr:to>
          <xdr:col>7</xdr:col>
          <xdr:colOff>266700</xdr:colOff>
          <xdr:row>40</xdr:row>
          <xdr:rowOff>0</xdr:rowOff>
        </xdr:to>
        <xdr:sp macro="" textlink="">
          <xdr:nvSpPr>
            <xdr:cNvPr id="4141" name="Spinner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40</xdr:row>
          <xdr:rowOff>0</xdr:rowOff>
        </xdr:from>
        <xdr:to>
          <xdr:col>7</xdr:col>
          <xdr:colOff>266700</xdr:colOff>
          <xdr:row>40</xdr:row>
          <xdr:rowOff>0</xdr:rowOff>
        </xdr:to>
        <xdr:sp macro="" textlink="">
          <xdr:nvSpPr>
            <xdr:cNvPr id="4142" name="Spinner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40</xdr:row>
          <xdr:rowOff>0</xdr:rowOff>
        </xdr:from>
        <xdr:to>
          <xdr:col>7</xdr:col>
          <xdr:colOff>266700</xdr:colOff>
          <xdr:row>40</xdr:row>
          <xdr:rowOff>0</xdr:rowOff>
        </xdr:to>
        <xdr:sp macro="" textlink="">
          <xdr:nvSpPr>
            <xdr:cNvPr id="4143" name="Spinner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40</xdr:row>
          <xdr:rowOff>0</xdr:rowOff>
        </xdr:from>
        <xdr:to>
          <xdr:col>7</xdr:col>
          <xdr:colOff>228600</xdr:colOff>
          <xdr:row>40</xdr:row>
          <xdr:rowOff>0</xdr:rowOff>
        </xdr:to>
        <xdr:sp macro="" textlink="">
          <xdr:nvSpPr>
            <xdr:cNvPr id="4146" name="Spinner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40</xdr:row>
          <xdr:rowOff>0</xdr:rowOff>
        </xdr:from>
        <xdr:to>
          <xdr:col>7</xdr:col>
          <xdr:colOff>266700</xdr:colOff>
          <xdr:row>40</xdr:row>
          <xdr:rowOff>0</xdr:rowOff>
        </xdr:to>
        <xdr:sp macro="" textlink="">
          <xdr:nvSpPr>
            <xdr:cNvPr id="4147" name="Spinner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40</xdr:row>
          <xdr:rowOff>0</xdr:rowOff>
        </xdr:from>
        <xdr:to>
          <xdr:col>7</xdr:col>
          <xdr:colOff>266700</xdr:colOff>
          <xdr:row>40</xdr:row>
          <xdr:rowOff>0</xdr:rowOff>
        </xdr:to>
        <xdr:sp macro="" textlink="">
          <xdr:nvSpPr>
            <xdr:cNvPr id="4148" name="Spinner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40</xdr:row>
          <xdr:rowOff>0</xdr:rowOff>
        </xdr:from>
        <xdr:to>
          <xdr:col>7</xdr:col>
          <xdr:colOff>266700</xdr:colOff>
          <xdr:row>40</xdr:row>
          <xdr:rowOff>0</xdr:rowOff>
        </xdr:to>
        <xdr:sp macro="" textlink="">
          <xdr:nvSpPr>
            <xdr:cNvPr id="4149" name="Spinner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40</xdr:row>
          <xdr:rowOff>0</xdr:rowOff>
        </xdr:from>
        <xdr:to>
          <xdr:col>7</xdr:col>
          <xdr:colOff>228600</xdr:colOff>
          <xdr:row>40</xdr:row>
          <xdr:rowOff>0</xdr:rowOff>
        </xdr:to>
        <xdr:sp macro="" textlink="">
          <xdr:nvSpPr>
            <xdr:cNvPr id="4151" name="Spinner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40</xdr:row>
          <xdr:rowOff>0</xdr:rowOff>
        </xdr:from>
        <xdr:to>
          <xdr:col>7</xdr:col>
          <xdr:colOff>228600</xdr:colOff>
          <xdr:row>40</xdr:row>
          <xdr:rowOff>0</xdr:rowOff>
        </xdr:to>
        <xdr:sp macro="" textlink="">
          <xdr:nvSpPr>
            <xdr:cNvPr id="4152" name="Spinner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40</xdr:row>
          <xdr:rowOff>0</xdr:rowOff>
        </xdr:from>
        <xdr:to>
          <xdr:col>7</xdr:col>
          <xdr:colOff>228600</xdr:colOff>
          <xdr:row>40</xdr:row>
          <xdr:rowOff>0</xdr:rowOff>
        </xdr:to>
        <xdr:sp macro="" textlink="">
          <xdr:nvSpPr>
            <xdr:cNvPr id="4153" name="Spinner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40</xdr:row>
          <xdr:rowOff>0</xdr:rowOff>
        </xdr:from>
        <xdr:to>
          <xdr:col>7</xdr:col>
          <xdr:colOff>228600</xdr:colOff>
          <xdr:row>40</xdr:row>
          <xdr:rowOff>0</xdr:rowOff>
        </xdr:to>
        <xdr:sp macro="" textlink="">
          <xdr:nvSpPr>
            <xdr:cNvPr id="4154" name="Spinner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40</xdr:row>
          <xdr:rowOff>0</xdr:rowOff>
        </xdr:from>
        <xdr:to>
          <xdr:col>7</xdr:col>
          <xdr:colOff>228600</xdr:colOff>
          <xdr:row>40</xdr:row>
          <xdr:rowOff>0</xdr:rowOff>
        </xdr:to>
        <xdr:sp macro="" textlink="">
          <xdr:nvSpPr>
            <xdr:cNvPr id="4155" name="Spinner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40</xdr:row>
          <xdr:rowOff>0</xdr:rowOff>
        </xdr:from>
        <xdr:to>
          <xdr:col>7</xdr:col>
          <xdr:colOff>228600</xdr:colOff>
          <xdr:row>40</xdr:row>
          <xdr:rowOff>0</xdr:rowOff>
        </xdr:to>
        <xdr:sp macro="" textlink="">
          <xdr:nvSpPr>
            <xdr:cNvPr id="4156" name="Spinner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40</xdr:row>
          <xdr:rowOff>0</xdr:rowOff>
        </xdr:from>
        <xdr:to>
          <xdr:col>7</xdr:col>
          <xdr:colOff>228600</xdr:colOff>
          <xdr:row>40</xdr:row>
          <xdr:rowOff>0</xdr:rowOff>
        </xdr:to>
        <xdr:sp macro="" textlink="">
          <xdr:nvSpPr>
            <xdr:cNvPr id="4157" name="Spinner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40</xdr:row>
          <xdr:rowOff>0</xdr:rowOff>
        </xdr:from>
        <xdr:to>
          <xdr:col>7</xdr:col>
          <xdr:colOff>228600</xdr:colOff>
          <xdr:row>40</xdr:row>
          <xdr:rowOff>0</xdr:rowOff>
        </xdr:to>
        <xdr:sp macro="" textlink="">
          <xdr:nvSpPr>
            <xdr:cNvPr id="4158" name="Spinner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40</xdr:row>
          <xdr:rowOff>0</xdr:rowOff>
        </xdr:from>
        <xdr:to>
          <xdr:col>7</xdr:col>
          <xdr:colOff>228600</xdr:colOff>
          <xdr:row>40</xdr:row>
          <xdr:rowOff>0</xdr:rowOff>
        </xdr:to>
        <xdr:sp macro="" textlink="">
          <xdr:nvSpPr>
            <xdr:cNvPr id="4159" name="Spinner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40</xdr:row>
          <xdr:rowOff>0</xdr:rowOff>
        </xdr:from>
        <xdr:to>
          <xdr:col>7</xdr:col>
          <xdr:colOff>228600</xdr:colOff>
          <xdr:row>40</xdr:row>
          <xdr:rowOff>0</xdr:rowOff>
        </xdr:to>
        <xdr:sp macro="" textlink="">
          <xdr:nvSpPr>
            <xdr:cNvPr id="4160" name="Spinner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40</xdr:row>
          <xdr:rowOff>0</xdr:rowOff>
        </xdr:from>
        <xdr:to>
          <xdr:col>7</xdr:col>
          <xdr:colOff>228600</xdr:colOff>
          <xdr:row>40</xdr:row>
          <xdr:rowOff>0</xdr:rowOff>
        </xdr:to>
        <xdr:sp macro="" textlink="">
          <xdr:nvSpPr>
            <xdr:cNvPr id="4171" name="Spinner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40</xdr:row>
          <xdr:rowOff>0</xdr:rowOff>
        </xdr:from>
        <xdr:to>
          <xdr:col>7</xdr:col>
          <xdr:colOff>228600</xdr:colOff>
          <xdr:row>40</xdr:row>
          <xdr:rowOff>0</xdr:rowOff>
        </xdr:to>
        <xdr:sp macro="" textlink="">
          <xdr:nvSpPr>
            <xdr:cNvPr id="4172" name="Spinner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40</xdr:row>
          <xdr:rowOff>0</xdr:rowOff>
        </xdr:from>
        <xdr:to>
          <xdr:col>7</xdr:col>
          <xdr:colOff>228600</xdr:colOff>
          <xdr:row>40</xdr:row>
          <xdr:rowOff>0</xdr:rowOff>
        </xdr:to>
        <xdr:sp macro="" textlink="">
          <xdr:nvSpPr>
            <xdr:cNvPr id="4175" name="Spinner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40</xdr:row>
          <xdr:rowOff>0</xdr:rowOff>
        </xdr:from>
        <xdr:to>
          <xdr:col>7</xdr:col>
          <xdr:colOff>228600</xdr:colOff>
          <xdr:row>40</xdr:row>
          <xdr:rowOff>0</xdr:rowOff>
        </xdr:to>
        <xdr:sp macro="" textlink="">
          <xdr:nvSpPr>
            <xdr:cNvPr id="4178" name="Spinner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40</xdr:row>
          <xdr:rowOff>0</xdr:rowOff>
        </xdr:from>
        <xdr:to>
          <xdr:col>8</xdr:col>
          <xdr:colOff>0</xdr:colOff>
          <xdr:row>40</xdr:row>
          <xdr:rowOff>0</xdr:rowOff>
        </xdr:to>
        <xdr:sp macro="" textlink="">
          <xdr:nvSpPr>
            <xdr:cNvPr id="4180" name="Spinner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40</xdr:row>
          <xdr:rowOff>0</xdr:rowOff>
        </xdr:from>
        <xdr:to>
          <xdr:col>8</xdr:col>
          <xdr:colOff>0</xdr:colOff>
          <xdr:row>40</xdr:row>
          <xdr:rowOff>0</xdr:rowOff>
        </xdr:to>
        <xdr:sp macro="" textlink="">
          <xdr:nvSpPr>
            <xdr:cNvPr id="4181" name="Spinner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40</xdr:row>
          <xdr:rowOff>0</xdr:rowOff>
        </xdr:from>
        <xdr:to>
          <xdr:col>8</xdr:col>
          <xdr:colOff>0</xdr:colOff>
          <xdr:row>40</xdr:row>
          <xdr:rowOff>0</xdr:rowOff>
        </xdr:to>
        <xdr:sp macro="" textlink="">
          <xdr:nvSpPr>
            <xdr:cNvPr id="4182" name="Spinner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40</xdr:row>
          <xdr:rowOff>0</xdr:rowOff>
        </xdr:from>
        <xdr:to>
          <xdr:col>8</xdr:col>
          <xdr:colOff>0</xdr:colOff>
          <xdr:row>40</xdr:row>
          <xdr:rowOff>0</xdr:rowOff>
        </xdr:to>
        <xdr:sp macro="" textlink="">
          <xdr:nvSpPr>
            <xdr:cNvPr id="4183" name="Spinner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40</xdr:row>
          <xdr:rowOff>0</xdr:rowOff>
        </xdr:from>
        <xdr:to>
          <xdr:col>8</xdr:col>
          <xdr:colOff>0</xdr:colOff>
          <xdr:row>40</xdr:row>
          <xdr:rowOff>0</xdr:rowOff>
        </xdr:to>
        <xdr:sp macro="" textlink="">
          <xdr:nvSpPr>
            <xdr:cNvPr id="4184" name="Spinner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40</xdr:row>
          <xdr:rowOff>0</xdr:rowOff>
        </xdr:from>
        <xdr:to>
          <xdr:col>8</xdr:col>
          <xdr:colOff>0</xdr:colOff>
          <xdr:row>40</xdr:row>
          <xdr:rowOff>0</xdr:rowOff>
        </xdr:to>
        <xdr:sp macro="" textlink="">
          <xdr:nvSpPr>
            <xdr:cNvPr id="4185" name="Spinner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40</xdr:row>
          <xdr:rowOff>0</xdr:rowOff>
        </xdr:from>
        <xdr:to>
          <xdr:col>8</xdr:col>
          <xdr:colOff>0</xdr:colOff>
          <xdr:row>40</xdr:row>
          <xdr:rowOff>0</xdr:rowOff>
        </xdr:to>
        <xdr:sp macro="" textlink="">
          <xdr:nvSpPr>
            <xdr:cNvPr id="4186" name="Spinner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40</xdr:row>
          <xdr:rowOff>0</xdr:rowOff>
        </xdr:from>
        <xdr:to>
          <xdr:col>8</xdr:col>
          <xdr:colOff>0</xdr:colOff>
          <xdr:row>40</xdr:row>
          <xdr:rowOff>0</xdr:rowOff>
        </xdr:to>
        <xdr:sp macro="" textlink="">
          <xdr:nvSpPr>
            <xdr:cNvPr id="4187" name="Spinner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40</xdr:row>
          <xdr:rowOff>0</xdr:rowOff>
        </xdr:from>
        <xdr:to>
          <xdr:col>5</xdr:col>
          <xdr:colOff>254000</xdr:colOff>
          <xdr:row>40</xdr:row>
          <xdr:rowOff>0</xdr:rowOff>
        </xdr:to>
        <xdr:sp macro="" textlink="">
          <xdr:nvSpPr>
            <xdr:cNvPr id="4196" name="Spinner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40</xdr:row>
          <xdr:rowOff>0</xdr:rowOff>
        </xdr:from>
        <xdr:to>
          <xdr:col>5</xdr:col>
          <xdr:colOff>254000</xdr:colOff>
          <xdr:row>40</xdr:row>
          <xdr:rowOff>0</xdr:rowOff>
        </xdr:to>
        <xdr:sp macro="" textlink="">
          <xdr:nvSpPr>
            <xdr:cNvPr id="4197" name="Spinner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40</xdr:row>
          <xdr:rowOff>0</xdr:rowOff>
        </xdr:from>
        <xdr:to>
          <xdr:col>5</xdr:col>
          <xdr:colOff>254000</xdr:colOff>
          <xdr:row>40</xdr:row>
          <xdr:rowOff>0</xdr:rowOff>
        </xdr:to>
        <xdr:sp macro="" textlink="">
          <xdr:nvSpPr>
            <xdr:cNvPr id="4198" name="Spinner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40</xdr:row>
          <xdr:rowOff>0</xdr:rowOff>
        </xdr:from>
        <xdr:to>
          <xdr:col>5</xdr:col>
          <xdr:colOff>254000</xdr:colOff>
          <xdr:row>40</xdr:row>
          <xdr:rowOff>0</xdr:rowOff>
        </xdr:to>
        <xdr:sp macro="" textlink="">
          <xdr:nvSpPr>
            <xdr:cNvPr id="4199" name="Spinner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40</xdr:row>
          <xdr:rowOff>0</xdr:rowOff>
        </xdr:from>
        <xdr:to>
          <xdr:col>5</xdr:col>
          <xdr:colOff>254000</xdr:colOff>
          <xdr:row>40</xdr:row>
          <xdr:rowOff>0</xdr:rowOff>
        </xdr:to>
        <xdr:sp macro="" textlink="">
          <xdr:nvSpPr>
            <xdr:cNvPr id="4200" name="Spinner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40</xdr:row>
          <xdr:rowOff>0</xdr:rowOff>
        </xdr:from>
        <xdr:to>
          <xdr:col>5</xdr:col>
          <xdr:colOff>254000</xdr:colOff>
          <xdr:row>40</xdr:row>
          <xdr:rowOff>0</xdr:rowOff>
        </xdr:to>
        <xdr:sp macro="" textlink="">
          <xdr:nvSpPr>
            <xdr:cNvPr id="4201" name="Spinner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40</xdr:row>
          <xdr:rowOff>0</xdr:rowOff>
        </xdr:from>
        <xdr:to>
          <xdr:col>5</xdr:col>
          <xdr:colOff>254000</xdr:colOff>
          <xdr:row>40</xdr:row>
          <xdr:rowOff>0</xdr:rowOff>
        </xdr:to>
        <xdr:sp macro="" textlink="">
          <xdr:nvSpPr>
            <xdr:cNvPr id="4202" name="Spinner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40</xdr:row>
          <xdr:rowOff>0</xdr:rowOff>
        </xdr:from>
        <xdr:to>
          <xdr:col>5</xdr:col>
          <xdr:colOff>254000</xdr:colOff>
          <xdr:row>40</xdr:row>
          <xdr:rowOff>0</xdr:rowOff>
        </xdr:to>
        <xdr:sp macro="" textlink="">
          <xdr:nvSpPr>
            <xdr:cNvPr id="4203" name="Spinner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40</xdr:row>
          <xdr:rowOff>0</xdr:rowOff>
        </xdr:from>
        <xdr:to>
          <xdr:col>8</xdr:col>
          <xdr:colOff>0</xdr:colOff>
          <xdr:row>40</xdr:row>
          <xdr:rowOff>0</xdr:rowOff>
        </xdr:to>
        <xdr:sp macro="" textlink="">
          <xdr:nvSpPr>
            <xdr:cNvPr id="4205" name="Spinner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40</xdr:row>
          <xdr:rowOff>0</xdr:rowOff>
        </xdr:from>
        <xdr:to>
          <xdr:col>8</xdr:col>
          <xdr:colOff>0</xdr:colOff>
          <xdr:row>40</xdr:row>
          <xdr:rowOff>0</xdr:rowOff>
        </xdr:to>
        <xdr:sp macro="" textlink="">
          <xdr:nvSpPr>
            <xdr:cNvPr id="4206" name="Spinner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40</xdr:row>
          <xdr:rowOff>0</xdr:rowOff>
        </xdr:from>
        <xdr:to>
          <xdr:col>8</xdr:col>
          <xdr:colOff>0</xdr:colOff>
          <xdr:row>40</xdr:row>
          <xdr:rowOff>0</xdr:rowOff>
        </xdr:to>
        <xdr:sp macro="" textlink="">
          <xdr:nvSpPr>
            <xdr:cNvPr id="4207" name="Spinner 111" hidden="1">
              <a:extLst>
                <a:ext uri="{63B3BB69-23CF-44E3-9099-C40C66FF867C}">
                  <a14:compatExt spid="_x0000_s4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40</xdr:row>
          <xdr:rowOff>0</xdr:rowOff>
        </xdr:from>
        <xdr:to>
          <xdr:col>8</xdr:col>
          <xdr:colOff>0</xdr:colOff>
          <xdr:row>40</xdr:row>
          <xdr:rowOff>0</xdr:rowOff>
        </xdr:to>
        <xdr:sp macro="" textlink="">
          <xdr:nvSpPr>
            <xdr:cNvPr id="4208" name="Spinner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40</xdr:row>
          <xdr:rowOff>0</xdr:rowOff>
        </xdr:from>
        <xdr:to>
          <xdr:col>8</xdr:col>
          <xdr:colOff>0</xdr:colOff>
          <xdr:row>40</xdr:row>
          <xdr:rowOff>0</xdr:rowOff>
        </xdr:to>
        <xdr:sp macro="" textlink="">
          <xdr:nvSpPr>
            <xdr:cNvPr id="4209" name="Spinner 113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40</xdr:row>
          <xdr:rowOff>0</xdr:rowOff>
        </xdr:from>
        <xdr:to>
          <xdr:col>8</xdr:col>
          <xdr:colOff>0</xdr:colOff>
          <xdr:row>40</xdr:row>
          <xdr:rowOff>0</xdr:rowOff>
        </xdr:to>
        <xdr:sp macro="" textlink="">
          <xdr:nvSpPr>
            <xdr:cNvPr id="4210" name="Spinner 114" hidden="1">
              <a:extLst>
                <a:ext uri="{63B3BB69-23CF-44E3-9099-C40C66FF867C}">
                  <a14:compatExt spid="_x0000_s4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40</xdr:row>
          <xdr:rowOff>0</xdr:rowOff>
        </xdr:from>
        <xdr:to>
          <xdr:col>8</xdr:col>
          <xdr:colOff>0</xdr:colOff>
          <xdr:row>40</xdr:row>
          <xdr:rowOff>0</xdr:rowOff>
        </xdr:to>
        <xdr:sp macro="" textlink="">
          <xdr:nvSpPr>
            <xdr:cNvPr id="4211" name="Spinner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40</xdr:row>
          <xdr:rowOff>0</xdr:rowOff>
        </xdr:from>
        <xdr:to>
          <xdr:col>8</xdr:col>
          <xdr:colOff>0</xdr:colOff>
          <xdr:row>40</xdr:row>
          <xdr:rowOff>0</xdr:rowOff>
        </xdr:to>
        <xdr:sp macro="" textlink="">
          <xdr:nvSpPr>
            <xdr:cNvPr id="4212" name="Spinner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40</xdr:row>
          <xdr:rowOff>0</xdr:rowOff>
        </xdr:from>
        <xdr:to>
          <xdr:col>6</xdr:col>
          <xdr:colOff>254000</xdr:colOff>
          <xdr:row>40</xdr:row>
          <xdr:rowOff>0</xdr:rowOff>
        </xdr:to>
        <xdr:sp macro="" textlink="">
          <xdr:nvSpPr>
            <xdr:cNvPr id="4221" name="Spinner 125" hidden="1">
              <a:extLst>
                <a:ext uri="{63B3BB69-23CF-44E3-9099-C40C66FF867C}">
                  <a14:compatExt spid="_x0000_s4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40</xdr:row>
          <xdr:rowOff>0</xdr:rowOff>
        </xdr:from>
        <xdr:to>
          <xdr:col>6</xdr:col>
          <xdr:colOff>254000</xdr:colOff>
          <xdr:row>40</xdr:row>
          <xdr:rowOff>0</xdr:rowOff>
        </xdr:to>
        <xdr:sp macro="" textlink="">
          <xdr:nvSpPr>
            <xdr:cNvPr id="4222" name="Spinner 126" hidden="1">
              <a:extLst>
                <a:ext uri="{63B3BB69-23CF-44E3-9099-C40C66FF867C}">
                  <a14:compatExt spid="_x0000_s4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40</xdr:row>
          <xdr:rowOff>0</xdr:rowOff>
        </xdr:from>
        <xdr:to>
          <xdr:col>6</xdr:col>
          <xdr:colOff>254000</xdr:colOff>
          <xdr:row>40</xdr:row>
          <xdr:rowOff>0</xdr:rowOff>
        </xdr:to>
        <xdr:sp macro="" textlink="">
          <xdr:nvSpPr>
            <xdr:cNvPr id="4223" name="Spinner 127" hidden="1">
              <a:extLst>
                <a:ext uri="{63B3BB69-23CF-44E3-9099-C40C66FF867C}">
                  <a14:compatExt spid="_x0000_s4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40</xdr:row>
          <xdr:rowOff>0</xdr:rowOff>
        </xdr:from>
        <xdr:to>
          <xdr:col>6</xdr:col>
          <xdr:colOff>254000</xdr:colOff>
          <xdr:row>40</xdr:row>
          <xdr:rowOff>0</xdr:rowOff>
        </xdr:to>
        <xdr:sp macro="" textlink="">
          <xdr:nvSpPr>
            <xdr:cNvPr id="4224" name="Spinner 128" hidden="1">
              <a:extLst>
                <a:ext uri="{63B3BB69-23CF-44E3-9099-C40C66FF867C}">
                  <a14:compatExt spid="_x0000_s4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40</xdr:row>
          <xdr:rowOff>0</xdr:rowOff>
        </xdr:from>
        <xdr:to>
          <xdr:col>6</xdr:col>
          <xdr:colOff>254000</xdr:colOff>
          <xdr:row>40</xdr:row>
          <xdr:rowOff>0</xdr:rowOff>
        </xdr:to>
        <xdr:sp macro="" textlink="">
          <xdr:nvSpPr>
            <xdr:cNvPr id="4225" name="Spinner 129" hidden="1">
              <a:extLst>
                <a:ext uri="{63B3BB69-23CF-44E3-9099-C40C66FF867C}">
                  <a14:compatExt spid="_x0000_s4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40</xdr:row>
          <xdr:rowOff>0</xdr:rowOff>
        </xdr:from>
        <xdr:to>
          <xdr:col>6</xdr:col>
          <xdr:colOff>254000</xdr:colOff>
          <xdr:row>40</xdr:row>
          <xdr:rowOff>0</xdr:rowOff>
        </xdr:to>
        <xdr:sp macro="" textlink="">
          <xdr:nvSpPr>
            <xdr:cNvPr id="4226" name="Spinner 130" hidden="1">
              <a:extLst>
                <a:ext uri="{63B3BB69-23CF-44E3-9099-C40C66FF867C}">
                  <a14:compatExt spid="_x0000_s4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40</xdr:row>
          <xdr:rowOff>0</xdr:rowOff>
        </xdr:from>
        <xdr:to>
          <xdr:col>6</xdr:col>
          <xdr:colOff>254000</xdr:colOff>
          <xdr:row>40</xdr:row>
          <xdr:rowOff>0</xdr:rowOff>
        </xdr:to>
        <xdr:sp macro="" textlink="">
          <xdr:nvSpPr>
            <xdr:cNvPr id="4227" name="Spinner 131" hidden="1">
              <a:extLst>
                <a:ext uri="{63B3BB69-23CF-44E3-9099-C40C66FF867C}">
                  <a14:compatExt spid="_x0000_s4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40</xdr:row>
          <xdr:rowOff>0</xdr:rowOff>
        </xdr:from>
        <xdr:to>
          <xdr:col>6</xdr:col>
          <xdr:colOff>254000</xdr:colOff>
          <xdr:row>40</xdr:row>
          <xdr:rowOff>0</xdr:rowOff>
        </xdr:to>
        <xdr:sp macro="" textlink="">
          <xdr:nvSpPr>
            <xdr:cNvPr id="4228" name="Spinner 132" hidden="1">
              <a:extLst>
                <a:ext uri="{63B3BB69-23CF-44E3-9099-C40C66FF867C}">
                  <a14:compatExt spid="_x0000_s4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40</xdr:row>
          <xdr:rowOff>0</xdr:rowOff>
        </xdr:from>
        <xdr:to>
          <xdr:col>7</xdr:col>
          <xdr:colOff>254000</xdr:colOff>
          <xdr:row>40</xdr:row>
          <xdr:rowOff>0</xdr:rowOff>
        </xdr:to>
        <xdr:sp macro="" textlink="">
          <xdr:nvSpPr>
            <xdr:cNvPr id="4229" name="Spinner 133" hidden="1">
              <a:extLst>
                <a:ext uri="{63B3BB69-23CF-44E3-9099-C40C66FF867C}">
                  <a14:compatExt spid="_x0000_s4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40</xdr:row>
          <xdr:rowOff>0</xdr:rowOff>
        </xdr:from>
        <xdr:to>
          <xdr:col>7</xdr:col>
          <xdr:colOff>254000</xdr:colOff>
          <xdr:row>40</xdr:row>
          <xdr:rowOff>0</xdr:rowOff>
        </xdr:to>
        <xdr:sp macro="" textlink="">
          <xdr:nvSpPr>
            <xdr:cNvPr id="4230" name="Spinner 134" hidden="1">
              <a:extLst>
                <a:ext uri="{63B3BB69-23CF-44E3-9099-C40C66FF867C}">
                  <a14:compatExt spid="_x0000_s4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40</xdr:row>
          <xdr:rowOff>0</xdr:rowOff>
        </xdr:from>
        <xdr:to>
          <xdr:col>7</xdr:col>
          <xdr:colOff>254000</xdr:colOff>
          <xdr:row>40</xdr:row>
          <xdr:rowOff>0</xdr:rowOff>
        </xdr:to>
        <xdr:sp macro="" textlink="">
          <xdr:nvSpPr>
            <xdr:cNvPr id="4231" name="Spinner 135" hidden="1">
              <a:extLst>
                <a:ext uri="{63B3BB69-23CF-44E3-9099-C40C66FF867C}">
                  <a14:compatExt spid="_x0000_s4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40</xdr:row>
          <xdr:rowOff>0</xdr:rowOff>
        </xdr:from>
        <xdr:to>
          <xdr:col>7</xdr:col>
          <xdr:colOff>254000</xdr:colOff>
          <xdr:row>40</xdr:row>
          <xdr:rowOff>0</xdr:rowOff>
        </xdr:to>
        <xdr:sp macro="" textlink="">
          <xdr:nvSpPr>
            <xdr:cNvPr id="4232" name="Spinner 136" hidden="1">
              <a:extLst>
                <a:ext uri="{63B3BB69-23CF-44E3-9099-C40C66FF867C}">
                  <a14:compatExt spid="_x0000_s4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40</xdr:row>
          <xdr:rowOff>0</xdr:rowOff>
        </xdr:from>
        <xdr:to>
          <xdr:col>7</xdr:col>
          <xdr:colOff>254000</xdr:colOff>
          <xdr:row>40</xdr:row>
          <xdr:rowOff>0</xdr:rowOff>
        </xdr:to>
        <xdr:sp macro="" textlink="">
          <xdr:nvSpPr>
            <xdr:cNvPr id="4233" name="Spinner 137" hidden="1">
              <a:extLst>
                <a:ext uri="{63B3BB69-23CF-44E3-9099-C40C66FF867C}">
                  <a14:compatExt spid="_x0000_s4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40</xdr:row>
          <xdr:rowOff>0</xdr:rowOff>
        </xdr:from>
        <xdr:to>
          <xdr:col>7</xdr:col>
          <xdr:colOff>254000</xdr:colOff>
          <xdr:row>40</xdr:row>
          <xdr:rowOff>0</xdr:rowOff>
        </xdr:to>
        <xdr:sp macro="" textlink="">
          <xdr:nvSpPr>
            <xdr:cNvPr id="4234" name="Spinner 138" hidden="1">
              <a:extLst>
                <a:ext uri="{63B3BB69-23CF-44E3-9099-C40C66FF867C}">
                  <a14:compatExt spid="_x0000_s4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40</xdr:row>
          <xdr:rowOff>0</xdr:rowOff>
        </xdr:from>
        <xdr:to>
          <xdr:col>7</xdr:col>
          <xdr:colOff>254000</xdr:colOff>
          <xdr:row>40</xdr:row>
          <xdr:rowOff>0</xdr:rowOff>
        </xdr:to>
        <xdr:sp macro="" textlink="">
          <xdr:nvSpPr>
            <xdr:cNvPr id="4235" name="Spinner 139" hidden="1">
              <a:extLst>
                <a:ext uri="{63B3BB69-23CF-44E3-9099-C40C66FF867C}">
                  <a14:compatExt spid="_x0000_s4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40</xdr:row>
          <xdr:rowOff>0</xdr:rowOff>
        </xdr:from>
        <xdr:to>
          <xdr:col>7</xdr:col>
          <xdr:colOff>254000</xdr:colOff>
          <xdr:row>40</xdr:row>
          <xdr:rowOff>0</xdr:rowOff>
        </xdr:to>
        <xdr:sp macro="" textlink="">
          <xdr:nvSpPr>
            <xdr:cNvPr id="4236" name="Spinner 140" hidden="1">
              <a:extLst>
                <a:ext uri="{63B3BB69-23CF-44E3-9099-C40C66FF867C}">
                  <a14:compatExt spid="_x0000_s4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33</xdr:row>
          <xdr:rowOff>0</xdr:rowOff>
        </xdr:from>
        <xdr:to>
          <xdr:col>7</xdr:col>
          <xdr:colOff>266700</xdr:colOff>
          <xdr:row>33</xdr:row>
          <xdr:rowOff>0</xdr:rowOff>
        </xdr:to>
        <xdr:sp macro="" textlink="">
          <xdr:nvSpPr>
            <xdr:cNvPr id="4237" name="Spinner 141" hidden="1">
              <a:extLst>
                <a:ext uri="{63B3BB69-23CF-44E3-9099-C40C66FF867C}">
                  <a14:compatExt spid="_x0000_s4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33</xdr:row>
          <xdr:rowOff>0</xdr:rowOff>
        </xdr:from>
        <xdr:to>
          <xdr:col>7</xdr:col>
          <xdr:colOff>266700</xdr:colOff>
          <xdr:row>33</xdr:row>
          <xdr:rowOff>0</xdr:rowOff>
        </xdr:to>
        <xdr:sp macro="" textlink="">
          <xdr:nvSpPr>
            <xdr:cNvPr id="4238" name="Spinner 142" hidden="1">
              <a:extLst>
                <a:ext uri="{63B3BB69-23CF-44E3-9099-C40C66FF867C}">
                  <a14:compatExt spid="_x0000_s4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33</xdr:row>
          <xdr:rowOff>0</xdr:rowOff>
        </xdr:from>
        <xdr:to>
          <xdr:col>7</xdr:col>
          <xdr:colOff>266700</xdr:colOff>
          <xdr:row>33</xdr:row>
          <xdr:rowOff>0</xdr:rowOff>
        </xdr:to>
        <xdr:sp macro="" textlink="">
          <xdr:nvSpPr>
            <xdr:cNvPr id="4239" name="Spinner 143" hidden="1">
              <a:extLst>
                <a:ext uri="{63B3BB69-23CF-44E3-9099-C40C66FF867C}">
                  <a14:compatExt spid="_x0000_s4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33</xdr:row>
          <xdr:rowOff>0</xdr:rowOff>
        </xdr:from>
        <xdr:to>
          <xdr:col>7</xdr:col>
          <xdr:colOff>266700</xdr:colOff>
          <xdr:row>33</xdr:row>
          <xdr:rowOff>0</xdr:rowOff>
        </xdr:to>
        <xdr:sp macro="" textlink="">
          <xdr:nvSpPr>
            <xdr:cNvPr id="4240" name="Spinner 144" hidden="1">
              <a:extLst>
                <a:ext uri="{63B3BB69-23CF-44E3-9099-C40C66FF867C}">
                  <a14:compatExt spid="_x0000_s4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33</xdr:row>
          <xdr:rowOff>0</xdr:rowOff>
        </xdr:from>
        <xdr:to>
          <xdr:col>7</xdr:col>
          <xdr:colOff>266700</xdr:colOff>
          <xdr:row>33</xdr:row>
          <xdr:rowOff>0</xdr:rowOff>
        </xdr:to>
        <xdr:sp macro="" textlink="">
          <xdr:nvSpPr>
            <xdr:cNvPr id="4241" name="Spinner 145" hidden="1">
              <a:extLst>
                <a:ext uri="{63B3BB69-23CF-44E3-9099-C40C66FF867C}">
                  <a14:compatExt spid="_x0000_s4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33</xdr:row>
          <xdr:rowOff>0</xdr:rowOff>
        </xdr:from>
        <xdr:to>
          <xdr:col>7</xdr:col>
          <xdr:colOff>266700</xdr:colOff>
          <xdr:row>33</xdr:row>
          <xdr:rowOff>0</xdr:rowOff>
        </xdr:to>
        <xdr:sp macro="" textlink="">
          <xdr:nvSpPr>
            <xdr:cNvPr id="4242" name="Spinner 146" hidden="1">
              <a:extLst>
                <a:ext uri="{63B3BB69-23CF-44E3-9099-C40C66FF867C}">
                  <a14:compatExt spid="_x0000_s4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33</xdr:row>
          <xdr:rowOff>0</xdr:rowOff>
        </xdr:from>
        <xdr:to>
          <xdr:col>7</xdr:col>
          <xdr:colOff>241300</xdr:colOff>
          <xdr:row>33</xdr:row>
          <xdr:rowOff>0</xdr:rowOff>
        </xdr:to>
        <xdr:sp macro="" textlink="">
          <xdr:nvSpPr>
            <xdr:cNvPr id="4243" name="Spinner 147" hidden="1">
              <a:extLst>
                <a:ext uri="{63B3BB69-23CF-44E3-9099-C40C66FF867C}">
                  <a14:compatExt spid="_x0000_s4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33</xdr:row>
          <xdr:rowOff>0</xdr:rowOff>
        </xdr:from>
        <xdr:to>
          <xdr:col>7</xdr:col>
          <xdr:colOff>266700</xdr:colOff>
          <xdr:row>33</xdr:row>
          <xdr:rowOff>0</xdr:rowOff>
        </xdr:to>
        <xdr:sp macro="" textlink="">
          <xdr:nvSpPr>
            <xdr:cNvPr id="4244" name="Spinner 148" hidden="1">
              <a:extLst>
                <a:ext uri="{63B3BB69-23CF-44E3-9099-C40C66FF867C}">
                  <a14:compatExt spid="_x0000_s4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33</xdr:row>
          <xdr:rowOff>0</xdr:rowOff>
        </xdr:from>
        <xdr:to>
          <xdr:col>7</xdr:col>
          <xdr:colOff>266700</xdr:colOff>
          <xdr:row>33</xdr:row>
          <xdr:rowOff>0</xdr:rowOff>
        </xdr:to>
        <xdr:sp macro="" textlink="">
          <xdr:nvSpPr>
            <xdr:cNvPr id="4245" name="Spinner 149" hidden="1">
              <a:extLst>
                <a:ext uri="{63B3BB69-23CF-44E3-9099-C40C66FF867C}">
                  <a14:compatExt spid="_x0000_s4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33</xdr:row>
          <xdr:rowOff>0</xdr:rowOff>
        </xdr:from>
        <xdr:to>
          <xdr:col>7</xdr:col>
          <xdr:colOff>266700</xdr:colOff>
          <xdr:row>33</xdr:row>
          <xdr:rowOff>0</xdr:rowOff>
        </xdr:to>
        <xdr:sp macro="" textlink="">
          <xdr:nvSpPr>
            <xdr:cNvPr id="4246" name="Spinner 150" hidden="1">
              <a:extLst>
                <a:ext uri="{63B3BB69-23CF-44E3-9099-C40C66FF867C}">
                  <a14:compatExt spid="_x0000_s4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33</xdr:row>
          <xdr:rowOff>0</xdr:rowOff>
        </xdr:from>
        <xdr:to>
          <xdr:col>7</xdr:col>
          <xdr:colOff>266700</xdr:colOff>
          <xdr:row>33</xdr:row>
          <xdr:rowOff>0</xdr:rowOff>
        </xdr:to>
        <xdr:sp macro="" textlink="">
          <xdr:nvSpPr>
            <xdr:cNvPr id="4247" name="Spinner 151" hidden="1">
              <a:extLst>
                <a:ext uri="{63B3BB69-23CF-44E3-9099-C40C66FF867C}">
                  <a14:compatExt spid="_x0000_s4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33</xdr:row>
          <xdr:rowOff>0</xdr:rowOff>
        </xdr:from>
        <xdr:to>
          <xdr:col>7</xdr:col>
          <xdr:colOff>266700</xdr:colOff>
          <xdr:row>33</xdr:row>
          <xdr:rowOff>0</xdr:rowOff>
        </xdr:to>
        <xdr:sp macro="" textlink="">
          <xdr:nvSpPr>
            <xdr:cNvPr id="4248" name="Spinner 152" hidden="1">
              <a:extLst>
                <a:ext uri="{63B3BB69-23CF-44E3-9099-C40C66FF867C}">
                  <a14:compatExt spid="_x0000_s4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33</xdr:row>
          <xdr:rowOff>0</xdr:rowOff>
        </xdr:from>
        <xdr:to>
          <xdr:col>7</xdr:col>
          <xdr:colOff>266700</xdr:colOff>
          <xdr:row>33</xdr:row>
          <xdr:rowOff>0</xdr:rowOff>
        </xdr:to>
        <xdr:sp macro="" textlink="">
          <xdr:nvSpPr>
            <xdr:cNvPr id="4249" name="Spinner 153" hidden="1">
              <a:extLst>
                <a:ext uri="{63B3BB69-23CF-44E3-9099-C40C66FF867C}">
                  <a14:compatExt spid="_x0000_s4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33</xdr:row>
          <xdr:rowOff>0</xdr:rowOff>
        </xdr:from>
        <xdr:to>
          <xdr:col>7</xdr:col>
          <xdr:colOff>228600</xdr:colOff>
          <xdr:row>33</xdr:row>
          <xdr:rowOff>0</xdr:rowOff>
        </xdr:to>
        <xdr:sp macro="" textlink="">
          <xdr:nvSpPr>
            <xdr:cNvPr id="4250" name="Spinner 154" hidden="1">
              <a:extLst>
                <a:ext uri="{63B3BB69-23CF-44E3-9099-C40C66FF867C}">
                  <a14:compatExt spid="_x0000_s4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33</xdr:row>
          <xdr:rowOff>0</xdr:rowOff>
        </xdr:from>
        <xdr:to>
          <xdr:col>7</xdr:col>
          <xdr:colOff>266700</xdr:colOff>
          <xdr:row>33</xdr:row>
          <xdr:rowOff>0</xdr:rowOff>
        </xdr:to>
        <xdr:sp macro="" textlink="">
          <xdr:nvSpPr>
            <xdr:cNvPr id="4251" name="Spinner 155" hidden="1">
              <a:extLst>
                <a:ext uri="{63B3BB69-23CF-44E3-9099-C40C66FF867C}">
                  <a14:compatExt spid="_x0000_s4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33</xdr:row>
          <xdr:rowOff>0</xdr:rowOff>
        </xdr:from>
        <xdr:to>
          <xdr:col>7</xdr:col>
          <xdr:colOff>266700</xdr:colOff>
          <xdr:row>33</xdr:row>
          <xdr:rowOff>0</xdr:rowOff>
        </xdr:to>
        <xdr:sp macro="" textlink="">
          <xdr:nvSpPr>
            <xdr:cNvPr id="4252" name="Spinner 156" hidden="1">
              <a:extLst>
                <a:ext uri="{63B3BB69-23CF-44E3-9099-C40C66FF867C}">
                  <a14:compatExt spid="_x0000_s4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33</xdr:row>
          <xdr:rowOff>0</xdr:rowOff>
        </xdr:from>
        <xdr:to>
          <xdr:col>7</xdr:col>
          <xdr:colOff>266700</xdr:colOff>
          <xdr:row>33</xdr:row>
          <xdr:rowOff>0</xdr:rowOff>
        </xdr:to>
        <xdr:sp macro="" textlink="">
          <xdr:nvSpPr>
            <xdr:cNvPr id="4253" name="Spinner 157" hidden="1">
              <a:extLst>
                <a:ext uri="{63B3BB69-23CF-44E3-9099-C40C66FF867C}">
                  <a14:compatExt spid="_x0000_s4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33</xdr:row>
          <xdr:rowOff>0</xdr:rowOff>
        </xdr:from>
        <xdr:to>
          <xdr:col>7</xdr:col>
          <xdr:colOff>228600</xdr:colOff>
          <xdr:row>33</xdr:row>
          <xdr:rowOff>0</xdr:rowOff>
        </xdr:to>
        <xdr:sp macro="" textlink="">
          <xdr:nvSpPr>
            <xdr:cNvPr id="4254" name="Spinner 158" hidden="1">
              <a:extLst>
                <a:ext uri="{63B3BB69-23CF-44E3-9099-C40C66FF867C}">
                  <a14:compatExt spid="_x0000_s4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33</xdr:row>
          <xdr:rowOff>0</xdr:rowOff>
        </xdr:from>
        <xdr:to>
          <xdr:col>7</xdr:col>
          <xdr:colOff>228600</xdr:colOff>
          <xdr:row>33</xdr:row>
          <xdr:rowOff>0</xdr:rowOff>
        </xdr:to>
        <xdr:sp macro="" textlink="">
          <xdr:nvSpPr>
            <xdr:cNvPr id="4255" name="Spinner 159" hidden="1">
              <a:extLst>
                <a:ext uri="{63B3BB69-23CF-44E3-9099-C40C66FF867C}">
                  <a14:compatExt spid="_x0000_s4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33</xdr:row>
          <xdr:rowOff>0</xdr:rowOff>
        </xdr:from>
        <xdr:to>
          <xdr:col>7</xdr:col>
          <xdr:colOff>228600</xdr:colOff>
          <xdr:row>33</xdr:row>
          <xdr:rowOff>0</xdr:rowOff>
        </xdr:to>
        <xdr:sp macro="" textlink="">
          <xdr:nvSpPr>
            <xdr:cNvPr id="4256" name="Spinner 160" hidden="1">
              <a:extLst>
                <a:ext uri="{63B3BB69-23CF-44E3-9099-C40C66FF867C}">
                  <a14:compatExt spid="_x0000_s4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33</xdr:row>
          <xdr:rowOff>0</xdr:rowOff>
        </xdr:from>
        <xdr:to>
          <xdr:col>7</xdr:col>
          <xdr:colOff>228600</xdr:colOff>
          <xdr:row>33</xdr:row>
          <xdr:rowOff>0</xdr:rowOff>
        </xdr:to>
        <xdr:sp macro="" textlink="">
          <xdr:nvSpPr>
            <xdr:cNvPr id="4257" name="Spinner 161" hidden="1">
              <a:extLst>
                <a:ext uri="{63B3BB69-23CF-44E3-9099-C40C66FF867C}">
                  <a14:compatExt spid="_x0000_s4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33</xdr:row>
          <xdr:rowOff>0</xdr:rowOff>
        </xdr:from>
        <xdr:to>
          <xdr:col>7</xdr:col>
          <xdr:colOff>228600</xdr:colOff>
          <xdr:row>33</xdr:row>
          <xdr:rowOff>0</xdr:rowOff>
        </xdr:to>
        <xdr:sp macro="" textlink="">
          <xdr:nvSpPr>
            <xdr:cNvPr id="4258" name="Spinner 162" hidden="1">
              <a:extLst>
                <a:ext uri="{63B3BB69-23CF-44E3-9099-C40C66FF867C}">
                  <a14:compatExt spid="_x0000_s4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33</xdr:row>
          <xdr:rowOff>0</xdr:rowOff>
        </xdr:from>
        <xdr:to>
          <xdr:col>7</xdr:col>
          <xdr:colOff>228600</xdr:colOff>
          <xdr:row>33</xdr:row>
          <xdr:rowOff>0</xdr:rowOff>
        </xdr:to>
        <xdr:sp macro="" textlink="">
          <xdr:nvSpPr>
            <xdr:cNvPr id="4259" name="Spinner 163" hidden="1">
              <a:extLst>
                <a:ext uri="{63B3BB69-23CF-44E3-9099-C40C66FF867C}">
                  <a14:compatExt spid="_x0000_s4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33</xdr:row>
          <xdr:rowOff>0</xdr:rowOff>
        </xdr:from>
        <xdr:to>
          <xdr:col>7</xdr:col>
          <xdr:colOff>228600</xdr:colOff>
          <xdr:row>33</xdr:row>
          <xdr:rowOff>0</xdr:rowOff>
        </xdr:to>
        <xdr:sp macro="" textlink="">
          <xdr:nvSpPr>
            <xdr:cNvPr id="4260" name="Spinner 164" hidden="1">
              <a:extLst>
                <a:ext uri="{63B3BB69-23CF-44E3-9099-C40C66FF867C}">
                  <a14:compatExt spid="_x0000_s4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33</xdr:row>
          <xdr:rowOff>0</xdr:rowOff>
        </xdr:from>
        <xdr:to>
          <xdr:col>7</xdr:col>
          <xdr:colOff>228600</xdr:colOff>
          <xdr:row>33</xdr:row>
          <xdr:rowOff>0</xdr:rowOff>
        </xdr:to>
        <xdr:sp macro="" textlink="">
          <xdr:nvSpPr>
            <xdr:cNvPr id="4261" name="Spinner 165" hidden="1">
              <a:extLst>
                <a:ext uri="{63B3BB69-23CF-44E3-9099-C40C66FF867C}">
                  <a14:compatExt spid="_x0000_s4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33</xdr:row>
          <xdr:rowOff>0</xdr:rowOff>
        </xdr:from>
        <xdr:to>
          <xdr:col>7</xdr:col>
          <xdr:colOff>228600</xdr:colOff>
          <xdr:row>33</xdr:row>
          <xdr:rowOff>0</xdr:rowOff>
        </xdr:to>
        <xdr:sp macro="" textlink="">
          <xdr:nvSpPr>
            <xdr:cNvPr id="4262" name="Spinner 166" hidden="1">
              <a:extLst>
                <a:ext uri="{63B3BB69-23CF-44E3-9099-C40C66FF867C}">
                  <a14:compatExt spid="_x0000_s4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33</xdr:row>
          <xdr:rowOff>0</xdr:rowOff>
        </xdr:from>
        <xdr:to>
          <xdr:col>7</xdr:col>
          <xdr:colOff>228600</xdr:colOff>
          <xdr:row>33</xdr:row>
          <xdr:rowOff>0</xdr:rowOff>
        </xdr:to>
        <xdr:sp macro="" textlink="">
          <xdr:nvSpPr>
            <xdr:cNvPr id="4263" name="Spinner 167" hidden="1">
              <a:extLst>
                <a:ext uri="{63B3BB69-23CF-44E3-9099-C40C66FF867C}">
                  <a14:compatExt spid="_x0000_s4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33</xdr:row>
          <xdr:rowOff>0</xdr:rowOff>
        </xdr:from>
        <xdr:to>
          <xdr:col>7</xdr:col>
          <xdr:colOff>228600</xdr:colOff>
          <xdr:row>33</xdr:row>
          <xdr:rowOff>0</xdr:rowOff>
        </xdr:to>
        <xdr:sp macro="" textlink="">
          <xdr:nvSpPr>
            <xdr:cNvPr id="4264" name="Spinner 168" hidden="1">
              <a:extLst>
                <a:ext uri="{63B3BB69-23CF-44E3-9099-C40C66FF867C}">
                  <a14:compatExt spid="_x0000_s4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33</xdr:row>
          <xdr:rowOff>0</xdr:rowOff>
        </xdr:from>
        <xdr:to>
          <xdr:col>7</xdr:col>
          <xdr:colOff>228600</xdr:colOff>
          <xdr:row>33</xdr:row>
          <xdr:rowOff>0</xdr:rowOff>
        </xdr:to>
        <xdr:sp macro="" textlink="">
          <xdr:nvSpPr>
            <xdr:cNvPr id="4265" name="Spinner 169" hidden="1">
              <a:extLst>
                <a:ext uri="{63B3BB69-23CF-44E3-9099-C40C66FF867C}">
                  <a14:compatExt spid="_x0000_s4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33</xdr:row>
          <xdr:rowOff>0</xdr:rowOff>
        </xdr:from>
        <xdr:to>
          <xdr:col>7</xdr:col>
          <xdr:colOff>228600</xdr:colOff>
          <xdr:row>33</xdr:row>
          <xdr:rowOff>0</xdr:rowOff>
        </xdr:to>
        <xdr:sp macro="" textlink="">
          <xdr:nvSpPr>
            <xdr:cNvPr id="4266" name="Spinner 170" hidden="1">
              <a:extLst>
                <a:ext uri="{63B3BB69-23CF-44E3-9099-C40C66FF867C}">
                  <a14:compatExt spid="_x0000_s4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33</xdr:row>
          <xdr:rowOff>0</xdr:rowOff>
        </xdr:from>
        <xdr:to>
          <xdr:col>7</xdr:col>
          <xdr:colOff>228600</xdr:colOff>
          <xdr:row>33</xdr:row>
          <xdr:rowOff>0</xdr:rowOff>
        </xdr:to>
        <xdr:sp macro="" textlink="">
          <xdr:nvSpPr>
            <xdr:cNvPr id="4267" name="Spinner 171" hidden="1">
              <a:extLst>
                <a:ext uri="{63B3BB69-23CF-44E3-9099-C40C66FF867C}">
                  <a14:compatExt spid="_x0000_s4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33</xdr:row>
          <xdr:rowOff>0</xdr:rowOff>
        </xdr:from>
        <xdr:to>
          <xdr:col>5</xdr:col>
          <xdr:colOff>254000</xdr:colOff>
          <xdr:row>33</xdr:row>
          <xdr:rowOff>0</xdr:rowOff>
        </xdr:to>
        <xdr:sp macro="" textlink="">
          <xdr:nvSpPr>
            <xdr:cNvPr id="4268" name="Spinner 172" hidden="1">
              <a:extLst>
                <a:ext uri="{63B3BB69-23CF-44E3-9099-C40C66FF867C}">
                  <a14:compatExt spid="_x0000_s4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33</xdr:row>
          <xdr:rowOff>0</xdr:rowOff>
        </xdr:from>
        <xdr:to>
          <xdr:col>5</xdr:col>
          <xdr:colOff>254000</xdr:colOff>
          <xdr:row>33</xdr:row>
          <xdr:rowOff>0</xdr:rowOff>
        </xdr:to>
        <xdr:sp macro="" textlink="">
          <xdr:nvSpPr>
            <xdr:cNvPr id="4269" name="Spinner 173" hidden="1">
              <a:extLst>
                <a:ext uri="{63B3BB69-23CF-44E3-9099-C40C66FF867C}">
                  <a14:compatExt spid="_x0000_s4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33</xdr:row>
          <xdr:rowOff>0</xdr:rowOff>
        </xdr:from>
        <xdr:to>
          <xdr:col>5</xdr:col>
          <xdr:colOff>254000</xdr:colOff>
          <xdr:row>33</xdr:row>
          <xdr:rowOff>0</xdr:rowOff>
        </xdr:to>
        <xdr:sp macro="" textlink="">
          <xdr:nvSpPr>
            <xdr:cNvPr id="4270" name="Spinner 174" hidden="1">
              <a:extLst>
                <a:ext uri="{63B3BB69-23CF-44E3-9099-C40C66FF867C}">
                  <a14:compatExt spid="_x0000_s4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33</xdr:row>
          <xdr:rowOff>0</xdr:rowOff>
        </xdr:from>
        <xdr:to>
          <xdr:col>5</xdr:col>
          <xdr:colOff>254000</xdr:colOff>
          <xdr:row>33</xdr:row>
          <xdr:rowOff>0</xdr:rowOff>
        </xdr:to>
        <xdr:sp macro="" textlink="">
          <xdr:nvSpPr>
            <xdr:cNvPr id="4271" name="Spinner 175" hidden="1">
              <a:extLst>
                <a:ext uri="{63B3BB69-23CF-44E3-9099-C40C66FF867C}">
                  <a14:compatExt spid="_x0000_s4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33</xdr:row>
          <xdr:rowOff>0</xdr:rowOff>
        </xdr:from>
        <xdr:to>
          <xdr:col>5</xdr:col>
          <xdr:colOff>254000</xdr:colOff>
          <xdr:row>33</xdr:row>
          <xdr:rowOff>0</xdr:rowOff>
        </xdr:to>
        <xdr:sp macro="" textlink="">
          <xdr:nvSpPr>
            <xdr:cNvPr id="4272" name="Spinner 176" hidden="1">
              <a:extLst>
                <a:ext uri="{63B3BB69-23CF-44E3-9099-C40C66FF867C}">
                  <a14:compatExt spid="_x0000_s4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33</xdr:row>
          <xdr:rowOff>0</xdr:rowOff>
        </xdr:from>
        <xdr:to>
          <xdr:col>5</xdr:col>
          <xdr:colOff>254000</xdr:colOff>
          <xdr:row>33</xdr:row>
          <xdr:rowOff>0</xdr:rowOff>
        </xdr:to>
        <xdr:sp macro="" textlink="">
          <xdr:nvSpPr>
            <xdr:cNvPr id="4273" name="Spinner 177" hidden="1">
              <a:extLst>
                <a:ext uri="{63B3BB69-23CF-44E3-9099-C40C66FF867C}">
                  <a14:compatExt spid="_x0000_s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33</xdr:row>
          <xdr:rowOff>0</xdr:rowOff>
        </xdr:from>
        <xdr:to>
          <xdr:col>5</xdr:col>
          <xdr:colOff>254000</xdr:colOff>
          <xdr:row>33</xdr:row>
          <xdr:rowOff>0</xdr:rowOff>
        </xdr:to>
        <xdr:sp macro="" textlink="">
          <xdr:nvSpPr>
            <xdr:cNvPr id="4274" name="Spinner 178" hidden="1">
              <a:extLst>
                <a:ext uri="{63B3BB69-23CF-44E3-9099-C40C66FF867C}">
                  <a14:compatExt spid="_x0000_s4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33</xdr:row>
          <xdr:rowOff>0</xdr:rowOff>
        </xdr:from>
        <xdr:to>
          <xdr:col>5</xdr:col>
          <xdr:colOff>254000</xdr:colOff>
          <xdr:row>33</xdr:row>
          <xdr:rowOff>0</xdr:rowOff>
        </xdr:to>
        <xdr:sp macro="" textlink="">
          <xdr:nvSpPr>
            <xdr:cNvPr id="4275" name="Spinner 179" hidden="1">
              <a:extLst>
                <a:ext uri="{63B3BB69-23CF-44E3-9099-C40C66FF867C}">
                  <a14:compatExt spid="_x0000_s4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33</xdr:row>
          <xdr:rowOff>0</xdr:rowOff>
        </xdr:from>
        <xdr:to>
          <xdr:col>6</xdr:col>
          <xdr:colOff>254000</xdr:colOff>
          <xdr:row>33</xdr:row>
          <xdr:rowOff>0</xdr:rowOff>
        </xdr:to>
        <xdr:sp macro="" textlink="">
          <xdr:nvSpPr>
            <xdr:cNvPr id="4276" name="Spinner 180" hidden="1">
              <a:extLst>
                <a:ext uri="{63B3BB69-23CF-44E3-9099-C40C66FF867C}">
                  <a14:compatExt spid="_x0000_s4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33</xdr:row>
          <xdr:rowOff>0</xdr:rowOff>
        </xdr:from>
        <xdr:to>
          <xdr:col>6</xdr:col>
          <xdr:colOff>254000</xdr:colOff>
          <xdr:row>33</xdr:row>
          <xdr:rowOff>0</xdr:rowOff>
        </xdr:to>
        <xdr:sp macro="" textlink="">
          <xdr:nvSpPr>
            <xdr:cNvPr id="4277" name="Spinner 181" hidden="1">
              <a:extLst>
                <a:ext uri="{63B3BB69-23CF-44E3-9099-C40C66FF867C}">
                  <a14:compatExt spid="_x0000_s4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33</xdr:row>
          <xdr:rowOff>0</xdr:rowOff>
        </xdr:from>
        <xdr:to>
          <xdr:col>6</xdr:col>
          <xdr:colOff>254000</xdr:colOff>
          <xdr:row>33</xdr:row>
          <xdr:rowOff>0</xdr:rowOff>
        </xdr:to>
        <xdr:sp macro="" textlink="">
          <xdr:nvSpPr>
            <xdr:cNvPr id="4278" name="Spinner 182" hidden="1">
              <a:extLst>
                <a:ext uri="{63B3BB69-23CF-44E3-9099-C40C66FF867C}">
                  <a14:compatExt spid="_x0000_s4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33</xdr:row>
          <xdr:rowOff>0</xdr:rowOff>
        </xdr:from>
        <xdr:to>
          <xdr:col>6</xdr:col>
          <xdr:colOff>254000</xdr:colOff>
          <xdr:row>33</xdr:row>
          <xdr:rowOff>0</xdr:rowOff>
        </xdr:to>
        <xdr:sp macro="" textlink="">
          <xdr:nvSpPr>
            <xdr:cNvPr id="4279" name="Spinner 183" hidden="1">
              <a:extLst>
                <a:ext uri="{63B3BB69-23CF-44E3-9099-C40C66FF867C}">
                  <a14:compatExt spid="_x0000_s4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33</xdr:row>
          <xdr:rowOff>0</xdr:rowOff>
        </xdr:from>
        <xdr:to>
          <xdr:col>6</xdr:col>
          <xdr:colOff>254000</xdr:colOff>
          <xdr:row>33</xdr:row>
          <xdr:rowOff>0</xdr:rowOff>
        </xdr:to>
        <xdr:sp macro="" textlink="">
          <xdr:nvSpPr>
            <xdr:cNvPr id="4280" name="Spinner 184" hidden="1">
              <a:extLst>
                <a:ext uri="{63B3BB69-23CF-44E3-9099-C40C66FF867C}">
                  <a14:compatExt spid="_x0000_s4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33</xdr:row>
          <xdr:rowOff>0</xdr:rowOff>
        </xdr:from>
        <xdr:to>
          <xdr:col>6</xdr:col>
          <xdr:colOff>254000</xdr:colOff>
          <xdr:row>33</xdr:row>
          <xdr:rowOff>0</xdr:rowOff>
        </xdr:to>
        <xdr:sp macro="" textlink="">
          <xdr:nvSpPr>
            <xdr:cNvPr id="4281" name="Spinner 185" hidden="1">
              <a:extLst>
                <a:ext uri="{63B3BB69-23CF-44E3-9099-C40C66FF867C}">
                  <a14:compatExt spid="_x0000_s4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33</xdr:row>
          <xdr:rowOff>0</xdr:rowOff>
        </xdr:from>
        <xdr:to>
          <xdr:col>6</xdr:col>
          <xdr:colOff>254000</xdr:colOff>
          <xdr:row>33</xdr:row>
          <xdr:rowOff>0</xdr:rowOff>
        </xdr:to>
        <xdr:sp macro="" textlink="">
          <xdr:nvSpPr>
            <xdr:cNvPr id="4282" name="Spinner 186" hidden="1">
              <a:extLst>
                <a:ext uri="{63B3BB69-23CF-44E3-9099-C40C66FF867C}">
                  <a14:compatExt spid="_x0000_s4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33</xdr:row>
          <xdr:rowOff>0</xdr:rowOff>
        </xdr:from>
        <xdr:to>
          <xdr:col>6</xdr:col>
          <xdr:colOff>254000</xdr:colOff>
          <xdr:row>33</xdr:row>
          <xdr:rowOff>0</xdr:rowOff>
        </xdr:to>
        <xdr:sp macro="" textlink="">
          <xdr:nvSpPr>
            <xdr:cNvPr id="4283" name="Spinner 187" hidden="1">
              <a:extLst>
                <a:ext uri="{63B3BB69-23CF-44E3-9099-C40C66FF867C}">
                  <a14:compatExt spid="_x0000_s4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33</xdr:row>
          <xdr:rowOff>0</xdr:rowOff>
        </xdr:from>
        <xdr:to>
          <xdr:col>7</xdr:col>
          <xdr:colOff>254000</xdr:colOff>
          <xdr:row>33</xdr:row>
          <xdr:rowOff>0</xdr:rowOff>
        </xdr:to>
        <xdr:sp macro="" textlink="">
          <xdr:nvSpPr>
            <xdr:cNvPr id="4284" name="Spinner 188" hidden="1">
              <a:extLst>
                <a:ext uri="{63B3BB69-23CF-44E3-9099-C40C66FF867C}">
                  <a14:compatExt spid="_x0000_s4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33</xdr:row>
          <xdr:rowOff>0</xdr:rowOff>
        </xdr:from>
        <xdr:to>
          <xdr:col>7</xdr:col>
          <xdr:colOff>254000</xdr:colOff>
          <xdr:row>33</xdr:row>
          <xdr:rowOff>0</xdr:rowOff>
        </xdr:to>
        <xdr:sp macro="" textlink="">
          <xdr:nvSpPr>
            <xdr:cNvPr id="4285" name="Spinner 189" hidden="1">
              <a:extLst>
                <a:ext uri="{63B3BB69-23CF-44E3-9099-C40C66FF867C}">
                  <a14:compatExt spid="_x0000_s4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33</xdr:row>
          <xdr:rowOff>0</xdr:rowOff>
        </xdr:from>
        <xdr:to>
          <xdr:col>7</xdr:col>
          <xdr:colOff>254000</xdr:colOff>
          <xdr:row>33</xdr:row>
          <xdr:rowOff>0</xdr:rowOff>
        </xdr:to>
        <xdr:sp macro="" textlink="">
          <xdr:nvSpPr>
            <xdr:cNvPr id="4286" name="Spinner 190" hidden="1">
              <a:extLst>
                <a:ext uri="{63B3BB69-23CF-44E3-9099-C40C66FF867C}">
                  <a14:compatExt spid="_x0000_s4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33</xdr:row>
          <xdr:rowOff>0</xdr:rowOff>
        </xdr:from>
        <xdr:to>
          <xdr:col>7</xdr:col>
          <xdr:colOff>254000</xdr:colOff>
          <xdr:row>33</xdr:row>
          <xdr:rowOff>0</xdr:rowOff>
        </xdr:to>
        <xdr:sp macro="" textlink="">
          <xdr:nvSpPr>
            <xdr:cNvPr id="4287" name="Spinner 191" hidden="1">
              <a:extLst>
                <a:ext uri="{63B3BB69-23CF-44E3-9099-C40C66FF867C}">
                  <a14:compatExt spid="_x0000_s4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33</xdr:row>
          <xdr:rowOff>0</xdr:rowOff>
        </xdr:from>
        <xdr:to>
          <xdr:col>7</xdr:col>
          <xdr:colOff>254000</xdr:colOff>
          <xdr:row>33</xdr:row>
          <xdr:rowOff>0</xdr:rowOff>
        </xdr:to>
        <xdr:sp macro="" textlink="">
          <xdr:nvSpPr>
            <xdr:cNvPr id="4288" name="Spinner 192" hidden="1">
              <a:extLst>
                <a:ext uri="{63B3BB69-23CF-44E3-9099-C40C66FF867C}">
                  <a14:compatExt spid="_x0000_s4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33</xdr:row>
          <xdr:rowOff>0</xdr:rowOff>
        </xdr:from>
        <xdr:to>
          <xdr:col>7</xdr:col>
          <xdr:colOff>254000</xdr:colOff>
          <xdr:row>33</xdr:row>
          <xdr:rowOff>0</xdr:rowOff>
        </xdr:to>
        <xdr:sp macro="" textlink="">
          <xdr:nvSpPr>
            <xdr:cNvPr id="4289" name="Spinner 193" hidden="1">
              <a:extLst>
                <a:ext uri="{63B3BB69-23CF-44E3-9099-C40C66FF867C}">
                  <a14:compatExt spid="_x0000_s4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33</xdr:row>
          <xdr:rowOff>0</xdr:rowOff>
        </xdr:from>
        <xdr:to>
          <xdr:col>7</xdr:col>
          <xdr:colOff>254000</xdr:colOff>
          <xdr:row>33</xdr:row>
          <xdr:rowOff>0</xdr:rowOff>
        </xdr:to>
        <xdr:sp macro="" textlink="">
          <xdr:nvSpPr>
            <xdr:cNvPr id="4290" name="Spinner 194" hidden="1">
              <a:extLst>
                <a:ext uri="{63B3BB69-23CF-44E3-9099-C40C66FF867C}">
                  <a14:compatExt spid="_x0000_s4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33</xdr:row>
          <xdr:rowOff>0</xdr:rowOff>
        </xdr:from>
        <xdr:to>
          <xdr:col>7</xdr:col>
          <xdr:colOff>254000</xdr:colOff>
          <xdr:row>33</xdr:row>
          <xdr:rowOff>0</xdr:rowOff>
        </xdr:to>
        <xdr:sp macro="" textlink="">
          <xdr:nvSpPr>
            <xdr:cNvPr id="4291" name="Spinner 195" hidden="1">
              <a:extLst>
                <a:ext uri="{63B3BB69-23CF-44E3-9099-C40C66FF867C}">
                  <a14:compatExt spid="_x0000_s4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11</xdr:row>
          <xdr:rowOff>0</xdr:rowOff>
        </xdr:from>
        <xdr:to>
          <xdr:col>5</xdr:col>
          <xdr:colOff>254000</xdr:colOff>
          <xdr:row>11</xdr:row>
          <xdr:rowOff>0</xdr:rowOff>
        </xdr:to>
        <xdr:sp macro="" textlink="">
          <xdr:nvSpPr>
            <xdr:cNvPr id="4307" name="Spinner 211" hidden="1">
              <a:extLst>
                <a:ext uri="{63B3BB69-23CF-44E3-9099-C40C66FF867C}">
                  <a14:compatExt spid="_x0000_s4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11</xdr:row>
          <xdr:rowOff>0</xdr:rowOff>
        </xdr:from>
        <xdr:to>
          <xdr:col>5</xdr:col>
          <xdr:colOff>254000</xdr:colOff>
          <xdr:row>11</xdr:row>
          <xdr:rowOff>0</xdr:rowOff>
        </xdr:to>
        <xdr:sp macro="" textlink="">
          <xdr:nvSpPr>
            <xdr:cNvPr id="4308" name="Spinner 212" hidden="1">
              <a:extLst>
                <a:ext uri="{63B3BB69-23CF-44E3-9099-C40C66FF867C}">
                  <a14:compatExt spid="_x0000_s4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11</xdr:row>
          <xdr:rowOff>0</xdr:rowOff>
        </xdr:from>
        <xdr:to>
          <xdr:col>5</xdr:col>
          <xdr:colOff>254000</xdr:colOff>
          <xdr:row>11</xdr:row>
          <xdr:rowOff>0</xdr:rowOff>
        </xdr:to>
        <xdr:sp macro="" textlink="">
          <xdr:nvSpPr>
            <xdr:cNvPr id="4309" name="Spinner 213" hidden="1">
              <a:extLst>
                <a:ext uri="{63B3BB69-23CF-44E3-9099-C40C66FF867C}">
                  <a14:compatExt spid="_x0000_s4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11</xdr:row>
          <xdr:rowOff>0</xdr:rowOff>
        </xdr:from>
        <xdr:to>
          <xdr:col>5</xdr:col>
          <xdr:colOff>254000</xdr:colOff>
          <xdr:row>11</xdr:row>
          <xdr:rowOff>0</xdr:rowOff>
        </xdr:to>
        <xdr:sp macro="" textlink="">
          <xdr:nvSpPr>
            <xdr:cNvPr id="4310" name="Spinner 214" hidden="1">
              <a:extLst>
                <a:ext uri="{63B3BB69-23CF-44E3-9099-C40C66FF867C}">
                  <a14:compatExt spid="_x0000_s4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11</xdr:row>
          <xdr:rowOff>0</xdr:rowOff>
        </xdr:from>
        <xdr:to>
          <xdr:col>5</xdr:col>
          <xdr:colOff>254000</xdr:colOff>
          <xdr:row>11</xdr:row>
          <xdr:rowOff>0</xdr:rowOff>
        </xdr:to>
        <xdr:sp macro="" textlink="">
          <xdr:nvSpPr>
            <xdr:cNvPr id="4311" name="Spinner 215" hidden="1">
              <a:extLst>
                <a:ext uri="{63B3BB69-23CF-44E3-9099-C40C66FF867C}">
                  <a14:compatExt spid="_x0000_s4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11</xdr:row>
          <xdr:rowOff>0</xdr:rowOff>
        </xdr:from>
        <xdr:to>
          <xdr:col>5</xdr:col>
          <xdr:colOff>254000</xdr:colOff>
          <xdr:row>11</xdr:row>
          <xdr:rowOff>0</xdr:rowOff>
        </xdr:to>
        <xdr:sp macro="" textlink="">
          <xdr:nvSpPr>
            <xdr:cNvPr id="4312" name="Spinner 216" hidden="1">
              <a:extLst>
                <a:ext uri="{63B3BB69-23CF-44E3-9099-C40C66FF867C}">
                  <a14:compatExt spid="_x0000_s4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11</xdr:row>
          <xdr:rowOff>0</xdr:rowOff>
        </xdr:from>
        <xdr:to>
          <xdr:col>5</xdr:col>
          <xdr:colOff>254000</xdr:colOff>
          <xdr:row>11</xdr:row>
          <xdr:rowOff>0</xdr:rowOff>
        </xdr:to>
        <xdr:sp macro="" textlink="">
          <xdr:nvSpPr>
            <xdr:cNvPr id="4313" name="Spinner 217" hidden="1">
              <a:extLst>
                <a:ext uri="{63B3BB69-23CF-44E3-9099-C40C66FF867C}">
                  <a14:compatExt spid="_x0000_s4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11</xdr:row>
          <xdr:rowOff>0</xdr:rowOff>
        </xdr:from>
        <xdr:to>
          <xdr:col>5</xdr:col>
          <xdr:colOff>254000</xdr:colOff>
          <xdr:row>11</xdr:row>
          <xdr:rowOff>0</xdr:rowOff>
        </xdr:to>
        <xdr:sp macro="" textlink="">
          <xdr:nvSpPr>
            <xdr:cNvPr id="4314" name="Spinner 218" hidden="1">
              <a:extLst>
                <a:ext uri="{63B3BB69-23CF-44E3-9099-C40C66FF867C}">
                  <a14:compatExt spid="_x0000_s4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52</xdr:row>
          <xdr:rowOff>0</xdr:rowOff>
        </xdr:from>
        <xdr:to>
          <xdr:col>7</xdr:col>
          <xdr:colOff>266700</xdr:colOff>
          <xdr:row>52</xdr:row>
          <xdr:rowOff>0</xdr:rowOff>
        </xdr:to>
        <xdr:sp macro="" textlink="">
          <xdr:nvSpPr>
            <xdr:cNvPr id="4323" name="Spinner 227" hidden="1">
              <a:extLst>
                <a:ext uri="{63B3BB69-23CF-44E3-9099-C40C66FF867C}">
                  <a14:compatExt spid="_x0000_s4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52</xdr:row>
          <xdr:rowOff>0</xdr:rowOff>
        </xdr:from>
        <xdr:to>
          <xdr:col>7</xdr:col>
          <xdr:colOff>266700</xdr:colOff>
          <xdr:row>52</xdr:row>
          <xdr:rowOff>0</xdr:rowOff>
        </xdr:to>
        <xdr:sp macro="" textlink="">
          <xdr:nvSpPr>
            <xdr:cNvPr id="4324" name="Spinner 228" hidden="1">
              <a:extLst>
                <a:ext uri="{63B3BB69-23CF-44E3-9099-C40C66FF867C}">
                  <a14:compatExt spid="_x0000_s4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52</xdr:row>
          <xdr:rowOff>0</xdr:rowOff>
        </xdr:from>
        <xdr:to>
          <xdr:col>7</xdr:col>
          <xdr:colOff>266700</xdr:colOff>
          <xdr:row>52</xdr:row>
          <xdr:rowOff>0</xdr:rowOff>
        </xdr:to>
        <xdr:sp macro="" textlink="">
          <xdr:nvSpPr>
            <xdr:cNvPr id="4325" name="Spinner 229" hidden="1">
              <a:extLst>
                <a:ext uri="{63B3BB69-23CF-44E3-9099-C40C66FF867C}">
                  <a14:compatExt spid="_x0000_s4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52</xdr:row>
          <xdr:rowOff>0</xdr:rowOff>
        </xdr:from>
        <xdr:to>
          <xdr:col>7</xdr:col>
          <xdr:colOff>266700</xdr:colOff>
          <xdr:row>52</xdr:row>
          <xdr:rowOff>0</xdr:rowOff>
        </xdr:to>
        <xdr:sp macro="" textlink="">
          <xdr:nvSpPr>
            <xdr:cNvPr id="4326" name="Spinner 230" hidden="1">
              <a:extLst>
                <a:ext uri="{63B3BB69-23CF-44E3-9099-C40C66FF867C}">
                  <a14:compatExt spid="_x0000_s4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52</xdr:row>
          <xdr:rowOff>0</xdr:rowOff>
        </xdr:from>
        <xdr:to>
          <xdr:col>7</xdr:col>
          <xdr:colOff>266700</xdr:colOff>
          <xdr:row>52</xdr:row>
          <xdr:rowOff>0</xdr:rowOff>
        </xdr:to>
        <xdr:sp macro="" textlink="">
          <xdr:nvSpPr>
            <xdr:cNvPr id="4327" name="Spinner 231" hidden="1">
              <a:extLst>
                <a:ext uri="{63B3BB69-23CF-44E3-9099-C40C66FF867C}">
                  <a14:compatExt spid="_x0000_s4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52</xdr:row>
          <xdr:rowOff>0</xdr:rowOff>
        </xdr:from>
        <xdr:to>
          <xdr:col>7</xdr:col>
          <xdr:colOff>266700</xdr:colOff>
          <xdr:row>52</xdr:row>
          <xdr:rowOff>0</xdr:rowOff>
        </xdr:to>
        <xdr:sp macro="" textlink="">
          <xdr:nvSpPr>
            <xdr:cNvPr id="4328" name="Spinner 232" hidden="1">
              <a:extLst>
                <a:ext uri="{63B3BB69-23CF-44E3-9099-C40C66FF867C}">
                  <a14:compatExt spid="_x0000_s4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52</xdr:row>
          <xdr:rowOff>0</xdr:rowOff>
        </xdr:from>
        <xdr:to>
          <xdr:col>7</xdr:col>
          <xdr:colOff>241300</xdr:colOff>
          <xdr:row>52</xdr:row>
          <xdr:rowOff>0</xdr:rowOff>
        </xdr:to>
        <xdr:sp macro="" textlink="">
          <xdr:nvSpPr>
            <xdr:cNvPr id="4329" name="Spinner 233" hidden="1">
              <a:extLst>
                <a:ext uri="{63B3BB69-23CF-44E3-9099-C40C66FF867C}">
                  <a14:compatExt spid="_x0000_s4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52</xdr:row>
          <xdr:rowOff>0</xdr:rowOff>
        </xdr:from>
        <xdr:to>
          <xdr:col>7</xdr:col>
          <xdr:colOff>266700</xdr:colOff>
          <xdr:row>52</xdr:row>
          <xdr:rowOff>0</xdr:rowOff>
        </xdr:to>
        <xdr:sp macro="" textlink="">
          <xdr:nvSpPr>
            <xdr:cNvPr id="4330" name="Spinner 234" hidden="1">
              <a:extLst>
                <a:ext uri="{63B3BB69-23CF-44E3-9099-C40C66FF867C}">
                  <a14:compatExt spid="_x0000_s4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52</xdr:row>
          <xdr:rowOff>0</xdr:rowOff>
        </xdr:from>
        <xdr:to>
          <xdr:col>7</xdr:col>
          <xdr:colOff>266700</xdr:colOff>
          <xdr:row>52</xdr:row>
          <xdr:rowOff>0</xdr:rowOff>
        </xdr:to>
        <xdr:sp macro="" textlink="">
          <xdr:nvSpPr>
            <xdr:cNvPr id="4331" name="Spinner 235" hidden="1">
              <a:extLst>
                <a:ext uri="{63B3BB69-23CF-44E3-9099-C40C66FF867C}">
                  <a14:compatExt spid="_x0000_s4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52</xdr:row>
          <xdr:rowOff>0</xdr:rowOff>
        </xdr:from>
        <xdr:to>
          <xdr:col>7</xdr:col>
          <xdr:colOff>266700</xdr:colOff>
          <xdr:row>52</xdr:row>
          <xdr:rowOff>0</xdr:rowOff>
        </xdr:to>
        <xdr:sp macro="" textlink="">
          <xdr:nvSpPr>
            <xdr:cNvPr id="4332" name="Spinner 236" hidden="1">
              <a:extLst>
                <a:ext uri="{63B3BB69-23CF-44E3-9099-C40C66FF867C}">
                  <a14:compatExt spid="_x0000_s4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52</xdr:row>
          <xdr:rowOff>0</xdr:rowOff>
        </xdr:from>
        <xdr:to>
          <xdr:col>7</xdr:col>
          <xdr:colOff>266700</xdr:colOff>
          <xdr:row>52</xdr:row>
          <xdr:rowOff>0</xdr:rowOff>
        </xdr:to>
        <xdr:sp macro="" textlink="">
          <xdr:nvSpPr>
            <xdr:cNvPr id="4333" name="Spinner 237" hidden="1">
              <a:extLst>
                <a:ext uri="{63B3BB69-23CF-44E3-9099-C40C66FF867C}">
                  <a14:compatExt spid="_x0000_s4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52</xdr:row>
          <xdr:rowOff>0</xdr:rowOff>
        </xdr:from>
        <xdr:to>
          <xdr:col>7</xdr:col>
          <xdr:colOff>266700</xdr:colOff>
          <xdr:row>52</xdr:row>
          <xdr:rowOff>0</xdr:rowOff>
        </xdr:to>
        <xdr:sp macro="" textlink="">
          <xdr:nvSpPr>
            <xdr:cNvPr id="4334" name="Spinner 238" hidden="1">
              <a:extLst>
                <a:ext uri="{63B3BB69-23CF-44E3-9099-C40C66FF867C}">
                  <a14:compatExt spid="_x0000_s4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52</xdr:row>
          <xdr:rowOff>0</xdr:rowOff>
        </xdr:from>
        <xdr:to>
          <xdr:col>7</xdr:col>
          <xdr:colOff>266700</xdr:colOff>
          <xdr:row>52</xdr:row>
          <xdr:rowOff>0</xdr:rowOff>
        </xdr:to>
        <xdr:sp macro="" textlink="">
          <xdr:nvSpPr>
            <xdr:cNvPr id="4335" name="Spinner 239" hidden="1">
              <a:extLst>
                <a:ext uri="{63B3BB69-23CF-44E3-9099-C40C66FF867C}">
                  <a14:compatExt spid="_x0000_s4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52</xdr:row>
          <xdr:rowOff>0</xdr:rowOff>
        </xdr:from>
        <xdr:to>
          <xdr:col>7</xdr:col>
          <xdr:colOff>228600</xdr:colOff>
          <xdr:row>52</xdr:row>
          <xdr:rowOff>0</xdr:rowOff>
        </xdr:to>
        <xdr:sp macro="" textlink="">
          <xdr:nvSpPr>
            <xdr:cNvPr id="4336" name="Spinner 240" hidden="1">
              <a:extLst>
                <a:ext uri="{63B3BB69-23CF-44E3-9099-C40C66FF867C}">
                  <a14:compatExt spid="_x0000_s4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52</xdr:row>
          <xdr:rowOff>0</xdr:rowOff>
        </xdr:from>
        <xdr:to>
          <xdr:col>7</xdr:col>
          <xdr:colOff>266700</xdr:colOff>
          <xdr:row>52</xdr:row>
          <xdr:rowOff>0</xdr:rowOff>
        </xdr:to>
        <xdr:sp macro="" textlink="">
          <xdr:nvSpPr>
            <xdr:cNvPr id="4337" name="Spinner 241" hidden="1">
              <a:extLst>
                <a:ext uri="{63B3BB69-23CF-44E3-9099-C40C66FF867C}">
                  <a14:compatExt spid="_x0000_s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52</xdr:row>
          <xdr:rowOff>0</xdr:rowOff>
        </xdr:from>
        <xdr:to>
          <xdr:col>7</xdr:col>
          <xdr:colOff>266700</xdr:colOff>
          <xdr:row>52</xdr:row>
          <xdr:rowOff>0</xdr:rowOff>
        </xdr:to>
        <xdr:sp macro="" textlink="">
          <xdr:nvSpPr>
            <xdr:cNvPr id="4338" name="Spinner 242" hidden="1">
              <a:extLst>
                <a:ext uri="{63B3BB69-23CF-44E3-9099-C40C66FF867C}">
                  <a14:compatExt spid="_x0000_s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52</xdr:row>
          <xdr:rowOff>0</xdr:rowOff>
        </xdr:from>
        <xdr:to>
          <xdr:col>7</xdr:col>
          <xdr:colOff>266700</xdr:colOff>
          <xdr:row>52</xdr:row>
          <xdr:rowOff>0</xdr:rowOff>
        </xdr:to>
        <xdr:sp macro="" textlink="">
          <xdr:nvSpPr>
            <xdr:cNvPr id="4339" name="Spinner 243" hidden="1">
              <a:extLst>
                <a:ext uri="{63B3BB69-23CF-44E3-9099-C40C66FF867C}">
                  <a14:compatExt spid="_x0000_s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52</xdr:row>
          <xdr:rowOff>0</xdr:rowOff>
        </xdr:from>
        <xdr:to>
          <xdr:col>7</xdr:col>
          <xdr:colOff>228600</xdr:colOff>
          <xdr:row>52</xdr:row>
          <xdr:rowOff>0</xdr:rowOff>
        </xdr:to>
        <xdr:sp macro="" textlink="">
          <xdr:nvSpPr>
            <xdr:cNvPr id="4340" name="Spinner 244" hidden="1">
              <a:extLst>
                <a:ext uri="{63B3BB69-23CF-44E3-9099-C40C66FF867C}">
                  <a14:compatExt spid="_x0000_s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52</xdr:row>
          <xdr:rowOff>0</xdr:rowOff>
        </xdr:from>
        <xdr:to>
          <xdr:col>7</xdr:col>
          <xdr:colOff>228600</xdr:colOff>
          <xdr:row>52</xdr:row>
          <xdr:rowOff>0</xdr:rowOff>
        </xdr:to>
        <xdr:sp macro="" textlink="">
          <xdr:nvSpPr>
            <xdr:cNvPr id="4341" name="Spinner 245" hidden="1">
              <a:extLst>
                <a:ext uri="{63B3BB69-23CF-44E3-9099-C40C66FF867C}">
                  <a14:compatExt spid="_x0000_s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52</xdr:row>
          <xdr:rowOff>0</xdr:rowOff>
        </xdr:from>
        <xdr:to>
          <xdr:col>7</xdr:col>
          <xdr:colOff>228600</xdr:colOff>
          <xdr:row>52</xdr:row>
          <xdr:rowOff>0</xdr:rowOff>
        </xdr:to>
        <xdr:sp macro="" textlink="">
          <xdr:nvSpPr>
            <xdr:cNvPr id="4342" name="Spinner 246" hidden="1">
              <a:extLst>
                <a:ext uri="{63B3BB69-23CF-44E3-9099-C40C66FF867C}">
                  <a14:compatExt spid="_x0000_s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52</xdr:row>
          <xdr:rowOff>0</xdr:rowOff>
        </xdr:from>
        <xdr:to>
          <xdr:col>7</xdr:col>
          <xdr:colOff>228600</xdr:colOff>
          <xdr:row>52</xdr:row>
          <xdr:rowOff>0</xdr:rowOff>
        </xdr:to>
        <xdr:sp macro="" textlink="">
          <xdr:nvSpPr>
            <xdr:cNvPr id="4343" name="Spinner 247" hidden="1">
              <a:extLst>
                <a:ext uri="{63B3BB69-23CF-44E3-9099-C40C66FF867C}">
                  <a14:compatExt spid="_x0000_s4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52</xdr:row>
          <xdr:rowOff>0</xdr:rowOff>
        </xdr:from>
        <xdr:to>
          <xdr:col>7</xdr:col>
          <xdr:colOff>228600</xdr:colOff>
          <xdr:row>52</xdr:row>
          <xdr:rowOff>0</xdr:rowOff>
        </xdr:to>
        <xdr:sp macro="" textlink="">
          <xdr:nvSpPr>
            <xdr:cNvPr id="4344" name="Spinner 248" hidden="1">
              <a:extLst>
                <a:ext uri="{63B3BB69-23CF-44E3-9099-C40C66FF867C}">
                  <a14:compatExt spid="_x0000_s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52</xdr:row>
          <xdr:rowOff>0</xdr:rowOff>
        </xdr:from>
        <xdr:to>
          <xdr:col>7</xdr:col>
          <xdr:colOff>228600</xdr:colOff>
          <xdr:row>52</xdr:row>
          <xdr:rowOff>0</xdr:rowOff>
        </xdr:to>
        <xdr:sp macro="" textlink="">
          <xdr:nvSpPr>
            <xdr:cNvPr id="4345" name="Spinner 249" hidden="1">
              <a:extLst>
                <a:ext uri="{63B3BB69-23CF-44E3-9099-C40C66FF867C}">
                  <a14:compatExt spid="_x0000_s4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52</xdr:row>
          <xdr:rowOff>0</xdr:rowOff>
        </xdr:from>
        <xdr:to>
          <xdr:col>7</xdr:col>
          <xdr:colOff>228600</xdr:colOff>
          <xdr:row>52</xdr:row>
          <xdr:rowOff>0</xdr:rowOff>
        </xdr:to>
        <xdr:sp macro="" textlink="">
          <xdr:nvSpPr>
            <xdr:cNvPr id="4346" name="Spinner 250" hidden="1">
              <a:extLst>
                <a:ext uri="{63B3BB69-23CF-44E3-9099-C40C66FF867C}">
                  <a14:compatExt spid="_x0000_s4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52</xdr:row>
          <xdr:rowOff>0</xdr:rowOff>
        </xdr:from>
        <xdr:to>
          <xdr:col>7</xdr:col>
          <xdr:colOff>228600</xdr:colOff>
          <xdr:row>52</xdr:row>
          <xdr:rowOff>0</xdr:rowOff>
        </xdr:to>
        <xdr:sp macro="" textlink="">
          <xdr:nvSpPr>
            <xdr:cNvPr id="4347" name="Spinner 251" hidden="1">
              <a:extLst>
                <a:ext uri="{63B3BB69-23CF-44E3-9099-C40C66FF867C}">
                  <a14:compatExt spid="_x0000_s4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52</xdr:row>
          <xdr:rowOff>0</xdr:rowOff>
        </xdr:from>
        <xdr:to>
          <xdr:col>7</xdr:col>
          <xdr:colOff>228600</xdr:colOff>
          <xdr:row>52</xdr:row>
          <xdr:rowOff>0</xdr:rowOff>
        </xdr:to>
        <xdr:sp macro="" textlink="">
          <xdr:nvSpPr>
            <xdr:cNvPr id="4348" name="Spinner 252" hidden="1">
              <a:extLst>
                <a:ext uri="{63B3BB69-23CF-44E3-9099-C40C66FF867C}">
                  <a14:compatExt spid="_x0000_s4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52</xdr:row>
          <xdr:rowOff>0</xdr:rowOff>
        </xdr:from>
        <xdr:to>
          <xdr:col>7</xdr:col>
          <xdr:colOff>228600</xdr:colOff>
          <xdr:row>52</xdr:row>
          <xdr:rowOff>0</xdr:rowOff>
        </xdr:to>
        <xdr:sp macro="" textlink="">
          <xdr:nvSpPr>
            <xdr:cNvPr id="4349" name="Spinner 253" hidden="1">
              <a:extLst>
                <a:ext uri="{63B3BB69-23CF-44E3-9099-C40C66FF867C}">
                  <a14:compatExt spid="_x0000_s4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52</xdr:row>
          <xdr:rowOff>0</xdr:rowOff>
        </xdr:from>
        <xdr:to>
          <xdr:col>7</xdr:col>
          <xdr:colOff>228600</xdr:colOff>
          <xdr:row>52</xdr:row>
          <xdr:rowOff>0</xdr:rowOff>
        </xdr:to>
        <xdr:sp macro="" textlink="">
          <xdr:nvSpPr>
            <xdr:cNvPr id="4350" name="Spinner 254" hidden="1">
              <a:extLst>
                <a:ext uri="{63B3BB69-23CF-44E3-9099-C40C66FF867C}">
                  <a14:compatExt spid="_x0000_s4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52</xdr:row>
          <xdr:rowOff>0</xdr:rowOff>
        </xdr:from>
        <xdr:to>
          <xdr:col>7</xdr:col>
          <xdr:colOff>228600</xdr:colOff>
          <xdr:row>52</xdr:row>
          <xdr:rowOff>0</xdr:rowOff>
        </xdr:to>
        <xdr:sp macro="" textlink="">
          <xdr:nvSpPr>
            <xdr:cNvPr id="4351" name="Spinner 255" hidden="1">
              <a:extLst>
                <a:ext uri="{63B3BB69-23CF-44E3-9099-C40C66FF867C}">
                  <a14:compatExt spid="_x0000_s4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52</xdr:row>
          <xdr:rowOff>0</xdr:rowOff>
        </xdr:from>
        <xdr:to>
          <xdr:col>7</xdr:col>
          <xdr:colOff>228600</xdr:colOff>
          <xdr:row>52</xdr:row>
          <xdr:rowOff>0</xdr:rowOff>
        </xdr:to>
        <xdr:sp macro="" textlink="">
          <xdr:nvSpPr>
            <xdr:cNvPr id="4352" name="Spinner 256" hidden="1">
              <a:extLst>
                <a:ext uri="{63B3BB69-23CF-44E3-9099-C40C66FF867C}">
                  <a14:compatExt spid="_x0000_s4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52</xdr:row>
          <xdr:rowOff>0</xdr:rowOff>
        </xdr:from>
        <xdr:to>
          <xdr:col>7</xdr:col>
          <xdr:colOff>228600</xdr:colOff>
          <xdr:row>52</xdr:row>
          <xdr:rowOff>0</xdr:rowOff>
        </xdr:to>
        <xdr:sp macro="" textlink="">
          <xdr:nvSpPr>
            <xdr:cNvPr id="4353" name="Spinner 257" hidden="1">
              <a:extLst>
                <a:ext uri="{63B3BB69-23CF-44E3-9099-C40C66FF867C}">
                  <a14:compatExt spid="_x0000_s4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52</xdr:row>
          <xdr:rowOff>0</xdr:rowOff>
        </xdr:from>
        <xdr:to>
          <xdr:col>5</xdr:col>
          <xdr:colOff>254000</xdr:colOff>
          <xdr:row>52</xdr:row>
          <xdr:rowOff>0</xdr:rowOff>
        </xdr:to>
        <xdr:sp macro="" textlink="">
          <xdr:nvSpPr>
            <xdr:cNvPr id="4354" name="Spinner 258" hidden="1">
              <a:extLst>
                <a:ext uri="{63B3BB69-23CF-44E3-9099-C40C66FF867C}">
                  <a14:compatExt spid="_x0000_s4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52</xdr:row>
          <xdr:rowOff>0</xdr:rowOff>
        </xdr:from>
        <xdr:to>
          <xdr:col>5</xdr:col>
          <xdr:colOff>254000</xdr:colOff>
          <xdr:row>52</xdr:row>
          <xdr:rowOff>0</xdr:rowOff>
        </xdr:to>
        <xdr:sp macro="" textlink="">
          <xdr:nvSpPr>
            <xdr:cNvPr id="4355" name="Spinner 259" hidden="1">
              <a:extLst>
                <a:ext uri="{63B3BB69-23CF-44E3-9099-C40C66FF867C}">
                  <a14:compatExt spid="_x0000_s4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52</xdr:row>
          <xdr:rowOff>0</xdr:rowOff>
        </xdr:from>
        <xdr:to>
          <xdr:col>5</xdr:col>
          <xdr:colOff>254000</xdr:colOff>
          <xdr:row>52</xdr:row>
          <xdr:rowOff>0</xdr:rowOff>
        </xdr:to>
        <xdr:sp macro="" textlink="">
          <xdr:nvSpPr>
            <xdr:cNvPr id="4356" name="Spinner 260" hidden="1">
              <a:extLst>
                <a:ext uri="{63B3BB69-23CF-44E3-9099-C40C66FF867C}">
                  <a14:compatExt spid="_x0000_s4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52</xdr:row>
          <xdr:rowOff>0</xdr:rowOff>
        </xdr:from>
        <xdr:to>
          <xdr:col>5</xdr:col>
          <xdr:colOff>254000</xdr:colOff>
          <xdr:row>52</xdr:row>
          <xdr:rowOff>0</xdr:rowOff>
        </xdr:to>
        <xdr:sp macro="" textlink="">
          <xdr:nvSpPr>
            <xdr:cNvPr id="4357" name="Spinner 261" hidden="1">
              <a:extLst>
                <a:ext uri="{63B3BB69-23CF-44E3-9099-C40C66FF867C}">
                  <a14:compatExt spid="_x0000_s4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52</xdr:row>
          <xdr:rowOff>0</xdr:rowOff>
        </xdr:from>
        <xdr:to>
          <xdr:col>5</xdr:col>
          <xdr:colOff>254000</xdr:colOff>
          <xdr:row>52</xdr:row>
          <xdr:rowOff>0</xdr:rowOff>
        </xdr:to>
        <xdr:sp macro="" textlink="">
          <xdr:nvSpPr>
            <xdr:cNvPr id="4358" name="Spinner 262" hidden="1">
              <a:extLst>
                <a:ext uri="{63B3BB69-23CF-44E3-9099-C40C66FF867C}">
                  <a14:compatExt spid="_x0000_s4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52</xdr:row>
          <xdr:rowOff>0</xdr:rowOff>
        </xdr:from>
        <xdr:to>
          <xdr:col>5</xdr:col>
          <xdr:colOff>254000</xdr:colOff>
          <xdr:row>52</xdr:row>
          <xdr:rowOff>0</xdr:rowOff>
        </xdr:to>
        <xdr:sp macro="" textlink="">
          <xdr:nvSpPr>
            <xdr:cNvPr id="4359" name="Spinner 263" hidden="1">
              <a:extLst>
                <a:ext uri="{63B3BB69-23CF-44E3-9099-C40C66FF867C}">
                  <a14:compatExt spid="_x0000_s4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52</xdr:row>
          <xdr:rowOff>0</xdr:rowOff>
        </xdr:from>
        <xdr:to>
          <xdr:col>5</xdr:col>
          <xdr:colOff>254000</xdr:colOff>
          <xdr:row>52</xdr:row>
          <xdr:rowOff>0</xdr:rowOff>
        </xdr:to>
        <xdr:sp macro="" textlink="">
          <xdr:nvSpPr>
            <xdr:cNvPr id="4360" name="Spinner 264" hidden="1">
              <a:extLst>
                <a:ext uri="{63B3BB69-23CF-44E3-9099-C40C66FF867C}">
                  <a14:compatExt spid="_x0000_s4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52</xdr:row>
          <xdr:rowOff>0</xdr:rowOff>
        </xdr:from>
        <xdr:to>
          <xdr:col>5</xdr:col>
          <xdr:colOff>254000</xdr:colOff>
          <xdr:row>52</xdr:row>
          <xdr:rowOff>0</xdr:rowOff>
        </xdr:to>
        <xdr:sp macro="" textlink="">
          <xdr:nvSpPr>
            <xdr:cNvPr id="4361" name="Spinner 265" hidden="1">
              <a:extLst>
                <a:ext uri="{63B3BB69-23CF-44E3-9099-C40C66FF867C}">
                  <a14:compatExt spid="_x0000_s4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52</xdr:row>
          <xdr:rowOff>0</xdr:rowOff>
        </xdr:from>
        <xdr:to>
          <xdr:col>6</xdr:col>
          <xdr:colOff>254000</xdr:colOff>
          <xdr:row>52</xdr:row>
          <xdr:rowOff>0</xdr:rowOff>
        </xdr:to>
        <xdr:sp macro="" textlink="">
          <xdr:nvSpPr>
            <xdr:cNvPr id="4362" name="Spinner 266" hidden="1">
              <a:extLst>
                <a:ext uri="{63B3BB69-23CF-44E3-9099-C40C66FF867C}">
                  <a14:compatExt spid="_x0000_s4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52</xdr:row>
          <xdr:rowOff>0</xdr:rowOff>
        </xdr:from>
        <xdr:to>
          <xdr:col>6</xdr:col>
          <xdr:colOff>254000</xdr:colOff>
          <xdr:row>52</xdr:row>
          <xdr:rowOff>0</xdr:rowOff>
        </xdr:to>
        <xdr:sp macro="" textlink="">
          <xdr:nvSpPr>
            <xdr:cNvPr id="4363" name="Spinner 267" hidden="1">
              <a:extLst>
                <a:ext uri="{63B3BB69-23CF-44E3-9099-C40C66FF867C}">
                  <a14:compatExt spid="_x0000_s4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52</xdr:row>
          <xdr:rowOff>0</xdr:rowOff>
        </xdr:from>
        <xdr:to>
          <xdr:col>6</xdr:col>
          <xdr:colOff>254000</xdr:colOff>
          <xdr:row>52</xdr:row>
          <xdr:rowOff>0</xdr:rowOff>
        </xdr:to>
        <xdr:sp macro="" textlink="">
          <xdr:nvSpPr>
            <xdr:cNvPr id="4364" name="Spinner 268" hidden="1">
              <a:extLst>
                <a:ext uri="{63B3BB69-23CF-44E3-9099-C40C66FF867C}">
                  <a14:compatExt spid="_x0000_s4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52</xdr:row>
          <xdr:rowOff>0</xdr:rowOff>
        </xdr:from>
        <xdr:to>
          <xdr:col>6</xdr:col>
          <xdr:colOff>254000</xdr:colOff>
          <xdr:row>52</xdr:row>
          <xdr:rowOff>0</xdr:rowOff>
        </xdr:to>
        <xdr:sp macro="" textlink="">
          <xdr:nvSpPr>
            <xdr:cNvPr id="4365" name="Spinner 269" hidden="1">
              <a:extLst>
                <a:ext uri="{63B3BB69-23CF-44E3-9099-C40C66FF867C}">
                  <a14:compatExt spid="_x0000_s4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52</xdr:row>
          <xdr:rowOff>0</xdr:rowOff>
        </xdr:from>
        <xdr:to>
          <xdr:col>6</xdr:col>
          <xdr:colOff>254000</xdr:colOff>
          <xdr:row>52</xdr:row>
          <xdr:rowOff>0</xdr:rowOff>
        </xdr:to>
        <xdr:sp macro="" textlink="">
          <xdr:nvSpPr>
            <xdr:cNvPr id="4366" name="Spinner 270" hidden="1">
              <a:extLst>
                <a:ext uri="{63B3BB69-23CF-44E3-9099-C40C66FF867C}">
                  <a14:compatExt spid="_x0000_s4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52</xdr:row>
          <xdr:rowOff>0</xdr:rowOff>
        </xdr:from>
        <xdr:to>
          <xdr:col>6</xdr:col>
          <xdr:colOff>254000</xdr:colOff>
          <xdr:row>52</xdr:row>
          <xdr:rowOff>0</xdr:rowOff>
        </xdr:to>
        <xdr:sp macro="" textlink="">
          <xdr:nvSpPr>
            <xdr:cNvPr id="4367" name="Spinner 271" hidden="1">
              <a:extLst>
                <a:ext uri="{63B3BB69-23CF-44E3-9099-C40C66FF867C}">
                  <a14:compatExt spid="_x0000_s4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52</xdr:row>
          <xdr:rowOff>0</xdr:rowOff>
        </xdr:from>
        <xdr:to>
          <xdr:col>6</xdr:col>
          <xdr:colOff>254000</xdr:colOff>
          <xdr:row>52</xdr:row>
          <xdr:rowOff>0</xdr:rowOff>
        </xdr:to>
        <xdr:sp macro="" textlink="">
          <xdr:nvSpPr>
            <xdr:cNvPr id="4368" name="Spinner 272" hidden="1">
              <a:extLst>
                <a:ext uri="{63B3BB69-23CF-44E3-9099-C40C66FF867C}">
                  <a14:compatExt spid="_x0000_s4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52</xdr:row>
          <xdr:rowOff>0</xdr:rowOff>
        </xdr:from>
        <xdr:to>
          <xdr:col>6</xdr:col>
          <xdr:colOff>254000</xdr:colOff>
          <xdr:row>52</xdr:row>
          <xdr:rowOff>0</xdr:rowOff>
        </xdr:to>
        <xdr:sp macro="" textlink="">
          <xdr:nvSpPr>
            <xdr:cNvPr id="4369" name="Spinner 273" hidden="1">
              <a:extLst>
                <a:ext uri="{63B3BB69-23CF-44E3-9099-C40C66FF867C}">
                  <a14:compatExt spid="_x0000_s4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52</xdr:row>
          <xdr:rowOff>0</xdr:rowOff>
        </xdr:from>
        <xdr:to>
          <xdr:col>7</xdr:col>
          <xdr:colOff>254000</xdr:colOff>
          <xdr:row>52</xdr:row>
          <xdr:rowOff>0</xdr:rowOff>
        </xdr:to>
        <xdr:sp macro="" textlink="">
          <xdr:nvSpPr>
            <xdr:cNvPr id="4370" name="Spinner 274" hidden="1">
              <a:extLst>
                <a:ext uri="{63B3BB69-23CF-44E3-9099-C40C66FF867C}">
                  <a14:compatExt spid="_x0000_s4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52</xdr:row>
          <xdr:rowOff>0</xdr:rowOff>
        </xdr:from>
        <xdr:to>
          <xdr:col>7</xdr:col>
          <xdr:colOff>254000</xdr:colOff>
          <xdr:row>52</xdr:row>
          <xdr:rowOff>0</xdr:rowOff>
        </xdr:to>
        <xdr:sp macro="" textlink="">
          <xdr:nvSpPr>
            <xdr:cNvPr id="4371" name="Spinner 275" hidden="1">
              <a:extLst>
                <a:ext uri="{63B3BB69-23CF-44E3-9099-C40C66FF867C}">
                  <a14:compatExt spid="_x0000_s4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52</xdr:row>
          <xdr:rowOff>0</xdr:rowOff>
        </xdr:from>
        <xdr:to>
          <xdr:col>7</xdr:col>
          <xdr:colOff>254000</xdr:colOff>
          <xdr:row>52</xdr:row>
          <xdr:rowOff>0</xdr:rowOff>
        </xdr:to>
        <xdr:sp macro="" textlink="">
          <xdr:nvSpPr>
            <xdr:cNvPr id="4372" name="Spinner 276" hidden="1">
              <a:extLst>
                <a:ext uri="{63B3BB69-23CF-44E3-9099-C40C66FF867C}">
                  <a14:compatExt spid="_x0000_s4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52</xdr:row>
          <xdr:rowOff>0</xdr:rowOff>
        </xdr:from>
        <xdr:to>
          <xdr:col>7</xdr:col>
          <xdr:colOff>254000</xdr:colOff>
          <xdr:row>52</xdr:row>
          <xdr:rowOff>0</xdr:rowOff>
        </xdr:to>
        <xdr:sp macro="" textlink="">
          <xdr:nvSpPr>
            <xdr:cNvPr id="4373" name="Spinner 277" hidden="1">
              <a:extLst>
                <a:ext uri="{63B3BB69-23CF-44E3-9099-C40C66FF867C}">
                  <a14:compatExt spid="_x0000_s4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52</xdr:row>
          <xdr:rowOff>0</xdr:rowOff>
        </xdr:from>
        <xdr:to>
          <xdr:col>7</xdr:col>
          <xdr:colOff>254000</xdr:colOff>
          <xdr:row>52</xdr:row>
          <xdr:rowOff>0</xdr:rowOff>
        </xdr:to>
        <xdr:sp macro="" textlink="">
          <xdr:nvSpPr>
            <xdr:cNvPr id="4374" name="Spinner 278" hidden="1">
              <a:extLst>
                <a:ext uri="{63B3BB69-23CF-44E3-9099-C40C66FF867C}">
                  <a14:compatExt spid="_x0000_s4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52</xdr:row>
          <xdr:rowOff>0</xdr:rowOff>
        </xdr:from>
        <xdr:to>
          <xdr:col>7</xdr:col>
          <xdr:colOff>254000</xdr:colOff>
          <xdr:row>52</xdr:row>
          <xdr:rowOff>0</xdr:rowOff>
        </xdr:to>
        <xdr:sp macro="" textlink="">
          <xdr:nvSpPr>
            <xdr:cNvPr id="4375" name="Spinner 279" hidden="1">
              <a:extLst>
                <a:ext uri="{63B3BB69-23CF-44E3-9099-C40C66FF867C}">
                  <a14:compatExt spid="_x0000_s4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52</xdr:row>
          <xdr:rowOff>0</xdr:rowOff>
        </xdr:from>
        <xdr:to>
          <xdr:col>7</xdr:col>
          <xdr:colOff>254000</xdr:colOff>
          <xdr:row>52</xdr:row>
          <xdr:rowOff>0</xdr:rowOff>
        </xdr:to>
        <xdr:sp macro="" textlink="">
          <xdr:nvSpPr>
            <xdr:cNvPr id="4376" name="Spinner 280" hidden="1">
              <a:extLst>
                <a:ext uri="{63B3BB69-23CF-44E3-9099-C40C66FF867C}">
                  <a14:compatExt spid="_x0000_s4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52</xdr:row>
          <xdr:rowOff>0</xdr:rowOff>
        </xdr:from>
        <xdr:to>
          <xdr:col>7</xdr:col>
          <xdr:colOff>254000</xdr:colOff>
          <xdr:row>52</xdr:row>
          <xdr:rowOff>0</xdr:rowOff>
        </xdr:to>
        <xdr:sp macro="" textlink="">
          <xdr:nvSpPr>
            <xdr:cNvPr id="4377" name="Spinner 281" hidden="1">
              <a:extLst>
                <a:ext uri="{63B3BB69-23CF-44E3-9099-C40C66FF867C}">
                  <a14:compatExt spid="_x0000_s4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56</xdr:row>
          <xdr:rowOff>0</xdr:rowOff>
        </xdr:from>
        <xdr:to>
          <xdr:col>7</xdr:col>
          <xdr:colOff>266700</xdr:colOff>
          <xdr:row>56</xdr:row>
          <xdr:rowOff>0</xdr:rowOff>
        </xdr:to>
        <xdr:sp macro="" textlink="">
          <xdr:nvSpPr>
            <xdr:cNvPr id="4380" name="Spinner 284" hidden="1">
              <a:extLst>
                <a:ext uri="{63B3BB69-23CF-44E3-9099-C40C66FF867C}">
                  <a14:compatExt spid="_x0000_s4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56</xdr:row>
          <xdr:rowOff>0</xdr:rowOff>
        </xdr:from>
        <xdr:to>
          <xdr:col>7</xdr:col>
          <xdr:colOff>266700</xdr:colOff>
          <xdr:row>56</xdr:row>
          <xdr:rowOff>0</xdr:rowOff>
        </xdr:to>
        <xdr:sp macro="" textlink="">
          <xdr:nvSpPr>
            <xdr:cNvPr id="4381" name="Spinner 285" hidden="1">
              <a:extLst>
                <a:ext uri="{63B3BB69-23CF-44E3-9099-C40C66FF867C}">
                  <a14:compatExt spid="_x0000_s4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56</xdr:row>
          <xdr:rowOff>0</xdr:rowOff>
        </xdr:from>
        <xdr:to>
          <xdr:col>7</xdr:col>
          <xdr:colOff>266700</xdr:colOff>
          <xdr:row>56</xdr:row>
          <xdr:rowOff>0</xdr:rowOff>
        </xdr:to>
        <xdr:sp macro="" textlink="">
          <xdr:nvSpPr>
            <xdr:cNvPr id="4382" name="Spinner 286" hidden="1">
              <a:extLst>
                <a:ext uri="{63B3BB69-23CF-44E3-9099-C40C66FF867C}">
                  <a14:compatExt spid="_x0000_s4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56</xdr:row>
          <xdr:rowOff>0</xdr:rowOff>
        </xdr:from>
        <xdr:to>
          <xdr:col>7</xdr:col>
          <xdr:colOff>266700</xdr:colOff>
          <xdr:row>56</xdr:row>
          <xdr:rowOff>0</xdr:rowOff>
        </xdr:to>
        <xdr:sp macro="" textlink="">
          <xdr:nvSpPr>
            <xdr:cNvPr id="4383" name="Spinner 287" hidden="1">
              <a:extLst>
                <a:ext uri="{63B3BB69-23CF-44E3-9099-C40C66FF867C}">
                  <a14:compatExt spid="_x0000_s4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56</xdr:row>
          <xdr:rowOff>0</xdr:rowOff>
        </xdr:from>
        <xdr:to>
          <xdr:col>7</xdr:col>
          <xdr:colOff>266700</xdr:colOff>
          <xdr:row>56</xdr:row>
          <xdr:rowOff>0</xdr:rowOff>
        </xdr:to>
        <xdr:sp macro="" textlink="">
          <xdr:nvSpPr>
            <xdr:cNvPr id="4384" name="Spinner 288" hidden="1">
              <a:extLst>
                <a:ext uri="{63B3BB69-23CF-44E3-9099-C40C66FF867C}">
                  <a14:compatExt spid="_x0000_s4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56</xdr:row>
          <xdr:rowOff>0</xdr:rowOff>
        </xdr:from>
        <xdr:to>
          <xdr:col>7</xdr:col>
          <xdr:colOff>266700</xdr:colOff>
          <xdr:row>56</xdr:row>
          <xdr:rowOff>0</xdr:rowOff>
        </xdr:to>
        <xdr:sp macro="" textlink="">
          <xdr:nvSpPr>
            <xdr:cNvPr id="4385" name="Spinner 289" hidden="1">
              <a:extLst>
                <a:ext uri="{63B3BB69-23CF-44E3-9099-C40C66FF867C}">
                  <a14:compatExt spid="_x0000_s4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56</xdr:row>
          <xdr:rowOff>0</xdr:rowOff>
        </xdr:from>
        <xdr:to>
          <xdr:col>7</xdr:col>
          <xdr:colOff>241300</xdr:colOff>
          <xdr:row>56</xdr:row>
          <xdr:rowOff>0</xdr:rowOff>
        </xdr:to>
        <xdr:sp macro="" textlink="">
          <xdr:nvSpPr>
            <xdr:cNvPr id="4386" name="Spinner 290" hidden="1">
              <a:extLst>
                <a:ext uri="{63B3BB69-23CF-44E3-9099-C40C66FF867C}">
                  <a14:compatExt spid="_x0000_s4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56</xdr:row>
          <xdr:rowOff>0</xdr:rowOff>
        </xdr:from>
        <xdr:to>
          <xdr:col>7</xdr:col>
          <xdr:colOff>266700</xdr:colOff>
          <xdr:row>56</xdr:row>
          <xdr:rowOff>0</xdr:rowOff>
        </xdr:to>
        <xdr:sp macro="" textlink="">
          <xdr:nvSpPr>
            <xdr:cNvPr id="4387" name="Spinner 291" hidden="1">
              <a:extLst>
                <a:ext uri="{63B3BB69-23CF-44E3-9099-C40C66FF867C}">
                  <a14:compatExt spid="_x0000_s4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56</xdr:row>
          <xdr:rowOff>0</xdr:rowOff>
        </xdr:from>
        <xdr:to>
          <xdr:col>7</xdr:col>
          <xdr:colOff>266700</xdr:colOff>
          <xdr:row>56</xdr:row>
          <xdr:rowOff>0</xdr:rowOff>
        </xdr:to>
        <xdr:sp macro="" textlink="">
          <xdr:nvSpPr>
            <xdr:cNvPr id="4388" name="Spinner 292" hidden="1">
              <a:extLst>
                <a:ext uri="{63B3BB69-23CF-44E3-9099-C40C66FF867C}">
                  <a14:compatExt spid="_x0000_s4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56</xdr:row>
          <xdr:rowOff>0</xdr:rowOff>
        </xdr:from>
        <xdr:to>
          <xdr:col>7</xdr:col>
          <xdr:colOff>266700</xdr:colOff>
          <xdr:row>56</xdr:row>
          <xdr:rowOff>0</xdr:rowOff>
        </xdr:to>
        <xdr:sp macro="" textlink="">
          <xdr:nvSpPr>
            <xdr:cNvPr id="4389" name="Spinner 293" hidden="1">
              <a:extLst>
                <a:ext uri="{63B3BB69-23CF-44E3-9099-C40C66FF867C}">
                  <a14:compatExt spid="_x0000_s4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56</xdr:row>
          <xdr:rowOff>0</xdr:rowOff>
        </xdr:from>
        <xdr:to>
          <xdr:col>7</xdr:col>
          <xdr:colOff>266700</xdr:colOff>
          <xdr:row>56</xdr:row>
          <xdr:rowOff>0</xdr:rowOff>
        </xdr:to>
        <xdr:sp macro="" textlink="">
          <xdr:nvSpPr>
            <xdr:cNvPr id="4390" name="Spinner 294" hidden="1">
              <a:extLst>
                <a:ext uri="{63B3BB69-23CF-44E3-9099-C40C66FF867C}">
                  <a14:compatExt spid="_x0000_s4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56</xdr:row>
          <xdr:rowOff>0</xdr:rowOff>
        </xdr:from>
        <xdr:to>
          <xdr:col>7</xdr:col>
          <xdr:colOff>266700</xdr:colOff>
          <xdr:row>56</xdr:row>
          <xdr:rowOff>0</xdr:rowOff>
        </xdr:to>
        <xdr:sp macro="" textlink="">
          <xdr:nvSpPr>
            <xdr:cNvPr id="4391" name="Spinner 295" hidden="1">
              <a:extLst>
                <a:ext uri="{63B3BB69-23CF-44E3-9099-C40C66FF867C}">
                  <a14:compatExt spid="_x0000_s4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56</xdr:row>
          <xdr:rowOff>0</xdr:rowOff>
        </xdr:from>
        <xdr:to>
          <xdr:col>7</xdr:col>
          <xdr:colOff>266700</xdr:colOff>
          <xdr:row>56</xdr:row>
          <xdr:rowOff>0</xdr:rowOff>
        </xdr:to>
        <xdr:sp macro="" textlink="">
          <xdr:nvSpPr>
            <xdr:cNvPr id="4392" name="Spinner 296" hidden="1">
              <a:extLst>
                <a:ext uri="{63B3BB69-23CF-44E3-9099-C40C66FF867C}">
                  <a14:compatExt spid="_x0000_s4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56</xdr:row>
          <xdr:rowOff>0</xdr:rowOff>
        </xdr:from>
        <xdr:to>
          <xdr:col>7</xdr:col>
          <xdr:colOff>228600</xdr:colOff>
          <xdr:row>56</xdr:row>
          <xdr:rowOff>0</xdr:rowOff>
        </xdr:to>
        <xdr:sp macro="" textlink="">
          <xdr:nvSpPr>
            <xdr:cNvPr id="4393" name="Spinner 297" hidden="1">
              <a:extLst>
                <a:ext uri="{63B3BB69-23CF-44E3-9099-C40C66FF867C}">
                  <a14:compatExt spid="_x0000_s4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56</xdr:row>
          <xdr:rowOff>0</xdr:rowOff>
        </xdr:from>
        <xdr:to>
          <xdr:col>7</xdr:col>
          <xdr:colOff>266700</xdr:colOff>
          <xdr:row>56</xdr:row>
          <xdr:rowOff>0</xdr:rowOff>
        </xdr:to>
        <xdr:sp macro="" textlink="">
          <xdr:nvSpPr>
            <xdr:cNvPr id="4394" name="Spinner 298" hidden="1">
              <a:extLst>
                <a:ext uri="{63B3BB69-23CF-44E3-9099-C40C66FF867C}">
                  <a14:compatExt spid="_x0000_s4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56</xdr:row>
          <xdr:rowOff>0</xdr:rowOff>
        </xdr:from>
        <xdr:to>
          <xdr:col>7</xdr:col>
          <xdr:colOff>266700</xdr:colOff>
          <xdr:row>56</xdr:row>
          <xdr:rowOff>0</xdr:rowOff>
        </xdr:to>
        <xdr:sp macro="" textlink="">
          <xdr:nvSpPr>
            <xdr:cNvPr id="4395" name="Spinner 299" hidden="1">
              <a:extLst>
                <a:ext uri="{63B3BB69-23CF-44E3-9099-C40C66FF867C}">
                  <a14:compatExt spid="_x0000_s4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56</xdr:row>
          <xdr:rowOff>0</xdr:rowOff>
        </xdr:from>
        <xdr:to>
          <xdr:col>7</xdr:col>
          <xdr:colOff>266700</xdr:colOff>
          <xdr:row>56</xdr:row>
          <xdr:rowOff>0</xdr:rowOff>
        </xdr:to>
        <xdr:sp macro="" textlink="">
          <xdr:nvSpPr>
            <xdr:cNvPr id="4396" name="Spinner 300" hidden="1">
              <a:extLst>
                <a:ext uri="{63B3BB69-23CF-44E3-9099-C40C66FF867C}">
                  <a14:compatExt spid="_x0000_s4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56</xdr:row>
          <xdr:rowOff>0</xdr:rowOff>
        </xdr:from>
        <xdr:to>
          <xdr:col>7</xdr:col>
          <xdr:colOff>228600</xdr:colOff>
          <xdr:row>56</xdr:row>
          <xdr:rowOff>0</xdr:rowOff>
        </xdr:to>
        <xdr:sp macro="" textlink="">
          <xdr:nvSpPr>
            <xdr:cNvPr id="4397" name="Spinner 301" hidden="1">
              <a:extLst>
                <a:ext uri="{63B3BB69-23CF-44E3-9099-C40C66FF867C}">
                  <a14:compatExt spid="_x0000_s4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56</xdr:row>
          <xdr:rowOff>0</xdr:rowOff>
        </xdr:from>
        <xdr:to>
          <xdr:col>7</xdr:col>
          <xdr:colOff>228600</xdr:colOff>
          <xdr:row>56</xdr:row>
          <xdr:rowOff>0</xdr:rowOff>
        </xdr:to>
        <xdr:sp macro="" textlink="">
          <xdr:nvSpPr>
            <xdr:cNvPr id="4398" name="Spinner 302" hidden="1">
              <a:extLst>
                <a:ext uri="{63B3BB69-23CF-44E3-9099-C40C66FF867C}">
                  <a14:compatExt spid="_x0000_s4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56</xdr:row>
          <xdr:rowOff>0</xdr:rowOff>
        </xdr:from>
        <xdr:to>
          <xdr:col>7</xdr:col>
          <xdr:colOff>228600</xdr:colOff>
          <xdr:row>56</xdr:row>
          <xdr:rowOff>0</xdr:rowOff>
        </xdr:to>
        <xdr:sp macro="" textlink="">
          <xdr:nvSpPr>
            <xdr:cNvPr id="4399" name="Spinner 303" hidden="1">
              <a:extLst>
                <a:ext uri="{63B3BB69-23CF-44E3-9099-C40C66FF867C}">
                  <a14:compatExt spid="_x0000_s4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56</xdr:row>
          <xdr:rowOff>0</xdr:rowOff>
        </xdr:from>
        <xdr:to>
          <xdr:col>7</xdr:col>
          <xdr:colOff>228600</xdr:colOff>
          <xdr:row>56</xdr:row>
          <xdr:rowOff>0</xdr:rowOff>
        </xdr:to>
        <xdr:sp macro="" textlink="">
          <xdr:nvSpPr>
            <xdr:cNvPr id="4400" name="Spinner 304" hidden="1">
              <a:extLst>
                <a:ext uri="{63B3BB69-23CF-44E3-9099-C40C66FF867C}">
                  <a14:compatExt spid="_x0000_s4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56</xdr:row>
          <xdr:rowOff>0</xdr:rowOff>
        </xdr:from>
        <xdr:to>
          <xdr:col>7</xdr:col>
          <xdr:colOff>228600</xdr:colOff>
          <xdr:row>56</xdr:row>
          <xdr:rowOff>0</xdr:rowOff>
        </xdr:to>
        <xdr:sp macro="" textlink="">
          <xdr:nvSpPr>
            <xdr:cNvPr id="4401" name="Spinner 305" hidden="1">
              <a:extLst>
                <a:ext uri="{63B3BB69-23CF-44E3-9099-C40C66FF867C}">
                  <a14:compatExt spid="_x0000_s4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56</xdr:row>
          <xdr:rowOff>0</xdr:rowOff>
        </xdr:from>
        <xdr:to>
          <xdr:col>7</xdr:col>
          <xdr:colOff>228600</xdr:colOff>
          <xdr:row>56</xdr:row>
          <xdr:rowOff>0</xdr:rowOff>
        </xdr:to>
        <xdr:sp macro="" textlink="">
          <xdr:nvSpPr>
            <xdr:cNvPr id="4402" name="Spinner 306" hidden="1">
              <a:extLst>
                <a:ext uri="{63B3BB69-23CF-44E3-9099-C40C66FF867C}">
                  <a14:compatExt spid="_x0000_s4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56</xdr:row>
          <xdr:rowOff>0</xdr:rowOff>
        </xdr:from>
        <xdr:to>
          <xdr:col>7</xdr:col>
          <xdr:colOff>228600</xdr:colOff>
          <xdr:row>56</xdr:row>
          <xdr:rowOff>0</xdr:rowOff>
        </xdr:to>
        <xdr:sp macro="" textlink="">
          <xdr:nvSpPr>
            <xdr:cNvPr id="4403" name="Spinner 307" hidden="1">
              <a:extLst>
                <a:ext uri="{63B3BB69-23CF-44E3-9099-C40C66FF867C}">
                  <a14:compatExt spid="_x0000_s4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56</xdr:row>
          <xdr:rowOff>0</xdr:rowOff>
        </xdr:from>
        <xdr:to>
          <xdr:col>7</xdr:col>
          <xdr:colOff>228600</xdr:colOff>
          <xdr:row>56</xdr:row>
          <xdr:rowOff>0</xdr:rowOff>
        </xdr:to>
        <xdr:sp macro="" textlink="">
          <xdr:nvSpPr>
            <xdr:cNvPr id="4404" name="Spinner 308" hidden="1">
              <a:extLst>
                <a:ext uri="{63B3BB69-23CF-44E3-9099-C40C66FF867C}">
                  <a14:compatExt spid="_x0000_s4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56</xdr:row>
          <xdr:rowOff>0</xdr:rowOff>
        </xdr:from>
        <xdr:to>
          <xdr:col>7</xdr:col>
          <xdr:colOff>228600</xdr:colOff>
          <xdr:row>56</xdr:row>
          <xdr:rowOff>0</xdr:rowOff>
        </xdr:to>
        <xdr:sp macro="" textlink="">
          <xdr:nvSpPr>
            <xdr:cNvPr id="4405" name="Spinner 309" hidden="1">
              <a:extLst>
                <a:ext uri="{63B3BB69-23CF-44E3-9099-C40C66FF867C}">
                  <a14:compatExt spid="_x0000_s4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56</xdr:row>
          <xdr:rowOff>0</xdr:rowOff>
        </xdr:from>
        <xdr:to>
          <xdr:col>7</xdr:col>
          <xdr:colOff>228600</xdr:colOff>
          <xdr:row>56</xdr:row>
          <xdr:rowOff>0</xdr:rowOff>
        </xdr:to>
        <xdr:sp macro="" textlink="">
          <xdr:nvSpPr>
            <xdr:cNvPr id="4406" name="Spinner 310" hidden="1">
              <a:extLst>
                <a:ext uri="{63B3BB69-23CF-44E3-9099-C40C66FF867C}">
                  <a14:compatExt spid="_x0000_s4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56</xdr:row>
          <xdr:rowOff>0</xdr:rowOff>
        </xdr:from>
        <xdr:to>
          <xdr:col>7</xdr:col>
          <xdr:colOff>228600</xdr:colOff>
          <xdr:row>56</xdr:row>
          <xdr:rowOff>0</xdr:rowOff>
        </xdr:to>
        <xdr:sp macro="" textlink="">
          <xdr:nvSpPr>
            <xdr:cNvPr id="4407" name="Spinner 311" hidden="1">
              <a:extLst>
                <a:ext uri="{63B3BB69-23CF-44E3-9099-C40C66FF867C}">
                  <a14:compatExt spid="_x0000_s4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56</xdr:row>
          <xdr:rowOff>0</xdr:rowOff>
        </xdr:from>
        <xdr:to>
          <xdr:col>7</xdr:col>
          <xdr:colOff>228600</xdr:colOff>
          <xdr:row>56</xdr:row>
          <xdr:rowOff>0</xdr:rowOff>
        </xdr:to>
        <xdr:sp macro="" textlink="">
          <xdr:nvSpPr>
            <xdr:cNvPr id="4408" name="Spinner 312" hidden="1">
              <a:extLst>
                <a:ext uri="{63B3BB69-23CF-44E3-9099-C40C66FF867C}">
                  <a14:compatExt spid="_x0000_s4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56</xdr:row>
          <xdr:rowOff>0</xdr:rowOff>
        </xdr:from>
        <xdr:to>
          <xdr:col>7</xdr:col>
          <xdr:colOff>228600</xdr:colOff>
          <xdr:row>56</xdr:row>
          <xdr:rowOff>0</xdr:rowOff>
        </xdr:to>
        <xdr:sp macro="" textlink="">
          <xdr:nvSpPr>
            <xdr:cNvPr id="4409" name="Spinner 313" hidden="1">
              <a:extLst>
                <a:ext uri="{63B3BB69-23CF-44E3-9099-C40C66FF867C}">
                  <a14:compatExt spid="_x0000_s4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56</xdr:row>
          <xdr:rowOff>0</xdr:rowOff>
        </xdr:from>
        <xdr:to>
          <xdr:col>7</xdr:col>
          <xdr:colOff>228600</xdr:colOff>
          <xdr:row>56</xdr:row>
          <xdr:rowOff>0</xdr:rowOff>
        </xdr:to>
        <xdr:sp macro="" textlink="">
          <xdr:nvSpPr>
            <xdr:cNvPr id="4410" name="Spinner 314" hidden="1">
              <a:extLst>
                <a:ext uri="{63B3BB69-23CF-44E3-9099-C40C66FF867C}">
                  <a14:compatExt spid="_x0000_s4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56</xdr:row>
          <xdr:rowOff>0</xdr:rowOff>
        </xdr:from>
        <xdr:to>
          <xdr:col>5</xdr:col>
          <xdr:colOff>254000</xdr:colOff>
          <xdr:row>56</xdr:row>
          <xdr:rowOff>0</xdr:rowOff>
        </xdr:to>
        <xdr:sp macro="" textlink="">
          <xdr:nvSpPr>
            <xdr:cNvPr id="4411" name="Spinner 315" hidden="1">
              <a:extLst>
                <a:ext uri="{63B3BB69-23CF-44E3-9099-C40C66FF867C}">
                  <a14:compatExt spid="_x0000_s4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56</xdr:row>
          <xdr:rowOff>0</xdr:rowOff>
        </xdr:from>
        <xdr:to>
          <xdr:col>5</xdr:col>
          <xdr:colOff>254000</xdr:colOff>
          <xdr:row>56</xdr:row>
          <xdr:rowOff>0</xdr:rowOff>
        </xdr:to>
        <xdr:sp macro="" textlink="">
          <xdr:nvSpPr>
            <xdr:cNvPr id="4412" name="Spinner 316" hidden="1">
              <a:extLst>
                <a:ext uri="{63B3BB69-23CF-44E3-9099-C40C66FF867C}">
                  <a14:compatExt spid="_x0000_s4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56</xdr:row>
          <xdr:rowOff>0</xdr:rowOff>
        </xdr:from>
        <xdr:to>
          <xdr:col>5</xdr:col>
          <xdr:colOff>254000</xdr:colOff>
          <xdr:row>56</xdr:row>
          <xdr:rowOff>0</xdr:rowOff>
        </xdr:to>
        <xdr:sp macro="" textlink="">
          <xdr:nvSpPr>
            <xdr:cNvPr id="4413" name="Spinner 317" hidden="1">
              <a:extLst>
                <a:ext uri="{63B3BB69-23CF-44E3-9099-C40C66FF867C}">
                  <a14:compatExt spid="_x0000_s4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56</xdr:row>
          <xdr:rowOff>0</xdr:rowOff>
        </xdr:from>
        <xdr:to>
          <xdr:col>5</xdr:col>
          <xdr:colOff>254000</xdr:colOff>
          <xdr:row>56</xdr:row>
          <xdr:rowOff>0</xdr:rowOff>
        </xdr:to>
        <xdr:sp macro="" textlink="">
          <xdr:nvSpPr>
            <xdr:cNvPr id="4414" name="Spinner 318" hidden="1">
              <a:extLst>
                <a:ext uri="{63B3BB69-23CF-44E3-9099-C40C66FF867C}">
                  <a14:compatExt spid="_x0000_s4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56</xdr:row>
          <xdr:rowOff>0</xdr:rowOff>
        </xdr:from>
        <xdr:to>
          <xdr:col>5</xdr:col>
          <xdr:colOff>254000</xdr:colOff>
          <xdr:row>56</xdr:row>
          <xdr:rowOff>0</xdr:rowOff>
        </xdr:to>
        <xdr:sp macro="" textlink="">
          <xdr:nvSpPr>
            <xdr:cNvPr id="4415" name="Spinner 319" hidden="1">
              <a:extLst>
                <a:ext uri="{63B3BB69-23CF-44E3-9099-C40C66FF867C}">
                  <a14:compatExt spid="_x0000_s4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56</xdr:row>
          <xdr:rowOff>0</xdr:rowOff>
        </xdr:from>
        <xdr:to>
          <xdr:col>5</xdr:col>
          <xdr:colOff>254000</xdr:colOff>
          <xdr:row>56</xdr:row>
          <xdr:rowOff>0</xdr:rowOff>
        </xdr:to>
        <xdr:sp macro="" textlink="">
          <xdr:nvSpPr>
            <xdr:cNvPr id="4416" name="Spinner 320" hidden="1">
              <a:extLst>
                <a:ext uri="{63B3BB69-23CF-44E3-9099-C40C66FF867C}">
                  <a14:compatExt spid="_x0000_s4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56</xdr:row>
          <xdr:rowOff>0</xdr:rowOff>
        </xdr:from>
        <xdr:to>
          <xdr:col>5</xdr:col>
          <xdr:colOff>254000</xdr:colOff>
          <xdr:row>56</xdr:row>
          <xdr:rowOff>0</xdr:rowOff>
        </xdr:to>
        <xdr:sp macro="" textlink="">
          <xdr:nvSpPr>
            <xdr:cNvPr id="4417" name="Spinner 321" hidden="1">
              <a:extLst>
                <a:ext uri="{63B3BB69-23CF-44E3-9099-C40C66FF867C}">
                  <a14:compatExt spid="_x0000_s4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56</xdr:row>
          <xdr:rowOff>0</xdr:rowOff>
        </xdr:from>
        <xdr:to>
          <xdr:col>5</xdr:col>
          <xdr:colOff>254000</xdr:colOff>
          <xdr:row>56</xdr:row>
          <xdr:rowOff>0</xdr:rowOff>
        </xdr:to>
        <xdr:sp macro="" textlink="">
          <xdr:nvSpPr>
            <xdr:cNvPr id="4418" name="Spinner 322" hidden="1">
              <a:extLst>
                <a:ext uri="{63B3BB69-23CF-44E3-9099-C40C66FF867C}">
                  <a14:compatExt spid="_x0000_s4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56</xdr:row>
          <xdr:rowOff>0</xdr:rowOff>
        </xdr:from>
        <xdr:to>
          <xdr:col>6</xdr:col>
          <xdr:colOff>254000</xdr:colOff>
          <xdr:row>56</xdr:row>
          <xdr:rowOff>0</xdr:rowOff>
        </xdr:to>
        <xdr:sp macro="" textlink="">
          <xdr:nvSpPr>
            <xdr:cNvPr id="4419" name="Spinner 323" hidden="1">
              <a:extLst>
                <a:ext uri="{63B3BB69-23CF-44E3-9099-C40C66FF867C}">
                  <a14:compatExt spid="_x0000_s4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56</xdr:row>
          <xdr:rowOff>0</xdr:rowOff>
        </xdr:from>
        <xdr:to>
          <xdr:col>6</xdr:col>
          <xdr:colOff>254000</xdr:colOff>
          <xdr:row>56</xdr:row>
          <xdr:rowOff>0</xdr:rowOff>
        </xdr:to>
        <xdr:sp macro="" textlink="">
          <xdr:nvSpPr>
            <xdr:cNvPr id="4420" name="Spinner 324" hidden="1">
              <a:extLst>
                <a:ext uri="{63B3BB69-23CF-44E3-9099-C40C66FF867C}">
                  <a14:compatExt spid="_x0000_s44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56</xdr:row>
          <xdr:rowOff>0</xdr:rowOff>
        </xdr:from>
        <xdr:to>
          <xdr:col>6</xdr:col>
          <xdr:colOff>254000</xdr:colOff>
          <xdr:row>56</xdr:row>
          <xdr:rowOff>0</xdr:rowOff>
        </xdr:to>
        <xdr:sp macro="" textlink="">
          <xdr:nvSpPr>
            <xdr:cNvPr id="4421" name="Spinner 325" hidden="1">
              <a:extLst>
                <a:ext uri="{63B3BB69-23CF-44E3-9099-C40C66FF867C}">
                  <a14:compatExt spid="_x0000_s44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56</xdr:row>
          <xdr:rowOff>0</xdr:rowOff>
        </xdr:from>
        <xdr:to>
          <xdr:col>6</xdr:col>
          <xdr:colOff>254000</xdr:colOff>
          <xdr:row>56</xdr:row>
          <xdr:rowOff>0</xdr:rowOff>
        </xdr:to>
        <xdr:sp macro="" textlink="">
          <xdr:nvSpPr>
            <xdr:cNvPr id="4422" name="Spinner 326" hidden="1">
              <a:extLst>
                <a:ext uri="{63B3BB69-23CF-44E3-9099-C40C66FF867C}">
                  <a14:compatExt spid="_x0000_s4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56</xdr:row>
          <xdr:rowOff>0</xdr:rowOff>
        </xdr:from>
        <xdr:to>
          <xdr:col>6</xdr:col>
          <xdr:colOff>254000</xdr:colOff>
          <xdr:row>56</xdr:row>
          <xdr:rowOff>0</xdr:rowOff>
        </xdr:to>
        <xdr:sp macro="" textlink="">
          <xdr:nvSpPr>
            <xdr:cNvPr id="4423" name="Spinner 327" hidden="1">
              <a:extLst>
                <a:ext uri="{63B3BB69-23CF-44E3-9099-C40C66FF867C}">
                  <a14:compatExt spid="_x0000_s4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56</xdr:row>
          <xdr:rowOff>0</xdr:rowOff>
        </xdr:from>
        <xdr:to>
          <xdr:col>6</xdr:col>
          <xdr:colOff>254000</xdr:colOff>
          <xdr:row>56</xdr:row>
          <xdr:rowOff>0</xdr:rowOff>
        </xdr:to>
        <xdr:sp macro="" textlink="">
          <xdr:nvSpPr>
            <xdr:cNvPr id="4424" name="Spinner 328" hidden="1">
              <a:extLst>
                <a:ext uri="{63B3BB69-23CF-44E3-9099-C40C66FF867C}">
                  <a14:compatExt spid="_x0000_s44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56</xdr:row>
          <xdr:rowOff>0</xdr:rowOff>
        </xdr:from>
        <xdr:to>
          <xdr:col>6</xdr:col>
          <xdr:colOff>254000</xdr:colOff>
          <xdr:row>56</xdr:row>
          <xdr:rowOff>0</xdr:rowOff>
        </xdr:to>
        <xdr:sp macro="" textlink="">
          <xdr:nvSpPr>
            <xdr:cNvPr id="4425" name="Spinner 329" hidden="1">
              <a:extLst>
                <a:ext uri="{63B3BB69-23CF-44E3-9099-C40C66FF867C}">
                  <a14:compatExt spid="_x0000_s44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56</xdr:row>
          <xdr:rowOff>0</xdr:rowOff>
        </xdr:from>
        <xdr:to>
          <xdr:col>6</xdr:col>
          <xdr:colOff>254000</xdr:colOff>
          <xdr:row>56</xdr:row>
          <xdr:rowOff>0</xdr:rowOff>
        </xdr:to>
        <xdr:sp macro="" textlink="">
          <xdr:nvSpPr>
            <xdr:cNvPr id="4426" name="Spinner 330" hidden="1">
              <a:extLst>
                <a:ext uri="{63B3BB69-23CF-44E3-9099-C40C66FF867C}">
                  <a14:compatExt spid="_x0000_s44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56</xdr:row>
          <xdr:rowOff>0</xdr:rowOff>
        </xdr:from>
        <xdr:to>
          <xdr:col>7</xdr:col>
          <xdr:colOff>254000</xdr:colOff>
          <xdr:row>56</xdr:row>
          <xdr:rowOff>0</xdr:rowOff>
        </xdr:to>
        <xdr:sp macro="" textlink="">
          <xdr:nvSpPr>
            <xdr:cNvPr id="4427" name="Spinner 331" hidden="1">
              <a:extLst>
                <a:ext uri="{63B3BB69-23CF-44E3-9099-C40C66FF867C}">
                  <a14:compatExt spid="_x0000_s44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56</xdr:row>
          <xdr:rowOff>0</xdr:rowOff>
        </xdr:from>
        <xdr:to>
          <xdr:col>7</xdr:col>
          <xdr:colOff>254000</xdr:colOff>
          <xdr:row>56</xdr:row>
          <xdr:rowOff>0</xdr:rowOff>
        </xdr:to>
        <xdr:sp macro="" textlink="">
          <xdr:nvSpPr>
            <xdr:cNvPr id="4428" name="Spinner 332" hidden="1">
              <a:extLst>
                <a:ext uri="{63B3BB69-23CF-44E3-9099-C40C66FF867C}">
                  <a14:compatExt spid="_x0000_s44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56</xdr:row>
          <xdr:rowOff>0</xdr:rowOff>
        </xdr:from>
        <xdr:to>
          <xdr:col>7</xdr:col>
          <xdr:colOff>254000</xdr:colOff>
          <xdr:row>56</xdr:row>
          <xdr:rowOff>0</xdr:rowOff>
        </xdr:to>
        <xdr:sp macro="" textlink="">
          <xdr:nvSpPr>
            <xdr:cNvPr id="4429" name="Spinner 333" hidden="1">
              <a:extLst>
                <a:ext uri="{63B3BB69-23CF-44E3-9099-C40C66FF867C}">
                  <a14:compatExt spid="_x0000_s44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56</xdr:row>
          <xdr:rowOff>0</xdr:rowOff>
        </xdr:from>
        <xdr:to>
          <xdr:col>7</xdr:col>
          <xdr:colOff>254000</xdr:colOff>
          <xdr:row>56</xdr:row>
          <xdr:rowOff>0</xdr:rowOff>
        </xdr:to>
        <xdr:sp macro="" textlink="">
          <xdr:nvSpPr>
            <xdr:cNvPr id="4430" name="Spinner 334" hidden="1">
              <a:extLst>
                <a:ext uri="{63B3BB69-23CF-44E3-9099-C40C66FF867C}">
                  <a14:compatExt spid="_x0000_s44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56</xdr:row>
          <xdr:rowOff>0</xdr:rowOff>
        </xdr:from>
        <xdr:to>
          <xdr:col>7</xdr:col>
          <xdr:colOff>254000</xdr:colOff>
          <xdr:row>56</xdr:row>
          <xdr:rowOff>0</xdr:rowOff>
        </xdr:to>
        <xdr:sp macro="" textlink="">
          <xdr:nvSpPr>
            <xdr:cNvPr id="4431" name="Spinner 335" hidden="1">
              <a:extLst>
                <a:ext uri="{63B3BB69-23CF-44E3-9099-C40C66FF867C}">
                  <a14:compatExt spid="_x0000_s4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56</xdr:row>
          <xdr:rowOff>0</xdr:rowOff>
        </xdr:from>
        <xdr:to>
          <xdr:col>7</xdr:col>
          <xdr:colOff>254000</xdr:colOff>
          <xdr:row>56</xdr:row>
          <xdr:rowOff>0</xdr:rowOff>
        </xdr:to>
        <xdr:sp macro="" textlink="">
          <xdr:nvSpPr>
            <xdr:cNvPr id="4432" name="Spinner 336" hidden="1">
              <a:extLst>
                <a:ext uri="{63B3BB69-23CF-44E3-9099-C40C66FF867C}">
                  <a14:compatExt spid="_x0000_s44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56</xdr:row>
          <xdr:rowOff>0</xdr:rowOff>
        </xdr:from>
        <xdr:to>
          <xdr:col>7</xdr:col>
          <xdr:colOff>254000</xdr:colOff>
          <xdr:row>56</xdr:row>
          <xdr:rowOff>0</xdr:rowOff>
        </xdr:to>
        <xdr:sp macro="" textlink="">
          <xdr:nvSpPr>
            <xdr:cNvPr id="4433" name="Spinner 337" hidden="1">
              <a:extLst>
                <a:ext uri="{63B3BB69-23CF-44E3-9099-C40C66FF867C}">
                  <a14:compatExt spid="_x0000_s4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56</xdr:row>
          <xdr:rowOff>0</xdr:rowOff>
        </xdr:from>
        <xdr:to>
          <xdr:col>7</xdr:col>
          <xdr:colOff>254000</xdr:colOff>
          <xdr:row>56</xdr:row>
          <xdr:rowOff>0</xdr:rowOff>
        </xdr:to>
        <xdr:sp macro="" textlink="">
          <xdr:nvSpPr>
            <xdr:cNvPr id="4434" name="Spinner 338" hidden="1">
              <a:extLst>
                <a:ext uri="{63B3BB69-23CF-44E3-9099-C40C66FF867C}">
                  <a14:compatExt spid="_x0000_s4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56</xdr:row>
          <xdr:rowOff>0</xdr:rowOff>
        </xdr:from>
        <xdr:to>
          <xdr:col>4</xdr:col>
          <xdr:colOff>254000</xdr:colOff>
          <xdr:row>56</xdr:row>
          <xdr:rowOff>0</xdr:rowOff>
        </xdr:to>
        <xdr:sp macro="" textlink="">
          <xdr:nvSpPr>
            <xdr:cNvPr id="4490" name="Spinner 394" hidden="1">
              <a:extLst>
                <a:ext uri="{63B3BB69-23CF-44E3-9099-C40C66FF867C}">
                  <a14:compatExt spid="_x0000_s4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56</xdr:row>
          <xdr:rowOff>0</xdr:rowOff>
        </xdr:from>
        <xdr:to>
          <xdr:col>4</xdr:col>
          <xdr:colOff>254000</xdr:colOff>
          <xdr:row>56</xdr:row>
          <xdr:rowOff>0</xdr:rowOff>
        </xdr:to>
        <xdr:sp macro="" textlink="">
          <xdr:nvSpPr>
            <xdr:cNvPr id="4491" name="Spinner 395" hidden="1">
              <a:extLst>
                <a:ext uri="{63B3BB69-23CF-44E3-9099-C40C66FF867C}">
                  <a14:compatExt spid="_x0000_s4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56</xdr:row>
          <xdr:rowOff>0</xdr:rowOff>
        </xdr:from>
        <xdr:to>
          <xdr:col>4</xdr:col>
          <xdr:colOff>254000</xdr:colOff>
          <xdr:row>56</xdr:row>
          <xdr:rowOff>0</xdr:rowOff>
        </xdr:to>
        <xdr:sp macro="" textlink="">
          <xdr:nvSpPr>
            <xdr:cNvPr id="4492" name="Spinner 396" hidden="1">
              <a:extLst>
                <a:ext uri="{63B3BB69-23CF-44E3-9099-C40C66FF867C}">
                  <a14:compatExt spid="_x0000_s4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56</xdr:row>
          <xdr:rowOff>0</xdr:rowOff>
        </xdr:from>
        <xdr:to>
          <xdr:col>4</xdr:col>
          <xdr:colOff>254000</xdr:colOff>
          <xdr:row>56</xdr:row>
          <xdr:rowOff>0</xdr:rowOff>
        </xdr:to>
        <xdr:sp macro="" textlink="">
          <xdr:nvSpPr>
            <xdr:cNvPr id="4493" name="Spinner 397" hidden="1">
              <a:extLst>
                <a:ext uri="{63B3BB69-23CF-44E3-9099-C40C66FF867C}">
                  <a14:compatExt spid="_x0000_s4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56</xdr:row>
          <xdr:rowOff>0</xdr:rowOff>
        </xdr:from>
        <xdr:to>
          <xdr:col>4</xdr:col>
          <xdr:colOff>254000</xdr:colOff>
          <xdr:row>56</xdr:row>
          <xdr:rowOff>0</xdr:rowOff>
        </xdr:to>
        <xdr:sp macro="" textlink="">
          <xdr:nvSpPr>
            <xdr:cNvPr id="4494" name="Spinner 398" hidden="1">
              <a:extLst>
                <a:ext uri="{63B3BB69-23CF-44E3-9099-C40C66FF867C}">
                  <a14:compatExt spid="_x0000_s4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56</xdr:row>
          <xdr:rowOff>0</xdr:rowOff>
        </xdr:from>
        <xdr:to>
          <xdr:col>4</xdr:col>
          <xdr:colOff>254000</xdr:colOff>
          <xdr:row>56</xdr:row>
          <xdr:rowOff>0</xdr:rowOff>
        </xdr:to>
        <xdr:sp macro="" textlink="">
          <xdr:nvSpPr>
            <xdr:cNvPr id="4495" name="Spinner 399" hidden="1">
              <a:extLst>
                <a:ext uri="{63B3BB69-23CF-44E3-9099-C40C66FF867C}">
                  <a14:compatExt spid="_x0000_s4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56</xdr:row>
          <xdr:rowOff>0</xdr:rowOff>
        </xdr:from>
        <xdr:to>
          <xdr:col>4</xdr:col>
          <xdr:colOff>254000</xdr:colOff>
          <xdr:row>56</xdr:row>
          <xdr:rowOff>0</xdr:rowOff>
        </xdr:to>
        <xdr:sp macro="" textlink="">
          <xdr:nvSpPr>
            <xdr:cNvPr id="4496" name="Spinner 400" hidden="1">
              <a:extLst>
                <a:ext uri="{63B3BB69-23CF-44E3-9099-C40C66FF867C}">
                  <a14:compatExt spid="_x0000_s4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56</xdr:row>
          <xdr:rowOff>0</xdr:rowOff>
        </xdr:from>
        <xdr:to>
          <xdr:col>4</xdr:col>
          <xdr:colOff>254000</xdr:colOff>
          <xdr:row>56</xdr:row>
          <xdr:rowOff>0</xdr:rowOff>
        </xdr:to>
        <xdr:sp macro="" textlink="">
          <xdr:nvSpPr>
            <xdr:cNvPr id="4497" name="Spinner 401" hidden="1">
              <a:extLst>
                <a:ext uri="{63B3BB69-23CF-44E3-9099-C40C66FF867C}">
                  <a14:compatExt spid="_x0000_s4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63500</xdr:rowOff>
        </xdr:from>
        <xdr:to>
          <xdr:col>0</xdr:col>
          <xdr:colOff>0</xdr:colOff>
          <xdr:row>7</xdr:row>
          <xdr:rowOff>139700</xdr:rowOff>
        </xdr:to>
        <xdr:sp macro="" textlink="">
          <xdr:nvSpPr>
            <xdr:cNvPr id="24577" name="Button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Goto Model Design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R/Documents/Incyte%20Past%20Projects/107F%20(Bulgaria)/models/core/final/Users/Cheechee/AppData/Local/Microsoft/Windows/Temporary%20Internet%20Files/Content.Outlook/7CQKGM8H/Bulgaria%20fixed%20core%20model%20070112%20v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A. Model Design"/>
      <sheetName val="B. Dashboard"/>
      <sheetName val="C. Masterfiles"/>
      <sheetName val="D.Reconciliation"/>
      <sheetName val="E. Graphs"/>
      <sheetName val="1.Lines"/>
      <sheetName val="2.Traffic"/>
      <sheetName val="3.Network design parameters"/>
      <sheetName val="4.Unit investment and opex"/>
      <sheetName val="5.Indirect costs"/>
      <sheetName val="6.Network design"/>
      <sheetName val="7.Network costs"/>
      <sheetName val="8.Routing factors"/>
      <sheetName val="9.Service costing"/>
      <sheetName val="10.Mark ups"/>
      <sheetName val="11.Service unit co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3.vml"/><Relationship Id="rId3" Type="http://schemas.openxmlformats.org/officeDocument/2006/relationships/ctrlProp" Target="../ctrlProps/ctrlProp25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06" Type="http://schemas.openxmlformats.org/officeDocument/2006/relationships/ctrlProp" Target="../ctrlProps/ctrlProp104.xml"/><Relationship Id="rId107" Type="http://schemas.openxmlformats.org/officeDocument/2006/relationships/ctrlProp" Target="../ctrlProps/ctrlProp105.xml"/><Relationship Id="rId108" Type="http://schemas.openxmlformats.org/officeDocument/2006/relationships/ctrlProp" Target="../ctrlProps/ctrlProp106.xml"/><Relationship Id="rId109" Type="http://schemas.openxmlformats.org/officeDocument/2006/relationships/ctrlProp" Target="../ctrlProps/ctrlProp107.xml"/><Relationship Id="rId70" Type="http://schemas.openxmlformats.org/officeDocument/2006/relationships/ctrlProp" Target="../ctrlProps/ctrlProp68.xml"/><Relationship Id="rId71" Type="http://schemas.openxmlformats.org/officeDocument/2006/relationships/ctrlProp" Target="../ctrlProps/ctrlProp69.xml"/><Relationship Id="rId72" Type="http://schemas.openxmlformats.org/officeDocument/2006/relationships/ctrlProp" Target="../ctrlProps/ctrlProp70.xml"/><Relationship Id="rId73" Type="http://schemas.openxmlformats.org/officeDocument/2006/relationships/ctrlProp" Target="../ctrlProps/ctrlProp71.xml"/><Relationship Id="rId74" Type="http://schemas.openxmlformats.org/officeDocument/2006/relationships/ctrlProp" Target="../ctrlProps/ctrlProp72.xml"/><Relationship Id="rId75" Type="http://schemas.openxmlformats.org/officeDocument/2006/relationships/ctrlProp" Target="../ctrlProps/ctrlProp73.xml"/><Relationship Id="rId76" Type="http://schemas.openxmlformats.org/officeDocument/2006/relationships/ctrlProp" Target="../ctrlProps/ctrlProp74.xml"/><Relationship Id="rId77" Type="http://schemas.openxmlformats.org/officeDocument/2006/relationships/ctrlProp" Target="../ctrlProps/ctrlProp75.xml"/><Relationship Id="rId78" Type="http://schemas.openxmlformats.org/officeDocument/2006/relationships/ctrlProp" Target="../ctrlProps/ctrlProp76.xml"/><Relationship Id="rId79" Type="http://schemas.openxmlformats.org/officeDocument/2006/relationships/ctrlProp" Target="../ctrlProps/ctrlProp77.xml"/><Relationship Id="rId170" Type="http://schemas.openxmlformats.org/officeDocument/2006/relationships/ctrlProp" Target="../ctrlProps/ctrlProp168.xml"/><Relationship Id="rId171" Type="http://schemas.openxmlformats.org/officeDocument/2006/relationships/ctrlProp" Target="../ctrlProps/ctrlProp169.xml"/><Relationship Id="rId172" Type="http://schemas.openxmlformats.org/officeDocument/2006/relationships/ctrlProp" Target="../ctrlProps/ctrlProp170.xml"/><Relationship Id="rId173" Type="http://schemas.openxmlformats.org/officeDocument/2006/relationships/ctrlProp" Target="../ctrlProps/ctrlProp171.xml"/><Relationship Id="rId174" Type="http://schemas.openxmlformats.org/officeDocument/2006/relationships/ctrlProp" Target="../ctrlProps/ctrlProp172.xml"/><Relationship Id="rId175" Type="http://schemas.openxmlformats.org/officeDocument/2006/relationships/ctrlProp" Target="../ctrlProps/ctrlProp173.xml"/><Relationship Id="rId176" Type="http://schemas.openxmlformats.org/officeDocument/2006/relationships/ctrlProp" Target="../ctrlProps/ctrlProp174.xml"/><Relationship Id="rId177" Type="http://schemas.openxmlformats.org/officeDocument/2006/relationships/ctrlProp" Target="../ctrlProps/ctrlProp175.xml"/><Relationship Id="rId178" Type="http://schemas.openxmlformats.org/officeDocument/2006/relationships/ctrlProp" Target="../ctrlProps/ctrlProp176.xml"/><Relationship Id="rId179" Type="http://schemas.openxmlformats.org/officeDocument/2006/relationships/ctrlProp" Target="../ctrlProps/ctrlProp177.xml"/><Relationship Id="rId10" Type="http://schemas.openxmlformats.org/officeDocument/2006/relationships/ctrlProp" Target="../ctrlProps/ctrlProp8.xml"/><Relationship Id="rId11" Type="http://schemas.openxmlformats.org/officeDocument/2006/relationships/ctrlProp" Target="../ctrlProps/ctrlProp9.xml"/><Relationship Id="rId12" Type="http://schemas.openxmlformats.org/officeDocument/2006/relationships/ctrlProp" Target="../ctrlProps/ctrlProp10.xml"/><Relationship Id="rId13" Type="http://schemas.openxmlformats.org/officeDocument/2006/relationships/ctrlProp" Target="../ctrlProps/ctrlProp11.xml"/><Relationship Id="rId14" Type="http://schemas.openxmlformats.org/officeDocument/2006/relationships/ctrlProp" Target="../ctrlProps/ctrlProp12.xml"/><Relationship Id="rId15" Type="http://schemas.openxmlformats.org/officeDocument/2006/relationships/ctrlProp" Target="../ctrlProps/ctrlProp13.xml"/><Relationship Id="rId16" Type="http://schemas.openxmlformats.org/officeDocument/2006/relationships/ctrlProp" Target="../ctrlProps/ctrlProp14.xml"/><Relationship Id="rId17" Type="http://schemas.openxmlformats.org/officeDocument/2006/relationships/ctrlProp" Target="../ctrlProps/ctrlProp15.xml"/><Relationship Id="rId18" Type="http://schemas.openxmlformats.org/officeDocument/2006/relationships/ctrlProp" Target="../ctrlProps/ctrlProp16.xml"/><Relationship Id="rId19" Type="http://schemas.openxmlformats.org/officeDocument/2006/relationships/ctrlProp" Target="../ctrlProps/ctrlProp17.xml"/><Relationship Id="rId110" Type="http://schemas.openxmlformats.org/officeDocument/2006/relationships/ctrlProp" Target="../ctrlProps/ctrlProp108.xml"/><Relationship Id="rId111" Type="http://schemas.openxmlformats.org/officeDocument/2006/relationships/ctrlProp" Target="../ctrlProps/ctrlProp109.xml"/><Relationship Id="rId112" Type="http://schemas.openxmlformats.org/officeDocument/2006/relationships/ctrlProp" Target="../ctrlProps/ctrlProp110.xml"/><Relationship Id="rId113" Type="http://schemas.openxmlformats.org/officeDocument/2006/relationships/ctrlProp" Target="../ctrlProps/ctrlProp111.xml"/><Relationship Id="rId114" Type="http://schemas.openxmlformats.org/officeDocument/2006/relationships/ctrlProp" Target="../ctrlProps/ctrlProp112.xml"/><Relationship Id="rId115" Type="http://schemas.openxmlformats.org/officeDocument/2006/relationships/ctrlProp" Target="../ctrlProps/ctrlProp113.xml"/><Relationship Id="rId116" Type="http://schemas.openxmlformats.org/officeDocument/2006/relationships/ctrlProp" Target="../ctrlProps/ctrlProp114.xml"/><Relationship Id="rId117" Type="http://schemas.openxmlformats.org/officeDocument/2006/relationships/ctrlProp" Target="../ctrlProps/ctrlProp115.xml"/><Relationship Id="rId118" Type="http://schemas.openxmlformats.org/officeDocument/2006/relationships/ctrlProp" Target="../ctrlProps/ctrlProp116.xml"/><Relationship Id="rId119" Type="http://schemas.openxmlformats.org/officeDocument/2006/relationships/ctrlProp" Target="../ctrlProps/ctrlProp117.xml"/><Relationship Id="rId200" Type="http://schemas.openxmlformats.org/officeDocument/2006/relationships/ctrlProp" Target="../ctrlProps/ctrlProp198.xml"/><Relationship Id="rId201" Type="http://schemas.openxmlformats.org/officeDocument/2006/relationships/ctrlProp" Target="../ctrlProps/ctrlProp199.xml"/><Relationship Id="rId202" Type="http://schemas.openxmlformats.org/officeDocument/2006/relationships/ctrlProp" Target="../ctrlProps/ctrlProp200.xml"/><Relationship Id="rId203" Type="http://schemas.openxmlformats.org/officeDocument/2006/relationships/ctrlProp" Target="../ctrlProps/ctrlProp201.xml"/><Relationship Id="rId204" Type="http://schemas.openxmlformats.org/officeDocument/2006/relationships/ctrlProp" Target="../ctrlProps/ctrlProp202.xml"/><Relationship Id="rId205" Type="http://schemas.openxmlformats.org/officeDocument/2006/relationships/ctrlProp" Target="../ctrlProps/ctrlProp203.xml"/><Relationship Id="rId206" Type="http://schemas.openxmlformats.org/officeDocument/2006/relationships/ctrlProp" Target="../ctrlProps/ctrlProp204.xml"/><Relationship Id="rId207" Type="http://schemas.openxmlformats.org/officeDocument/2006/relationships/ctrlProp" Target="../ctrlProps/ctrlProp205.xml"/><Relationship Id="rId208" Type="http://schemas.openxmlformats.org/officeDocument/2006/relationships/ctrlProp" Target="../ctrlProps/ctrlProp206.xml"/><Relationship Id="rId209" Type="http://schemas.openxmlformats.org/officeDocument/2006/relationships/ctrlProp" Target="../ctrlProps/ctrlProp207.xml"/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Relationship Id="rId9" Type="http://schemas.openxmlformats.org/officeDocument/2006/relationships/ctrlProp" Target="../ctrlProps/ctrlProp7.xml"/><Relationship Id="rId80" Type="http://schemas.openxmlformats.org/officeDocument/2006/relationships/ctrlProp" Target="../ctrlProps/ctrlProp78.xml"/><Relationship Id="rId81" Type="http://schemas.openxmlformats.org/officeDocument/2006/relationships/ctrlProp" Target="../ctrlProps/ctrlProp79.xml"/><Relationship Id="rId82" Type="http://schemas.openxmlformats.org/officeDocument/2006/relationships/ctrlProp" Target="../ctrlProps/ctrlProp80.xml"/><Relationship Id="rId83" Type="http://schemas.openxmlformats.org/officeDocument/2006/relationships/ctrlProp" Target="../ctrlProps/ctrlProp81.xml"/><Relationship Id="rId84" Type="http://schemas.openxmlformats.org/officeDocument/2006/relationships/ctrlProp" Target="../ctrlProps/ctrlProp82.xml"/><Relationship Id="rId85" Type="http://schemas.openxmlformats.org/officeDocument/2006/relationships/ctrlProp" Target="../ctrlProps/ctrlProp83.xml"/><Relationship Id="rId86" Type="http://schemas.openxmlformats.org/officeDocument/2006/relationships/ctrlProp" Target="../ctrlProps/ctrlProp84.xml"/><Relationship Id="rId87" Type="http://schemas.openxmlformats.org/officeDocument/2006/relationships/ctrlProp" Target="../ctrlProps/ctrlProp85.xml"/><Relationship Id="rId88" Type="http://schemas.openxmlformats.org/officeDocument/2006/relationships/ctrlProp" Target="../ctrlProps/ctrlProp86.xml"/><Relationship Id="rId89" Type="http://schemas.openxmlformats.org/officeDocument/2006/relationships/ctrlProp" Target="../ctrlProps/ctrlProp87.xml"/><Relationship Id="rId180" Type="http://schemas.openxmlformats.org/officeDocument/2006/relationships/ctrlProp" Target="../ctrlProps/ctrlProp178.xml"/><Relationship Id="rId181" Type="http://schemas.openxmlformats.org/officeDocument/2006/relationships/ctrlProp" Target="../ctrlProps/ctrlProp179.xml"/><Relationship Id="rId182" Type="http://schemas.openxmlformats.org/officeDocument/2006/relationships/ctrlProp" Target="../ctrlProps/ctrlProp180.xml"/><Relationship Id="rId183" Type="http://schemas.openxmlformats.org/officeDocument/2006/relationships/ctrlProp" Target="../ctrlProps/ctrlProp181.xml"/><Relationship Id="rId184" Type="http://schemas.openxmlformats.org/officeDocument/2006/relationships/ctrlProp" Target="../ctrlProps/ctrlProp182.xml"/><Relationship Id="rId185" Type="http://schemas.openxmlformats.org/officeDocument/2006/relationships/ctrlProp" Target="../ctrlProps/ctrlProp183.xml"/><Relationship Id="rId186" Type="http://schemas.openxmlformats.org/officeDocument/2006/relationships/ctrlProp" Target="../ctrlProps/ctrlProp184.xml"/><Relationship Id="rId187" Type="http://schemas.openxmlformats.org/officeDocument/2006/relationships/ctrlProp" Target="../ctrlProps/ctrlProp185.xml"/><Relationship Id="rId188" Type="http://schemas.openxmlformats.org/officeDocument/2006/relationships/ctrlProp" Target="../ctrlProps/ctrlProp186.xml"/><Relationship Id="rId189" Type="http://schemas.openxmlformats.org/officeDocument/2006/relationships/ctrlProp" Target="../ctrlProps/ctrlProp187.xml"/><Relationship Id="rId20" Type="http://schemas.openxmlformats.org/officeDocument/2006/relationships/ctrlProp" Target="../ctrlProps/ctrlProp18.xml"/><Relationship Id="rId21" Type="http://schemas.openxmlformats.org/officeDocument/2006/relationships/ctrlProp" Target="../ctrlProps/ctrlProp19.xml"/><Relationship Id="rId22" Type="http://schemas.openxmlformats.org/officeDocument/2006/relationships/ctrlProp" Target="../ctrlProps/ctrlProp20.xml"/><Relationship Id="rId23" Type="http://schemas.openxmlformats.org/officeDocument/2006/relationships/ctrlProp" Target="../ctrlProps/ctrlProp21.xml"/><Relationship Id="rId24" Type="http://schemas.openxmlformats.org/officeDocument/2006/relationships/ctrlProp" Target="../ctrlProps/ctrlProp22.xml"/><Relationship Id="rId25" Type="http://schemas.openxmlformats.org/officeDocument/2006/relationships/ctrlProp" Target="../ctrlProps/ctrlProp23.xml"/><Relationship Id="rId26" Type="http://schemas.openxmlformats.org/officeDocument/2006/relationships/ctrlProp" Target="../ctrlProps/ctrlProp24.xml"/><Relationship Id="rId27" Type="http://schemas.openxmlformats.org/officeDocument/2006/relationships/ctrlProp" Target="../ctrlProps/ctrlProp25.xml"/><Relationship Id="rId28" Type="http://schemas.openxmlformats.org/officeDocument/2006/relationships/ctrlProp" Target="../ctrlProps/ctrlProp26.xml"/><Relationship Id="rId29" Type="http://schemas.openxmlformats.org/officeDocument/2006/relationships/ctrlProp" Target="../ctrlProps/ctrlProp27.xml"/><Relationship Id="rId120" Type="http://schemas.openxmlformats.org/officeDocument/2006/relationships/ctrlProp" Target="../ctrlProps/ctrlProp118.xml"/><Relationship Id="rId121" Type="http://schemas.openxmlformats.org/officeDocument/2006/relationships/ctrlProp" Target="../ctrlProps/ctrlProp119.xml"/><Relationship Id="rId122" Type="http://schemas.openxmlformats.org/officeDocument/2006/relationships/ctrlProp" Target="../ctrlProps/ctrlProp120.xml"/><Relationship Id="rId123" Type="http://schemas.openxmlformats.org/officeDocument/2006/relationships/ctrlProp" Target="../ctrlProps/ctrlProp121.xml"/><Relationship Id="rId124" Type="http://schemas.openxmlformats.org/officeDocument/2006/relationships/ctrlProp" Target="../ctrlProps/ctrlProp122.xml"/><Relationship Id="rId125" Type="http://schemas.openxmlformats.org/officeDocument/2006/relationships/ctrlProp" Target="../ctrlProps/ctrlProp123.xml"/><Relationship Id="rId126" Type="http://schemas.openxmlformats.org/officeDocument/2006/relationships/ctrlProp" Target="../ctrlProps/ctrlProp124.xml"/><Relationship Id="rId127" Type="http://schemas.openxmlformats.org/officeDocument/2006/relationships/ctrlProp" Target="../ctrlProps/ctrlProp125.xml"/><Relationship Id="rId128" Type="http://schemas.openxmlformats.org/officeDocument/2006/relationships/ctrlProp" Target="../ctrlProps/ctrlProp126.xml"/><Relationship Id="rId129" Type="http://schemas.openxmlformats.org/officeDocument/2006/relationships/ctrlProp" Target="../ctrlProps/ctrlProp127.xml"/><Relationship Id="rId210" Type="http://schemas.openxmlformats.org/officeDocument/2006/relationships/ctrlProp" Target="../ctrlProps/ctrlProp208.xml"/><Relationship Id="rId211" Type="http://schemas.openxmlformats.org/officeDocument/2006/relationships/ctrlProp" Target="../ctrlProps/ctrlProp209.xml"/><Relationship Id="rId212" Type="http://schemas.openxmlformats.org/officeDocument/2006/relationships/ctrlProp" Target="../ctrlProps/ctrlProp210.xml"/><Relationship Id="rId213" Type="http://schemas.openxmlformats.org/officeDocument/2006/relationships/ctrlProp" Target="../ctrlProps/ctrlProp211.xml"/><Relationship Id="rId214" Type="http://schemas.openxmlformats.org/officeDocument/2006/relationships/ctrlProp" Target="../ctrlProps/ctrlProp212.xml"/><Relationship Id="rId215" Type="http://schemas.openxmlformats.org/officeDocument/2006/relationships/ctrlProp" Target="../ctrlProps/ctrlProp213.xml"/><Relationship Id="rId216" Type="http://schemas.openxmlformats.org/officeDocument/2006/relationships/ctrlProp" Target="../ctrlProps/ctrlProp214.xml"/><Relationship Id="rId217" Type="http://schemas.openxmlformats.org/officeDocument/2006/relationships/ctrlProp" Target="../ctrlProps/ctrlProp215.xml"/><Relationship Id="rId218" Type="http://schemas.openxmlformats.org/officeDocument/2006/relationships/ctrlProp" Target="../ctrlProps/ctrlProp216.xml"/><Relationship Id="rId219" Type="http://schemas.openxmlformats.org/officeDocument/2006/relationships/ctrlProp" Target="../ctrlProps/ctrlProp217.xml"/><Relationship Id="rId90" Type="http://schemas.openxmlformats.org/officeDocument/2006/relationships/ctrlProp" Target="../ctrlProps/ctrlProp88.xml"/><Relationship Id="rId91" Type="http://schemas.openxmlformats.org/officeDocument/2006/relationships/ctrlProp" Target="../ctrlProps/ctrlProp89.xml"/><Relationship Id="rId92" Type="http://schemas.openxmlformats.org/officeDocument/2006/relationships/ctrlProp" Target="../ctrlProps/ctrlProp90.xml"/><Relationship Id="rId93" Type="http://schemas.openxmlformats.org/officeDocument/2006/relationships/ctrlProp" Target="../ctrlProps/ctrlProp91.xml"/><Relationship Id="rId94" Type="http://schemas.openxmlformats.org/officeDocument/2006/relationships/ctrlProp" Target="../ctrlProps/ctrlProp92.xml"/><Relationship Id="rId95" Type="http://schemas.openxmlformats.org/officeDocument/2006/relationships/ctrlProp" Target="../ctrlProps/ctrlProp93.xml"/><Relationship Id="rId96" Type="http://schemas.openxmlformats.org/officeDocument/2006/relationships/ctrlProp" Target="../ctrlProps/ctrlProp94.xml"/><Relationship Id="rId97" Type="http://schemas.openxmlformats.org/officeDocument/2006/relationships/ctrlProp" Target="../ctrlProps/ctrlProp95.xml"/><Relationship Id="rId98" Type="http://schemas.openxmlformats.org/officeDocument/2006/relationships/ctrlProp" Target="../ctrlProps/ctrlProp96.xml"/><Relationship Id="rId99" Type="http://schemas.openxmlformats.org/officeDocument/2006/relationships/ctrlProp" Target="../ctrlProps/ctrlProp97.xml"/><Relationship Id="rId190" Type="http://schemas.openxmlformats.org/officeDocument/2006/relationships/ctrlProp" Target="../ctrlProps/ctrlProp188.xml"/><Relationship Id="rId191" Type="http://schemas.openxmlformats.org/officeDocument/2006/relationships/ctrlProp" Target="../ctrlProps/ctrlProp189.xml"/><Relationship Id="rId192" Type="http://schemas.openxmlformats.org/officeDocument/2006/relationships/ctrlProp" Target="../ctrlProps/ctrlProp190.xml"/><Relationship Id="rId193" Type="http://schemas.openxmlformats.org/officeDocument/2006/relationships/ctrlProp" Target="../ctrlProps/ctrlProp191.xml"/><Relationship Id="rId194" Type="http://schemas.openxmlformats.org/officeDocument/2006/relationships/ctrlProp" Target="../ctrlProps/ctrlProp192.xml"/><Relationship Id="rId195" Type="http://schemas.openxmlformats.org/officeDocument/2006/relationships/ctrlProp" Target="../ctrlProps/ctrlProp193.xml"/><Relationship Id="rId196" Type="http://schemas.openxmlformats.org/officeDocument/2006/relationships/ctrlProp" Target="../ctrlProps/ctrlProp194.xml"/><Relationship Id="rId197" Type="http://schemas.openxmlformats.org/officeDocument/2006/relationships/ctrlProp" Target="../ctrlProps/ctrlProp195.xml"/><Relationship Id="rId198" Type="http://schemas.openxmlformats.org/officeDocument/2006/relationships/ctrlProp" Target="../ctrlProps/ctrlProp196.xml"/><Relationship Id="rId199" Type="http://schemas.openxmlformats.org/officeDocument/2006/relationships/ctrlProp" Target="../ctrlProps/ctrlProp197.xml"/><Relationship Id="rId30" Type="http://schemas.openxmlformats.org/officeDocument/2006/relationships/ctrlProp" Target="../ctrlProps/ctrlProp28.xml"/><Relationship Id="rId31" Type="http://schemas.openxmlformats.org/officeDocument/2006/relationships/ctrlProp" Target="../ctrlProps/ctrlProp29.xml"/><Relationship Id="rId32" Type="http://schemas.openxmlformats.org/officeDocument/2006/relationships/ctrlProp" Target="../ctrlProps/ctrlProp30.xml"/><Relationship Id="rId33" Type="http://schemas.openxmlformats.org/officeDocument/2006/relationships/ctrlProp" Target="../ctrlProps/ctrlProp31.xml"/><Relationship Id="rId34" Type="http://schemas.openxmlformats.org/officeDocument/2006/relationships/ctrlProp" Target="../ctrlProps/ctrlProp32.xml"/><Relationship Id="rId35" Type="http://schemas.openxmlformats.org/officeDocument/2006/relationships/ctrlProp" Target="../ctrlProps/ctrlProp33.xml"/><Relationship Id="rId36" Type="http://schemas.openxmlformats.org/officeDocument/2006/relationships/ctrlProp" Target="../ctrlProps/ctrlProp34.xml"/><Relationship Id="rId37" Type="http://schemas.openxmlformats.org/officeDocument/2006/relationships/ctrlProp" Target="../ctrlProps/ctrlProp35.xml"/><Relationship Id="rId38" Type="http://schemas.openxmlformats.org/officeDocument/2006/relationships/ctrlProp" Target="../ctrlProps/ctrlProp36.xml"/><Relationship Id="rId39" Type="http://schemas.openxmlformats.org/officeDocument/2006/relationships/ctrlProp" Target="../ctrlProps/ctrlProp37.xml"/><Relationship Id="rId130" Type="http://schemas.openxmlformats.org/officeDocument/2006/relationships/ctrlProp" Target="../ctrlProps/ctrlProp128.xml"/><Relationship Id="rId131" Type="http://schemas.openxmlformats.org/officeDocument/2006/relationships/ctrlProp" Target="../ctrlProps/ctrlProp129.xml"/><Relationship Id="rId132" Type="http://schemas.openxmlformats.org/officeDocument/2006/relationships/ctrlProp" Target="../ctrlProps/ctrlProp130.xml"/><Relationship Id="rId133" Type="http://schemas.openxmlformats.org/officeDocument/2006/relationships/ctrlProp" Target="../ctrlProps/ctrlProp131.xml"/><Relationship Id="rId220" Type="http://schemas.openxmlformats.org/officeDocument/2006/relationships/ctrlProp" Target="../ctrlProps/ctrlProp218.xml"/><Relationship Id="rId221" Type="http://schemas.openxmlformats.org/officeDocument/2006/relationships/ctrlProp" Target="../ctrlProps/ctrlProp219.xml"/><Relationship Id="rId222" Type="http://schemas.openxmlformats.org/officeDocument/2006/relationships/ctrlProp" Target="../ctrlProps/ctrlProp220.xml"/><Relationship Id="rId223" Type="http://schemas.openxmlformats.org/officeDocument/2006/relationships/ctrlProp" Target="../ctrlProps/ctrlProp221.xml"/><Relationship Id="rId224" Type="http://schemas.openxmlformats.org/officeDocument/2006/relationships/ctrlProp" Target="../ctrlProps/ctrlProp222.xml"/><Relationship Id="rId225" Type="http://schemas.openxmlformats.org/officeDocument/2006/relationships/ctrlProp" Target="../ctrlProps/ctrlProp223.xml"/><Relationship Id="rId226" Type="http://schemas.openxmlformats.org/officeDocument/2006/relationships/ctrlProp" Target="../ctrlProps/ctrlProp224.xml"/><Relationship Id="rId227" Type="http://schemas.openxmlformats.org/officeDocument/2006/relationships/ctrlProp" Target="../ctrlProps/ctrlProp225.xml"/><Relationship Id="rId228" Type="http://schemas.openxmlformats.org/officeDocument/2006/relationships/ctrlProp" Target="../ctrlProps/ctrlProp226.xml"/><Relationship Id="rId229" Type="http://schemas.openxmlformats.org/officeDocument/2006/relationships/ctrlProp" Target="../ctrlProps/ctrlProp227.xml"/><Relationship Id="rId134" Type="http://schemas.openxmlformats.org/officeDocument/2006/relationships/ctrlProp" Target="../ctrlProps/ctrlProp132.xml"/><Relationship Id="rId135" Type="http://schemas.openxmlformats.org/officeDocument/2006/relationships/ctrlProp" Target="../ctrlProps/ctrlProp133.xml"/><Relationship Id="rId136" Type="http://schemas.openxmlformats.org/officeDocument/2006/relationships/ctrlProp" Target="../ctrlProps/ctrlProp134.xml"/><Relationship Id="rId137" Type="http://schemas.openxmlformats.org/officeDocument/2006/relationships/ctrlProp" Target="../ctrlProps/ctrlProp135.xml"/><Relationship Id="rId138" Type="http://schemas.openxmlformats.org/officeDocument/2006/relationships/ctrlProp" Target="../ctrlProps/ctrlProp136.xml"/><Relationship Id="rId139" Type="http://schemas.openxmlformats.org/officeDocument/2006/relationships/ctrlProp" Target="../ctrlProps/ctrlProp137.xml"/><Relationship Id="rId40" Type="http://schemas.openxmlformats.org/officeDocument/2006/relationships/ctrlProp" Target="../ctrlProps/ctrlProp38.xml"/><Relationship Id="rId41" Type="http://schemas.openxmlformats.org/officeDocument/2006/relationships/ctrlProp" Target="../ctrlProps/ctrlProp39.xml"/><Relationship Id="rId42" Type="http://schemas.openxmlformats.org/officeDocument/2006/relationships/ctrlProp" Target="../ctrlProps/ctrlProp40.xml"/><Relationship Id="rId43" Type="http://schemas.openxmlformats.org/officeDocument/2006/relationships/ctrlProp" Target="../ctrlProps/ctrlProp41.xml"/><Relationship Id="rId44" Type="http://schemas.openxmlformats.org/officeDocument/2006/relationships/ctrlProp" Target="../ctrlProps/ctrlProp42.xml"/><Relationship Id="rId45" Type="http://schemas.openxmlformats.org/officeDocument/2006/relationships/ctrlProp" Target="../ctrlProps/ctrlProp43.xml"/><Relationship Id="rId46" Type="http://schemas.openxmlformats.org/officeDocument/2006/relationships/ctrlProp" Target="../ctrlProps/ctrlProp44.xml"/><Relationship Id="rId47" Type="http://schemas.openxmlformats.org/officeDocument/2006/relationships/ctrlProp" Target="../ctrlProps/ctrlProp45.xml"/><Relationship Id="rId48" Type="http://schemas.openxmlformats.org/officeDocument/2006/relationships/ctrlProp" Target="../ctrlProps/ctrlProp46.xml"/><Relationship Id="rId49" Type="http://schemas.openxmlformats.org/officeDocument/2006/relationships/ctrlProp" Target="../ctrlProps/ctrlProp47.xml"/><Relationship Id="rId140" Type="http://schemas.openxmlformats.org/officeDocument/2006/relationships/ctrlProp" Target="../ctrlProps/ctrlProp138.xml"/><Relationship Id="rId141" Type="http://schemas.openxmlformats.org/officeDocument/2006/relationships/ctrlProp" Target="../ctrlProps/ctrlProp139.xml"/><Relationship Id="rId142" Type="http://schemas.openxmlformats.org/officeDocument/2006/relationships/ctrlProp" Target="../ctrlProps/ctrlProp140.xml"/><Relationship Id="rId143" Type="http://schemas.openxmlformats.org/officeDocument/2006/relationships/ctrlProp" Target="../ctrlProps/ctrlProp141.xml"/><Relationship Id="rId144" Type="http://schemas.openxmlformats.org/officeDocument/2006/relationships/ctrlProp" Target="../ctrlProps/ctrlProp142.xml"/><Relationship Id="rId145" Type="http://schemas.openxmlformats.org/officeDocument/2006/relationships/ctrlProp" Target="../ctrlProps/ctrlProp143.xml"/><Relationship Id="rId146" Type="http://schemas.openxmlformats.org/officeDocument/2006/relationships/ctrlProp" Target="../ctrlProps/ctrlProp144.xml"/><Relationship Id="rId147" Type="http://schemas.openxmlformats.org/officeDocument/2006/relationships/ctrlProp" Target="../ctrlProps/ctrlProp145.xml"/><Relationship Id="rId148" Type="http://schemas.openxmlformats.org/officeDocument/2006/relationships/ctrlProp" Target="../ctrlProps/ctrlProp146.xml"/><Relationship Id="rId149" Type="http://schemas.openxmlformats.org/officeDocument/2006/relationships/ctrlProp" Target="../ctrlProps/ctrlProp147.xml"/><Relationship Id="rId230" Type="http://schemas.openxmlformats.org/officeDocument/2006/relationships/ctrlProp" Target="../ctrlProps/ctrlProp228.xml"/><Relationship Id="rId231" Type="http://schemas.openxmlformats.org/officeDocument/2006/relationships/ctrlProp" Target="../ctrlProps/ctrlProp229.xml"/><Relationship Id="rId232" Type="http://schemas.openxmlformats.org/officeDocument/2006/relationships/ctrlProp" Target="../ctrlProps/ctrlProp230.xml"/><Relationship Id="rId233" Type="http://schemas.openxmlformats.org/officeDocument/2006/relationships/ctrlProp" Target="../ctrlProps/ctrlProp231.xml"/><Relationship Id="rId234" Type="http://schemas.openxmlformats.org/officeDocument/2006/relationships/ctrlProp" Target="../ctrlProps/ctrlProp232.xml"/><Relationship Id="rId235" Type="http://schemas.openxmlformats.org/officeDocument/2006/relationships/ctrlProp" Target="../ctrlProps/ctrlProp233.xml"/><Relationship Id="rId236" Type="http://schemas.openxmlformats.org/officeDocument/2006/relationships/ctrlProp" Target="../ctrlProps/ctrlProp234.xml"/><Relationship Id="rId237" Type="http://schemas.openxmlformats.org/officeDocument/2006/relationships/ctrlProp" Target="../ctrlProps/ctrlProp235.xml"/><Relationship Id="rId238" Type="http://schemas.openxmlformats.org/officeDocument/2006/relationships/ctrlProp" Target="../ctrlProps/ctrlProp236.xml"/><Relationship Id="rId239" Type="http://schemas.openxmlformats.org/officeDocument/2006/relationships/ctrlProp" Target="../ctrlProps/ctrlProp237.xml"/><Relationship Id="rId50" Type="http://schemas.openxmlformats.org/officeDocument/2006/relationships/ctrlProp" Target="../ctrlProps/ctrlProp48.xml"/><Relationship Id="rId51" Type="http://schemas.openxmlformats.org/officeDocument/2006/relationships/ctrlProp" Target="../ctrlProps/ctrlProp49.xml"/><Relationship Id="rId52" Type="http://schemas.openxmlformats.org/officeDocument/2006/relationships/ctrlProp" Target="../ctrlProps/ctrlProp50.xml"/><Relationship Id="rId53" Type="http://schemas.openxmlformats.org/officeDocument/2006/relationships/ctrlProp" Target="../ctrlProps/ctrlProp51.xml"/><Relationship Id="rId54" Type="http://schemas.openxmlformats.org/officeDocument/2006/relationships/ctrlProp" Target="../ctrlProps/ctrlProp52.xml"/><Relationship Id="rId55" Type="http://schemas.openxmlformats.org/officeDocument/2006/relationships/ctrlProp" Target="../ctrlProps/ctrlProp53.xml"/><Relationship Id="rId56" Type="http://schemas.openxmlformats.org/officeDocument/2006/relationships/ctrlProp" Target="../ctrlProps/ctrlProp54.xml"/><Relationship Id="rId57" Type="http://schemas.openxmlformats.org/officeDocument/2006/relationships/ctrlProp" Target="../ctrlProps/ctrlProp55.xml"/><Relationship Id="rId58" Type="http://schemas.openxmlformats.org/officeDocument/2006/relationships/ctrlProp" Target="../ctrlProps/ctrlProp56.xml"/><Relationship Id="rId59" Type="http://schemas.openxmlformats.org/officeDocument/2006/relationships/ctrlProp" Target="../ctrlProps/ctrlProp57.xml"/><Relationship Id="rId150" Type="http://schemas.openxmlformats.org/officeDocument/2006/relationships/ctrlProp" Target="../ctrlProps/ctrlProp148.xml"/><Relationship Id="rId151" Type="http://schemas.openxmlformats.org/officeDocument/2006/relationships/ctrlProp" Target="../ctrlProps/ctrlProp149.xml"/><Relationship Id="rId152" Type="http://schemas.openxmlformats.org/officeDocument/2006/relationships/ctrlProp" Target="../ctrlProps/ctrlProp150.xml"/><Relationship Id="rId153" Type="http://schemas.openxmlformats.org/officeDocument/2006/relationships/ctrlProp" Target="../ctrlProps/ctrlProp151.xml"/><Relationship Id="rId154" Type="http://schemas.openxmlformats.org/officeDocument/2006/relationships/ctrlProp" Target="../ctrlProps/ctrlProp152.xml"/><Relationship Id="rId155" Type="http://schemas.openxmlformats.org/officeDocument/2006/relationships/ctrlProp" Target="../ctrlProps/ctrlProp153.xml"/><Relationship Id="rId156" Type="http://schemas.openxmlformats.org/officeDocument/2006/relationships/ctrlProp" Target="../ctrlProps/ctrlProp154.xml"/><Relationship Id="rId157" Type="http://schemas.openxmlformats.org/officeDocument/2006/relationships/ctrlProp" Target="../ctrlProps/ctrlProp155.xml"/><Relationship Id="rId158" Type="http://schemas.openxmlformats.org/officeDocument/2006/relationships/ctrlProp" Target="../ctrlProps/ctrlProp156.xml"/><Relationship Id="rId159" Type="http://schemas.openxmlformats.org/officeDocument/2006/relationships/ctrlProp" Target="../ctrlProps/ctrlProp157.xml"/><Relationship Id="rId240" Type="http://schemas.openxmlformats.org/officeDocument/2006/relationships/ctrlProp" Target="../ctrlProps/ctrlProp238.xml"/><Relationship Id="rId241" Type="http://schemas.openxmlformats.org/officeDocument/2006/relationships/ctrlProp" Target="../ctrlProps/ctrlProp239.xml"/><Relationship Id="rId242" Type="http://schemas.openxmlformats.org/officeDocument/2006/relationships/ctrlProp" Target="../ctrlProps/ctrlProp240.xml"/><Relationship Id="rId243" Type="http://schemas.openxmlformats.org/officeDocument/2006/relationships/ctrlProp" Target="../ctrlProps/ctrlProp241.xml"/><Relationship Id="rId244" Type="http://schemas.openxmlformats.org/officeDocument/2006/relationships/ctrlProp" Target="../ctrlProps/ctrlProp242.xml"/><Relationship Id="rId245" Type="http://schemas.openxmlformats.org/officeDocument/2006/relationships/ctrlProp" Target="../ctrlProps/ctrlProp243.xml"/><Relationship Id="rId246" Type="http://schemas.openxmlformats.org/officeDocument/2006/relationships/ctrlProp" Target="../ctrlProps/ctrlProp244.xml"/><Relationship Id="rId247" Type="http://schemas.openxmlformats.org/officeDocument/2006/relationships/ctrlProp" Target="../ctrlProps/ctrlProp245.xml"/><Relationship Id="rId248" Type="http://schemas.openxmlformats.org/officeDocument/2006/relationships/ctrlProp" Target="../ctrlProps/ctrlProp246.xml"/><Relationship Id="rId249" Type="http://schemas.openxmlformats.org/officeDocument/2006/relationships/ctrlProp" Target="../ctrlProps/ctrlProp247.xml"/><Relationship Id="rId60" Type="http://schemas.openxmlformats.org/officeDocument/2006/relationships/ctrlProp" Target="../ctrlProps/ctrlProp58.xml"/><Relationship Id="rId61" Type="http://schemas.openxmlformats.org/officeDocument/2006/relationships/ctrlProp" Target="../ctrlProps/ctrlProp59.xml"/><Relationship Id="rId62" Type="http://schemas.openxmlformats.org/officeDocument/2006/relationships/ctrlProp" Target="../ctrlProps/ctrlProp60.xml"/><Relationship Id="rId63" Type="http://schemas.openxmlformats.org/officeDocument/2006/relationships/ctrlProp" Target="../ctrlProps/ctrlProp61.xml"/><Relationship Id="rId64" Type="http://schemas.openxmlformats.org/officeDocument/2006/relationships/ctrlProp" Target="../ctrlProps/ctrlProp62.xml"/><Relationship Id="rId65" Type="http://schemas.openxmlformats.org/officeDocument/2006/relationships/ctrlProp" Target="../ctrlProps/ctrlProp63.xml"/><Relationship Id="rId66" Type="http://schemas.openxmlformats.org/officeDocument/2006/relationships/ctrlProp" Target="../ctrlProps/ctrlProp64.xml"/><Relationship Id="rId67" Type="http://schemas.openxmlformats.org/officeDocument/2006/relationships/ctrlProp" Target="../ctrlProps/ctrlProp65.xml"/><Relationship Id="rId68" Type="http://schemas.openxmlformats.org/officeDocument/2006/relationships/ctrlProp" Target="../ctrlProps/ctrlProp66.xml"/><Relationship Id="rId69" Type="http://schemas.openxmlformats.org/officeDocument/2006/relationships/ctrlProp" Target="../ctrlProps/ctrlProp67.xml"/><Relationship Id="rId160" Type="http://schemas.openxmlformats.org/officeDocument/2006/relationships/ctrlProp" Target="../ctrlProps/ctrlProp158.xml"/><Relationship Id="rId161" Type="http://schemas.openxmlformats.org/officeDocument/2006/relationships/ctrlProp" Target="../ctrlProps/ctrlProp159.xml"/><Relationship Id="rId162" Type="http://schemas.openxmlformats.org/officeDocument/2006/relationships/ctrlProp" Target="../ctrlProps/ctrlProp160.xml"/><Relationship Id="rId163" Type="http://schemas.openxmlformats.org/officeDocument/2006/relationships/ctrlProp" Target="../ctrlProps/ctrlProp161.xml"/><Relationship Id="rId164" Type="http://schemas.openxmlformats.org/officeDocument/2006/relationships/ctrlProp" Target="../ctrlProps/ctrlProp162.xml"/><Relationship Id="rId165" Type="http://schemas.openxmlformats.org/officeDocument/2006/relationships/ctrlProp" Target="../ctrlProps/ctrlProp163.xml"/><Relationship Id="rId166" Type="http://schemas.openxmlformats.org/officeDocument/2006/relationships/ctrlProp" Target="../ctrlProps/ctrlProp164.xml"/><Relationship Id="rId167" Type="http://schemas.openxmlformats.org/officeDocument/2006/relationships/ctrlProp" Target="../ctrlProps/ctrlProp165.xml"/><Relationship Id="rId168" Type="http://schemas.openxmlformats.org/officeDocument/2006/relationships/ctrlProp" Target="../ctrlProps/ctrlProp166.xml"/><Relationship Id="rId169" Type="http://schemas.openxmlformats.org/officeDocument/2006/relationships/ctrlProp" Target="../ctrlProps/ctrlProp167.xml"/><Relationship Id="rId250" Type="http://schemas.openxmlformats.org/officeDocument/2006/relationships/ctrlProp" Target="../ctrlProps/ctrlProp248.xml"/><Relationship Id="rId251" Type="http://schemas.openxmlformats.org/officeDocument/2006/relationships/ctrlProp" Target="../ctrlProps/ctrlProp249.xml"/><Relationship Id="rId252" Type="http://schemas.openxmlformats.org/officeDocument/2006/relationships/ctrlProp" Target="../ctrlProps/ctrlProp250.xml"/><Relationship Id="rId253" Type="http://schemas.openxmlformats.org/officeDocument/2006/relationships/ctrlProp" Target="../ctrlProps/ctrlProp251.xml"/><Relationship Id="rId254" Type="http://schemas.openxmlformats.org/officeDocument/2006/relationships/ctrlProp" Target="../ctrlProps/ctrlProp252.xml"/><Relationship Id="rId100" Type="http://schemas.openxmlformats.org/officeDocument/2006/relationships/ctrlProp" Target="../ctrlProps/ctrlProp98.xml"/><Relationship Id="rId101" Type="http://schemas.openxmlformats.org/officeDocument/2006/relationships/ctrlProp" Target="../ctrlProps/ctrlProp99.xml"/><Relationship Id="rId102" Type="http://schemas.openxmlformats.org/officeDocument/2006/relationships/ctrlProp" Target="../ctrlProps/ctrlProp100.xml"/><Relationship Id="rId103" Type="http://schemas.openxmlformats.org/officeDocument/2006/relationships/ctrlProp" Target="../ctrlProps/ctrlProp101.xml"/><Relationship Id="rId104" Type="http://schemas.openxmlformats.org/officeDocument/2006/relationships/ctrlProp" Target="../ctrlProps/ctrlProp102.xml"/><Relationship Id="rId105" Type="http://schemas.openxmlformats.org/officeDocument/2006/relationships/ctrlProp" Target="../ctrlProps/ctrlProp10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B3:K35"/>
  <sheetViews>
    <sheetView tabSelected="1" zoomScale="90" zoomScaleNormal="90" zoomScalePageLayoutView="90" workbookViewId="0">
      <selection activeCell="I46" sqref="I46"/>
    </sheetView>
  </sheetViews>
  <sheetFormatPr baseColWidth="10" defaultColWidth="8.83203125" defaultRowHeight="12" x14ac:dyDescent="0"/>
  <cols>
    <col min="1" max="3" width="6.33203125" style="96" customWidth="1"/>
    <col min="4" max="5" width="27.33203125" style="96" customWidth="1"/>
    <col min="6" max="16384" width="8.83203125" style="96"/>
  </cols>
  <sheetData>
    <row r="3" spans="2:8">
      <c r="B3" s="118"/>
      <c r="C3" s="118"/>
      <c r="D3" s="118"/>
      <c r="E3" s="118"/>
      <c r="F3" s="118"/>
      <c r="G3" s="118"/>
      <c r="H3" s="118"/>
    </row>
    <row r="4" spans="2:8" ht="28">
      <c r="B4" s="119" t="s">
        <v>570</v>
      </c>
      <c r="C4" s="118"/>
      <c r="D4" s="118"/>
      <c r="E4" s="118"/>
      <c r="F4" s="118"/>
      <c r="G4" s="118"/>
      <c r="H4" s="118"/>
    </row>
    <row r="5" spans="2:8">
      <c r="B5" s="118"/>
      <c r="C5" s="118"/>
      <c r="D5" s="118"/>
      <c r="E5" s="118"/>
      <c r="F5" s="118"/>
      <c r="G5" s="118"/>
      <c r="H5" s="118"/>
    </row>
    <row r="6" spans="2:8" ht="18">
      <c r="B6" s="120" t="s">
        <v>569</v>
      </c>
      <c r="C6" s="118"/>
      <c r="D6" s="120" t="str">
        <f ca="1">MID(CELL("filename"),SEARCH("[",CELL("filename"))+1, SEARCH("]",CELL("filename"))-SEARCH("[",CELL("filename"))-1)</f>
        <v>ITU NGN training cost model.xlsx</v>
      </c>
      <c r="E6" s="118"/>
      <c r="F6" s="118"/>
      <c r="G6" s="118"/>
      <c r="H6" s="118"/>
    </row>
    <row r="7" spans="2:8">
      <c r="B7" s="118"/>
      <c r="C7" s="118"/>
      <c r="D7" s="118"/>
      <c r="E7" s="118"/>
      <c r="F7" s="118"/>
      <c r="G7" s="118"/>
      <c r="H7" s="118"/>
    </row>
    <row r="8" spans="2:8">
      <c r="B8" s="118"/>
      <c r="C8" s="118"/>
      <c r="D8" s="118"/>
      <c r="E8" s="118"/>
      <c r="F8" s="118"/>
      <c r="G8" s="118"/>
      <c r="H8" s="118"/>
    </row>
    <row r="10" spans="2:8" ht="23">
      <c r="C10" s="454"/>
      <c r="D10" s="97"/>
      <c r="E10" s="97"/>
    </row>
    <row r="11" spans="2:8" ht="18">
      <c r="D11" s="97"/>
      <c r="E11" s="97"/>
    </row>
    <row r="12" spans="2:8" ht="18">
      <c r="D12" s="97"/>
      <c r="E12" s="97"/>
    </row>
    <row r="13" spans="2:8" ht="18">
      <c r="D13" s="97"/>
      <c r="E13" s="97"/>
    </row>
    <row r="14" spans="2:8" ht="18">
      <c r="D14" s="97"/>
      <c r="E14" s="97"/>
    </row>
    <row r="15" spans="2:8" ht="18">
      <c r="D15" s="97"/>
      <c r="E15" s="97"/>
    </row>
    <row r="16" spans="2:8" ht="18">
      <c r="D16" s="97"/>
      <c r="E16" s="97"/>
    </row>
    <row r="17" spans="4:11" ht="18">
      <c r="D17" s="97"/>
      <c r="E17" s="97"/>
    </row>
    <row r="18" spans="4:11" ht="18">
      <c r="D18" s="97"/>
      <c r="E18" s="97"/>
    </row>
    <row r="19" spans="4:11" ht="18">
      <c r="D19" s="97"/>
      <c r="E19" s="97"/>
    </row>
    <row r="20" spans="4:11" ht="18">
      <c r="D20" s="97"/>
      <c r="E20" s="97"/>
    </row>
    <row r="21" spans="4:11" ht="18">
      <c r="D21" s="97"/>
      <c r="E21" s="97"/>
    </row>
    <row r="22" spans="4:11" ht="18">
      <c r="D22" s="97"/>
      <c r="E22" s="97"/>
    </row>
    <row r="23" spans="4:11" ht="18">
      <c r="D23" s="97"/>
      <c r="E23" s="97"/>
    </row>
    <row r="24" spans="4:11" ht="18">
      <c r="D24" s="97"/>
      <c r="E24" s="97"/>
    </row>
    <row r="25" spans="4:11" ht="18">
      <c r="D25" s="97"/>
      <c r="E25" s="97"/>
    </row>
    <row r="26" spans="4:11" ht="18">
      <c r="D26" s="97"/>
      <c r="E26" s="97"/>
    </row>
    <row r="27" spans="4:11">
      <c r="D27" s="99"/>
      <c r="E27" s="99"/>
      <c r="F27" s="99"/>
      <c r="G27" s="99"/>
      <c r="H27" s="99"/>
      <c r="I27" s="99"/>
      <c r="J27" s="99"/>
      <c r="K27" s="99"/>
    </row>
    <row r="28" spans="4:11">
      <c r="D28" s="98"/>
      <c r="E28" s="99"/>
      <c r="F28" s="99"/>
      <c r="G28" s="99"/>
      <c r="H28" s="99"/>
      <c r="I28" s="99"/>
      <c r="J28" s="99"/>
      <c r="K28" s="99"/>
    </row>
    <row r="29" spans="4:11">
      <c r="D29" s="99"/>
      <c r="E29" s="99"/>
      <c r="F29" s="99"/>
      <c r="G29" s="99"/>
      <c r="H29" s="99"/>
      <c r="I29" s="99"/>
      <c r="J29" s="99"/>
      <c r="K29" s="99"/>
    </row>
    <row r="30" spans="4:11">
      <c r="D30" s="98"/>
      <c r="E30" s="99"/>
      <c r="F30" s="99"/>
      <c r="G30" s="99"/>
      <c r="H30" s="99"/>
      <c r="I30" s="99"/>
      <c r="J30" s="99"/>
      <c r="K30" s="99"/>
    </row>
    <row r="31" spans="4:11">
      <c r="D31" s="98"/>
      <c r="E31" s="99"/>
      <c r="F31" s="99"/>
      <c r="G31" s="99"/>
      <c r="H31" s="99"/>
      <c r="I31" s="99"/>
      <c r="J31" s="99"/>
      <c r="K31" s="99"/>
    </row>
    <row r="32" spans="4:11">
      <c r="D32" s="98"/>
      <c r="E32" s="99"/>
      <c r="F32" s="99"/>
      <c r="G32" s="99"/>
      <c r="H32" s="99"/>
      <c r="I32" s="99"/>
      <c r="J32" s="99"/>
      <c r="K32" s="99"/>
    </row>
    <row r="33" spans="4:11">
      <c r="D33" s="98"/>
      <c r="E33" s="99"/>
      <c r="F33" s="99"/>
      <c r="G33" s="99"/>
      <c r="H33" s="99"/>
      <c r="I33" s="99"/>
      <c r="J33" s="99"/>
      <c r="K33" s="99"/>
    </row>
    <row r="34" spans="4:11">
      <c r="D34" s="98"/>
      <c r="E34" s="99"/>
      <c r="F34" s="99"/>
      <c r="G34" s="99"/>
      <c r="H34" s="99"/>
      <c r="I34" s="99"/>
      <c r="J34" s="99"/>
      <c r="K34" s="99"/>
    </row>
    <row r="35" spans="4:11">
      <c r="D35" s="98"/>
      <c r="E35" s="99"/>
      <c r="F35" s="99"/>
      <c r="G35" s="99"/>
      <c r="H35" s="99"/>
      <c r="I35" s="99"/>
      <c r="J35" s="99"/>
      <c r="K35" s="99"/>
    </row>
  </sheetData>
  <phoneticPr fontId="2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indexed="42"/>
  </sheetPr>
  <dimension ref="A1:U67"/>
  <sheetViews>
    <sheetView workbookViewId="0">
      <selection activeCell="I30" sqref="I30"/>
    </sheetView>
  </sheetViews>
  <sheetFormatPr baseColWidth="10" defaultColWidth="8.83203125" defaultRowHeight="12" x14ac:dyDescent="0"/>
  <cols>
    <col min="1" max="1" width="4.6640625" style="44" customWidth="1"/>
    <col min="2" max="2" width="15.6640625" style="53" customWidth="1"/>
    <col min="3" max="3" width="104.5" style="1" customWidth="1"/>
    <col min="4" max="4" width="13.33203125" style="1" customWidth="1"/>
    <col min="5" max="7" width="13.33203125" style="61" customWidth="1"/>
    <col min="8" max="17" width="12.6640625" style="1" customWidth="1"/>
    <col min="18" max="18" width="8.83203125" style="1"/>
    <col min="19" max="21" width="12.6640625" style="1" hidden="1" customWidth="1"/>
    <col min="22" max="16384" width="8.83203125" style="1"/>
  </cols>
  <sheetData>
    <row r="1" spans="1:10" s="16" customFormat="1" ht="23">
      <c r="A1" s="15">
        <v>5</v>
      </c>
      <c r="B1" s="17" t="s">
        <v>234</v>
      </c>
      <c r="D1" s="18"/>
      <c r="E1" s="19"/>
      <c r="F1" s="19"/>
      <c r="G1" s="19"/>
    </row>
    <row r="2" spans="1:10">
      <c r="B2" s="43"/>
      <c r="C2" s="72"/>
    </row>
    <row r="3" spans="1:10">
      <c r="B3" s="109" t="s">
        <v>62</v>
      </c>
      <c r="C3" s="106" t="s">
        <v>259</v>
      </c>
      <c r="D3" s="116"/>
      <c r="E3" s="141"/>
      <c r="F3" s="141"/>
      <c r="G3" s="141"/>
      <c r="H3" s="116"/>
      <c r="I3" s="116"/>
      <c r="J3" s="116"/>
    </row>
    <row r="4" spans="1:10">
      <c r="B4" s="123" t="s">
        <v>64</v>
      </c>
      <c r="C4" s="94" t="s">
        <v>262</v>
      </c>
      <c r="D4" s="93"/>
      <c r="E4" s="153"/>
      <c r="F4" s="153"/>
      <c r="G4" s="153"/>
      <c r="H4" s="93"/>
      <c r="I4" s="93"/>
      <c r="J4" s="93"/>
    </row>
    <row r="5" spans="1:10">
      <c r="B5" s="129" t="s">
        <v>97</v>
      </c>
      <c r="C5" s="130" t="s">
        <v>69</v>
      </c>
      <c r="D5" s="131"/>
      <c r="E5" s="131"/>
      <c r="F5" s="131"/>
      <c r="G5" s="131"/>
      <c r="H5" s="131"/>
      <c r="I5" s="131"/>
      <c r="J5" s="131"/>
    </row>
    <row r="6" spans="1:10">
      <c r="B6" s="110" t="s">
        <v>65</v>
      </c>
      <c r="C6" s="107" t="s">
        <v>69</v>
      </c>
      <c r="D6" s="117"/>
      <c r="E6" s="142"/>
      <c r="F6" s="142"/>
      <c r="G6" s="142"/>
      <c r="H6" s="117"/>
      <c r="I6" s="117"/>
      <c r="J6" s="117"/>
    </row>
    <row r="7" spans="1:10">
      <c r="B7" s="111" t="s">
        <v>66</v>
      </c>
      <c r="C7" s="108" t="s">
        <v>260</v>
      </c>
      <c r="D7" s="104"/>
      <c r="E7" s="143"/>
      <c r="F7" s="143"/>
      <c r="G7" s="143"/>
      <c r="H7" s="104"/>
      <c r="I7" s="104"/>
      <c r="J7" s="104"/>
    </row>
    <row r="8" spans="1:10">
      <c r="B8" s="43"/>
      <c r="C8" s="72"/>
    </row>
    <row r="10" spans="1:10" ht="15">
      <c r="A10" s="144"/>
      <c r="B10" s="112">
        <f>A1+0.01</f>
        <v>5.01</v>
      </c>
      <c r="C10" s="24" t="s">
        <v>261</v>
      </c>
    </row>
    <row r="12" spans="1:10">
      <c r="B12" s="1"/>
      <c r="C12" s="205" t="s">
        <v>134</v>
      </c>
      <c r="D12" s="444">
        <v>2016</v>
      </c>
      <c r="E12" s="272"/>
      <c r="F12" s="223"/>
      <c r="G12" s="223"/>
    </row>
    <row r="13" spans="1:10">
      <c r="B13" s="1"/>
      <c r="C13" s="207" t="s">
        <v>133</v>
      </c>
      <c r="D13" s="348" t="str">
        <f>'C. Masterfiles'!C121</f>
        <v>NOP</v>
      </c>
      <c r="E13" s="272"/>
      <c r="F13" s="223"/>
      <c r="G13" s="223"/>
    </row>
    <row r="14" spans="1:10">
      <c r="B14" s="1"/>
      <c r="C14" s="272"/>
      <c r="D14" s="272"/>
      <c r="E14" s="272"/>
      <c r="F14" s="223"/>
      <c r="G14" s="223"/>
    </row>
    <row r="15" spans="1:10" ht="24">
      <c r="B15" s="1"/>
      <c r="C15" s="206" t="s">
        <v>263</v>
      </c>
      <c r="D15" s="196" t="s">
        <v>124</v>
      </c>
      <c r="E15" s="196" t="s">
        <v>264</v>
      </c>
      <c r="F15" s="196" t="s">
        <v>265</v>
      </c>
      <c r="G15" s="196" t="s">
        <v>266</v>
      </c>
    </row>
    <row r="16" spans="1:10">
      <c r="B16" s="1"/>
      <c r="C16" s="429" t="s">
        <v>516</v>
      </c>
      <c r="D16" s="394">
        <v>252067.91</v>
      </c>
      <c r="E16" s="222">
        <v>1</v>
      </c>
      <c r="F16" s="222"/>
      <c r="G16" s="222"/>
      <c r="H16" s="422" t="s">
        <v>505</v>
      </c>
    </row>
    <row r="17" spans="2:8">
      <c r="B17" s="1"/>
      <c r="C17" s="429" t="s">
        <v>517</v>
      </c>
      <c r="D17" s="394">
        <v>72940</v>
      </c>
      <c r="E17" s="222"/>
      <c r="F17" s="222"/>
      <c r="G17" s="222">
        <v>1</v>
      </c>
      <c r="H17" s="422" t="s">
        <v>505</v>
      </c>
    </row>
    <row r="18" spans="2:8">
      <c r="B18" s="1"/>
      <c r="C18" s="429" t="s">
        <v>518</v>
      </c>
      <c r="D18" s="394">
        <v>19215.688000000002</v>
      </c>
      <c r="E18" s="222">
        <v>1</v>
      </c>
      <c r="F18" s="222"/>
      <c r="G18" s="222"/>
      <c r="H18" s="422" t="s">
        <v>505</v>
      </c>
    </row>
    <row r="19" spans="2:8">
      <c r="B19" s="1"/>
      <c r="C19" s="429" t="s">
        <v>519</v>
      </c>
      <c r="D19" s="394">
        <v>222658.08799999999</v>
      </c>
      <c r="E19" s="222">
        <v>1</v>
      </c>
      <c r="F19" s="222"/>
      <c r="G19" s="222"/>
      <c r="H19" s="422" t="s">
        <v>505</v>
      </c>
    </row>
    <row r="20" spans="2:8">
      <c r="B20" s="1"/>
      <c r="C20" s="429" t="s">
        <v>520</v>
      </c>
      <c r="D20" s="394">
        <v>106020.24799999999</v>
      </c>
      <c r="E20" s="222"/>
      <c r="F20" s="222">
        <v>0.8</v>
      </c>
      <c r="G20" s="222">
        <v>0.2</v>
      </c>
      <c r="H20" s="422" t="s">
        <v>505</v>
      </c>
    </row>
    <row r="21" spans="2:8">
      <c r="B21" s="1"/>
      <c r="C21" s="429" t="s">
        <v>521</v>
      </c>
      <c r="D21" s="394">
        <v>89761.843999999997</v>
      </c>
      <c r="E21" s="222"/>
      <c r="F21" s="222">
        <v>1</v>
      </c>
      <c r="G21" s="222"/>
      <c r="H21" s="422" t="s">
        <v>505</v>
      </c>
    </row>
    <row r="22" spans="2:8">
      <c r="B22" s="1"/>
      <c r="C22" s="430" t="s">
        <v>522</v>
      </c>
      <c r="D22" s="394">
        <v>87437.297999999995</v>
      </c>
      <c r="E22" s="222">
        <v>0.2</v>
      </c>
      <c r="F22" s="222">
        <v>0.8</v>
      </c>
      <c r="G22" s="222"/>
      <c r="H22" s="422" t="s">
        <v>505</v>
      </c>
    </row>
    <row r="23" spans="2:8">
      <c r="B23" s="1"/>
      <c r="C23" s="429" t="s">
        <v>523</v>
      </c>
      <c r="D23" s="394">
        <v>230771.02799999999</v>
      </c>
      <c r="E23" s="222"/>
      <c r="F23" s="222">
        <v>1</v>
      </c>
      <c r="G23" s="222"/>
      <c r="H23" s="422" t="s">
        <v>505</v>
      </c>
    </row>
    <row r="24" spans="2:8">
      <c r="B24" s="1"/>
      <c r="C24" s="429" t="s">
        <v>524</v>
      </c>
      <c r="D24" s="394">
        <v>259211.82799999998</v>
      </c>
      <c r="E24" s="222">
        <v>1</v>
      </c>
      <c r="F24" s="222"/>
      <c r="G24" s="222"/>
      <c r="H24" s="422" t="s">
        <v>505</v>
      </c>
    </row>
    <row r="25" spans="2:8">
      <c r="B25" s="1"/>
      <c r="C25" s="430" t="s">
        <v>525</v>
      </c>
      <c r="D25" s="394">
        <v>2736</v>
      </c>
      <c r="E25" s="222"/>
      <c r="F25" s="222">
        <v>1</v>
      </c>
      <c r="G25" s="222"/>
      <c r="H25" s="422" t="s">
        <v>505</v>
      </c>
    </row>
    <row r="26" spans="2:8">
      <c r="B26" s="1"/>
      <c r="C26" s="429" t="s">
        <v>526</v>
      </c>
      <c r="D26" s="394">
        <v>1746637.1879999998</v>
      </c>
      <c r="E26" s="222"/>
      <c r="F26" s="222"/>
      <c r="G26" s="222">
        <v>1</v>
      </c>
      <c r="H26" s="422" t="s">
        <v>505</v>
      </c>
    </row>
    <row r="27" spans="2:8">
      <c r="B27" s="1"/>
      <c r="C27" s="431" t="s">
        <v>527</v>
      </c>
      <c r="D27" s="394">
        <v>1652193.7379999999</v>
      </c>
      <c r="E27" s="222">
        <v>0.2</v>
      </c>
      <c r="F27" s="222">
        <v>0.8</v>
      </c>
      <c r="G27" s="222"/>
      <c r="H27" s="422" t="s">
        <v>505</v>
      </c>
    </row>
    <row r="28" spans="2:8">
      <c r="B28" s="1"/>
      <c r="C28" s="431" t="s">
        <v>528</v>
      </c>
      <c r="D28" s="394">
        <v>2318583.2140000002</v>
      </c>
      <c r="E28" s="222">
        <v>0.1</v>
      </c>
      <c r="F28" s="222">
        <v>0.9</v>
      </c>
      <c r="G28" s="222"/>
      <c r="H28" s="422" t="s">
        <v>505</v>
      </c>
    </row>
    <row r="29" spans="2:8">
      <c r="B29" s="1"/>
      <c r="C29" s="431" t="s">
        <v>529</v>
      </c>
      <c r="D29" s="394">
        <v>3801800.65</v>
      </c>
      <c r="E29" s="222">
        <v>0.51594468636855018</v>
      </c>
      <c r="F29" s="222">
        <v>0.25188730292841627</v>
      </c>
      <c r="G29" s="222">
        <v>0.23216801070303356</v>
      </c>
      <c r="H29" s="422" t="s">
        <v>505</v>
      </c>
    </row>
    <row r="30" spans="2:8">
      <c r="B30" s="1"/>
      <c r="C30" s="431" t="s">
        <v>530</v>
      </c>
      <c r="D30" s="394">
        <v>1557725.4680000001</v>
      </c>
      <c r="E30" s="222">
        <v>0.93210660621161323</v>
      </c>
      <c r="F30" s="222">
        <v>3.6216786208565284E-2</v>
      </c>
      <c r="G30" s="222">
        <v>3.1676607579821485E-2</v>
      </c>
      <c r="H30" s="422" t="s">
        <v>505</v>
      </c>
    </row>
    <row r="31" spans="2:8">
      <c r="B31" s="1"/>
      <c r="C31" s="431" t="s">
        <v>531</v>
      </c>
      <c r="D31" s="394">
        <v>137247.21599999999</v>
      </c>
      <c r="E31" s="222">
        <v>0.66432125224310601</v>
      </c>
      <c r="F31" s="222">
        <v>0.1</v>
      </c>
      <c r="G31" s="222">
        <v>0.23567874775689443</v>
      </c>
      <c r="H31" s="422" t="s">
        <v>505</v>
      </c>
    </row>
    <row r="32" spans="2:8">
      <c r="B32" s="1"/>
      <c r="C32" s="431" t="s">
        <v>532</v>
      </c>
      <c r="D32" s="394">
        <v>461159.34</v>
      </c>
      <c r="E32" s="222">
        <v>0.19580419580419581</v>
      </c>
      <c r="F32" s="222">
        <v>0.55710955710955712</v>
      </c>
      <c r="G32" s="222">
        <v>0.24708624708624705</v>
      </c>
      <c r="H32" s="422" t="s">
        <v>505</v>
      </c>
    </row>
    <row r="33" spans="2:8">
      <c r="B33" s="1"/>
      <c r="C33" s="431" t="s">
        <v>533</v>
      </c>
      <c r="D33" s="394">
        <v>438001.49199999997</v>
      </c>
      <c r="E33" s="222"/>
      <c r="F33" s="222"/>
      <c r="G33" s="222">
        <v>1</v>
      </c>
      <c r="H33" s="422" t="s">
        <v>505</v>
      </c>
    </row>
    <row r="34" spans="2:8">
      <c r="B34" s="1"/>
      <c r="C34" s="431" t="s">
        <v>534</v>
      </c>
      <c r="D34" s="394">
        <v>187198.29199999999</v>
      </c>
      <c r="E34" s="222">
        <v>1.2171337978649093E-2</v>
      </c>
      <c r="F34" s="222">
        <v>0.77190215137776119</v>
      </c>
      <c r="G34" s="222">
        <v>0.21592651064358975</v>
      </c>
      <c r="H34" s="422" t="s">
        <v>505</v>
      </c>
    </row>
    <row r="35" spans="2:8">
      <c r="B35" s="1"/>
      <c r="C35" s="431" t="s">
        <v>535</v>
      </c>
      <c r="D35" s="394">
        <v>91360.854000000007</v>
      </c>
      <c r="E35" s="222"/>
      <c r="F35" s="222"/>
      <c r="G35" s="222">
        <v>1</v>
      </c>
      <c r="H35" s="422" t="s">
        <v>505</v>
      </c>
    </row>
    <row r="36" spans="2:8">
      <c r="B36" s="1"/>
      <c r="C36" s="273" t="s">
        <v>436</v>
      </c>
      <c r="D36" s="394">
        <v>197735.98</v>
      </c>
      <c r="E36" s="222"/>
      <c r="F36" s="222"/>
      <c r="G36" s="222">
        <v>1</v>
      </c>
      <c r="H36" s="422" t="s">
        <v>505</v>
      </c>
    </row>
    <row r="37" spans="2:8">
      <c r="B37" s="1"/>
      <c r="C37" s="431" t="s">
        <v>536</v>
      </c>
      <c r="D37" s="394">
        <v>6219808.9460000014</v>
      </c>
      <c r="E37" s="222"/>
      <c r="F37" s="222"/>
      <c r="G37" s="222">
        <v>1</v>
      </c>
      <c r="H37" s="422" t="s">
        <v>505</v>
      </c>
    </row>
    <row r="38" spans="2:8">
      <c r="B38" s="1"/>
      <c r="C38" s="429" t="s">
        <v>537</v>
      </c>
      <c r="D38" s="394">
        <v>82757.597999999998</v>
      </c>
      <c r="E38" s="222"/>
      <c r="F38" s="222"/>
      <c r="G38" s="222">
        <v>1</v>
      </c>
      <c r="H38" s="422" t="s">
        <v>505</v>
      </c>
    </row>
    <row r="39" spans="2:8">
      <c r="B39" s="1"/>
      <c r="C39" s="429" t="s">
        <v>538</v>
      </c>
      <c r="D39" s="394">
        <v>87983.97</v>
      </c>
      <c r="E39" s="222"/>
      <c r="F39" s="222"/>
      <c r="G39" s="222">
        <v>1</v>
      </c>
      <c r="H39" s="422" t="s">
        <v>505</v>
      </c>
    </row>
    <row r="40" spans="2:8">
      <c r="B40" s="1"/>
      <c r="C40" s="429" t="s">
        <v>539</v>
      </c>
      <c r="D40" s="394">
        <v>351418.712</v>
      </c>
      <c r="E40" s="222">
        <v>1</v>
      </c>
      <c r="F40" s="222"/>
      <c r="G40" s="222"/>
      <c r="H40" s="422" t="s">
        <v>505</v>
      </c>
    </row>
    <row r="41" spans="2:8">
      <c r="B41" s="1"/>
      <c r="C41" s="429" t="s">
        <v>540</v>
      </c>
      <c r="D41" s="394">
        <v>846631.00399999996</v>
      </c>
      <c r="E41" s="222">
        <v>3.6573683049292163E-2</v>
      </c>
      <c r="F41" s="222">
        <v>0.40645637399785095</v>
      </c>
      <c r="G41" s="222">
        <v>0.55696994295285684</v>
      </c>
      <c r="H41" s="422" t="s">
        <v>505</v>
      </c>
    </row>
    <row r="42" spans="2:8">
      <c r="B42" s="1"/>
      <c r="C42" s="429" t="s">
        <v>541</v>
      </c>
      <c r="D42" s="394">
        <v>393645.15</v>
      </c>
      <c r="E42" s="222"/>
      <c r="F42" s="222"/>
      <c r="G42" s="222">
        <v>1</v>
      </c>
      <c r="H42" s="422" t="s">
        <v>505</v>
      </c>
    </row>
    <row r="43" spans="2:8">
      <c r="B43" s="1"/>
      <c r="E43" s="1"/>
      <c r="F43" s="1"/>
      <c r="G43" s="1"/>
    </row>
    <row r="44" spans="2:8">
      <c r="B44" s="1"/>
      <c r="E44" s="1"/>
      <c r="F44" s="1"/>
      <c r="G44" s="1"/>
    </row>
    <row r="45" spans="2:8">
      <c r="B45" s="1"/>
      <c r="E45" s="1"/>
      <c r="F45" s="1"/>
      <c r="G45" s="1"/>
    </row>
    <row r="46" spans="2:8">
      <c r="B46" s="1"/>
      <c r="E46" s="1"/>
      <c r="F46" s="1"/>
      <c r="G46" s="1"/>
    </row>
    <row r="47" spans="2:8">
      <c r="B47" s="1"/>
      <c r="E47" s="1"/>
      <c r="F47" s="1"/>
      <c r="G47" s="1"/>
    </row>
    <row r="48" spans="2:8">
      <c r="B48" s="1"/>
      <c r="E48" s="1"/>
      <c r="F48" s="1"/>
      <c r="G48" s="1"/>
    </row>
    <row r="49" spans="2:7">
      <c r="B49" s="1"/>
      <c r="E49" s="1"/>
      <c r="F49" s="1"/>
      <c r="G49" s="1"/>
    </row>
    <row r="50" spans="2:7">
      <c r="B50" s="1"/>
      <c r="E50" s="1"/>
      <c r="F50" s="1"/>
      <c r="G50" s="1"/>
    </row>
    <row r="51" spans="2:7">
      <c r="B51" s="1"/>
      <c r="E51" s="1"/>
      <c r="F51" s="1"/>
      <c r="G51" s="1"/>
    </row>
    <row r="52" spans="2:7">
      <c r="B52" s="1"/>
      <c r="E52" s="1"/>
      <c r="F52" s="1"/>
      <c r="G52" s="1"/>
    </row>
    <row r="53" spans="2:7">
      <c r="B53" s="1"/>
      <c r="E53" s="1"/>
      <c r="F53" s="1"/>
      <c r="G53" s="1"/>
    </row>
    <row r="54" spans="2:7">
      <c r="B54" s="1"/>
      <c r="E54" s="1"/>
      <c r="F54" s="1"/>
      <c r="G54" s="1"/>
    </row>
    <row r="55" spans="2:7">
      <c r="B55" s="1"/>
      <c r="E55" s="1"/>
      <c r="F55" s="1"/>
      <c r="G55" s="1"/>
    </row>
    <row r="56" spans="2:7">
      <c r="B56" s="1"/>
      <c r="E56" s="1"/>
      <c r="F56" s="1"/>
      <c r="G56" s="1"/>
    </row>
    <row r="57" spans="2:7">
      <c r="B57" s="1"/>
      <c r="E57" s="1"/>
      <c r="F57" s="1"/>
      <c r="G57" s="1"/>
    </row>
    <row r="58" spans="2:7">
      <c r="B58" s="1"/>
      <c r="E58" s="1"/>
      <c r="F58" s="1"/>
      <c r="G58" s="1"/>
    </row>
    <row r="59" spans="2:7">
      <c r="B59" s="1"/>
      <c r="E59" s="1"/>
      <c r="F59" s="1"/>
      <c r="G59" s="1"/>
    </row>
    <row r="60" spans="2:7">
      <c r="B60" s="1"/>
      <c r="E60" s="1"/>
      <c r="F60" s="1"/>
      <c r="G60" s="1"/>
    </row>
    <row r="61" spans="2:7">
      <c r="B61" s="1"/>
      <c r="E61" s="1"/>
      <c r="F61" s="1"/>
      <c r="G61" s="1"/>
    </row>
    <row r="62" spans="2:7">
      <c r="B62" s="1"/>
      <c r="E62" s="1"/>
      <c r="F62" s="1"/>
      <c r="G62" s="1"/>
    </row>
    <row r="63" spans="2:7">
      <c r="B63" s="1"/>
      <c r="E63" s="1"/>
      <c r="F63" s="1"/>
      <c r="G63" s="1"/>
    </row>
    <row r="64" spans="2:7">
      <c r="B64" s="1"/>
      <c r="E64" s="1"/>
      <c r="F64" s="1"/>
      <c r="G64" s="1"/>
    </row>
    <row r="65" spans="2:7">
      <c r="B65" s="1"/>
      <c r="E65" s="1"/>
      <c r="F65" s="1"/>
      <c r="G65" s="1"/>
    </row>
    <row r="66" spans="2:7">
      <c r="B66" s="1"/>
      <c r="E66" s="1"/>
      <c r="F66" s="1"/>
      <c r="G66" s="1"/>
    </row>
    <row r="67" spans="2:7">
      <c r="B67" s="1"/>
      <c r="E67" s="1"/>
      <c r="F67" s="1"/>
      <c r="G67" s="1"/>
    </row>
  </sheetData>
  <phoneticPr fontId="2" type="noConversion"/>
  <pageMargins left="0.75" right="0.75" top="1" bottom="1" header="0.5" footer="0.5"/>
  <pageSetup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indexed="44"/>
  </sheetPr>
  <dimension ref="A1:AI245"/>
  <sheetViews>
    <sheetView zoomScaleNormal="84" zoomScalePageLayoutView="84" workbookViewId="0">
      <selection activeCell="F58" sqref="F58"/>
    </sheetView>
  </sheetViews>
  <sheetFormatPr baseColWidth="10" defaultColWidth="8.83203125" defaultRowHeight="12" x14ac:dyDescent="0"/>
  <cols>
    <col min="1" max="1" width="4.6640625" style="1" customWidth="1"/>
    <col min="2" max="2" width="15.6640625" style="43" customWidth="1"/>
    <col min="3" max="3" width="7.83203125" style="1" customWidth="1"/>
    <col min="4" max="4" width="46.5" style="1" customWidth="1"/>
    <col min="5" max="5" width="20.6640625" style="1" customWidth="1"/>
    <col min="6" max="6" width="13.5" style="1" customWidth="1"/>
    <col min="7" max="11" width="13.5" style="71" customWidth="1"/>
    <col min="12" max="35" width="13.5" style="1" customWidth="1"/>
    <col min="36" max="16384" width="8.83203125" style="1"/>
  </cols>
  <sheetData>
    <row r="1" spans="1:28" s="16" customFormat="1" ht="23">
      <c r="A1" s="15">
        <v>6</v>
      </c>
      <c r="B1" s="17" t="s">
        <v>72</v>
      </c>
      <c r="D1" s="18"/>
      <c r="E1" s="19"/>
    </row>
    <row r="2" spans="1:28">
      <c r="C2" s="72"/>
    </row>
    <row r="3" spans="1:28">
      <c r="B3" s="109" t="s">
        <v>62</v>
      </c>
      <c r="C3" s="106" t="s">
        <v>269</v>
      </c>
      <c r="D3" s="116"/>
      <c r="E3" s="116"/>
      <c r="F3" s="116"/>
      <c r="G3" s="116"/>
      <c r="H3" s="116"/>
    </row>
    <row r="4" spans="1:28">
      <c r="B4" s="123" t="s">
        <v>64</v>
      </c>
      <c r="C4" s="94" t="s">
        <v>69</v>
      </c>
      <c r="D4" s="93"/>
      <c r="E4" s="93"/>
      <c r="F4" s="93"/>
      <c r="G4" s="93"/>
      <c r="H4" s="93"/>
    </row>
    <row r="5" spans="1:28">
      <c r="B5" s="152" t="s">
        <v>97</v>
      </c>
      <c r="C5" s="130" t="s">
        <v>394</v>
      </c>
      <c r="D5" s="131"/>
      <c r="E5" s="131"/>
      <c r="F5" s="131"/>
      <c r="G5" s="131"/>
      <c r="H5" s="131"/>
    </row>
    <row r="6" spans="1:28">
      <c r="B6" s="110" t="s">
        <v>65</v>
      </c>
      <c r="C6" s="107" t="s">
        <v>272</v>
      </c>
      <c r="D6" s="117"/>
      <c r="E6" s="117"/>
      <c r="F6" s="117"/>
      <c r="G6" s="117"/>
      <c r="H6" s="117"/>
    </row>
    <row r="7" spans="1:28">
      <c r="B7" s="111" t="s">
        <v>66</v>
      </c>
      <c r="C7" s="108" t="s">
        <v>381</v>
      </c>
      <c r="D7" s="104"/>
      <c r="E7" s="104"/>
      <c r="F7" s="104"/>
      <c r="G7" s="104"/>
      <c r="H7" s="104"/>
    </row>
    <row r="8" spans="1:28" s="16" customFormat="1">
      <c r="B8" s="20"/>
      <c r="C8" s="66"/>
      <c r="D8" s="18"/>
      <c r="E8" s="19"/>
      <c r="G8" s="68"/>
      <c r="H8" s="67"/>
      <c r="I8" s="67"/>
      <c r="J8" s="67"/>
      <c r="K8" s="67"/>
    </row>
    <row r="10" spans="1:28" ht="15">
      <c r="A10" s="23"/>
      <c r="B10" s="112">
        <f>A1+0.01</f>
        <v>6.01</v>
      </c>
      <c r="C10" s="24" t="s">
        <v>89</v>
      </c>
      <c r="D10" s="23"/>
      <c r="E10" s="25"/>
      <c r="F10" s="25"/>
      <c r="G10" s="69"/>
      <c r="H10" s="69"/>
      <c r="I10" s="69"/>
      <c r="J10" s="69"/>
      <c r="K10" s="69"/>
      <c r="L10" s="27"/>
      <c r="M10" s="27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2" spans="1:28">
      <c r="C12" s="43"/>
      <c r="D12" s="473"/>
      <c r="E12" s="474"/>
      <c r="F12" s="211">
        <f>'C. Masterfiles'!$D$111</f>
        <v>2016</v>
      </c>
      <c r="G12" s="211">
        <f>'C. Masterfiles'!$D$112</f>
        <v>2017</v>
      </c>
      <c r="H12" s="211">
        <f>'C. Masterfiles'!$D$113</f>
        <v>2018</v>
      </c>
      <c r="I12" s="211">
        <f>'C. Masterfiles'!$D$114</f>
        <v>2019</v>
      </c>
      <c r="J12" s="211">
        <f>'C. Masterfiles'!$D$115</f>
        <v>2020</v>
      </c>
      <c r="K12" s="1"/>
    </row>
    <row r="13" spans="1:28">
      <c r="C13" s="43"/>
      <c r="D13" s="475" t="s">
        <v>89</v>
      </c>
      <c r="E13" s="476"/>
      <c r="F13" s="127">
        <f>'1.Lines'!F80+'1.Lines'!F81+SUM('1.Lines'!F87:F90)+SUM('1.Lines'!F109:F113)*2+SUM('1.Lines'!F120:F124)*2+SUM('1.Lines'!F131:F135)</f>
        <v>1007664.94963125</v>
      </c>
      <c r="G13" s="127">
        <f>'1.Lines'!G80+'1.Lines'!G81+SUM('1.Lines'!G87:G90)+SUM('1.Lines'!G109:G113)*2+SUM('1.Lines'!G120:G124)*2+SUM('1.Lines'!G131:G135)</f>
        <v>1006477.5024384062</v>
      </c>
      <c r="H13" s="127">
        <f>'1.Lines'!H80+'1.Lines'!H81+SUM('1.Lines'!H87:H90)+SUM('1.Lines'!H109:H113)*2+SUM('1.Lines'!H120:H124)*2+SUM('1.Lines'!H131:H135)</f>
        <v>1005474.1095604532</v>
      </c>
      <c r="I13" s="127">
        <f>'1.Lines'!I80+'1.Lines'!I81+SUM('1.Lines'!I87:I90)+SUM('1.Lines'!I109:I113)*2+SUM('1.Lines'!I120:I124)*2+SUM('1.Lines'!I131:I135)</f>
        <v>1004626.2425785831</v>
      </c>
      <c r="J13" s="127">
        <f>'1.Lines'!J80+'1.Lines'!J81+SUM('1.Lines'!J87:J90)+SUM('1.Lines'!J109:J113)*2+SUM('1.Lines'!J120:J124)*2+SUM('1.Lines'!J131:J135)</f>
        <v>1003909.7949789027</v>
      </c>
      <c r="K13" s="89"/>
      <c r="L13" s="89"/>
      <c r="M13" s="89"/>
      <c r="N13" s="89"/>
      <c r="O13" s="89"/>
    </row>
    <row r="14" spans="1:28">
      <c r="G14" s="77"/>
      <c r="H14" s="77"/>
      <c r="I14" s="77"/>
      <c r="J14" s="77"/>
      <c r="K14" s="77"/>
      <c r="L14" s="77"/>
      <c r="M14" s="77"/>
      <c r="N14" s="77"/>
      <c r="O14" s="77"/>
    </row>
    <row r="15" spans="1:28">
      <c r="G15" s="77"/>
      <c r="H15" s="77"/>
      <c r="I15" s="77"/>
      <c r="J15" s="77"/>
      <c r="K15" s="77"/>
      <c r="L15" s="77"/>
      <c r="M15" s="77"/>
      <c r="N15" s="77"/>
      <c r="O15" s="77"/>
    </row>
    <row r="16" spans="1:28" ht="15">
      <c r="A16" s="23"/>
      <c r="B16" s="112">
        <f>B10+0.01</f>
        <v>6.02</v>
      </c>
      <c r="C16" s="24" t="s">
        <v>138</v>
      </c>
      <c r="D16" s="23"/>
      <c r="E16" s="25"/>
      <c r="F16" s="25"/>
      <c r="G16" s="77"/>
      <c r="H16" s="77"/>
      <c r="I16" s="77"/>
      <c r="J16" s="77"/>
      <c r="K16" s="77"/>
      <c r="L16" s="77"/>
      <c r="M16" s="77"/>
      <c r="N16" s="77"/>
      <c r="O16" s="77"/>
    </row>
    <row r="17" spans="2:11">
      <c r="K17" s="77"/>
    </row>
    <row r="18" spans="2:11">
      <c r="C18" s="58" t="s">
        <v>40</v>
      </c>
      <c r="D18" s="58" t="s">
        <v>85</v>
      </c>
      <c r="E18" s="121" t="s">
        <v>346</v>
      </c>
      <c r="F18" s="211">
        <f>'C. Masterfiles'!$D$111</f>
        <v>2016</v>
      </c>
      <c r="G18" s="211">
        <f>'C. Masterfiles'!$D$112</f>
        <v>2017</v>
      </c>
      <c r="H18" s="211">
        <f>'C. Masterfiles'!$D$113</f>
        <v>2018</v>
      </c>
      <c r="I18" s="211">
        <f>'C. Masterfiles'!$D$114</f>
        <v>2019</v>
      </c>
      <c r="J18" s="211">
        <f>'C. Masterfiles'!$D$115</f>
        <v>2020</v>
      </c>
      <c r="K18" s="77"/>
    </row>
    <row r="19" spans="2:11">
      <c r="C19" s="292" t="str">
        <f>'C. Masterfiles'!C95</f>
        <v>S01</v>
      </c>
      <c r="D19" s="292" t="str">
        <f>'C. Masterfiles'!D95</f>
        <v>On-net calls</v>
      </c>
      <c r="E19" s="292" t="str">
        <f>'C. Masterfiles'!F95</f>
        <v>Voice</v>
      </c>
      <c r="F19" s="127">
        <f>IF($E19="Voice",'2.Traffic'!G75*'3.Network design parameters'!$F$16,0)</f>
        <v>18978.964228665161</v>
      </c>
      <c r="G19" s="127">
        <f>IF($E19="Voice",'2.Traffic'!H75*'3.Network design parameters'!$F$16,0)</f>
        <v>19465.127282881836</v>
      </c>
      <c r="H19" s="127">
        <f>IF($E19="Voice",'2.Traffic'!I75*'3.Network design parameters'!$F$16,0)</f>
        <v>16041.76454043677</v>
      </c>
      <c r="I19" s="127">
        <f>IF($E19="Voice",'2.Traffic'!J75*'3.Network design parameters'!$F$16,0)</f>
        <v>14443.697143141877</v>
      </c>
      <c r="J19" s="127">
        <f>IF($E19="Voice",'2.Traffic'!K75*'3.Network design parameters'!$F$16,0)</f>
        <v>13154.02693338939</v>
      </c>
      <c r="K19" s="77"/>
    </row>
    <row r="20" spans="2:11">
      <c r="C20" s="292" t="str">
        <f>'C. Masterfiles'!C96</f>
        <v>S02</v>
      </c>
      <c r="D20" s="292" t="str">
        <f>'C. Masterfiles'!D96</f>
        <v>Originating calls to OLO</v>
      </c>
      <c r="E20" s="292" t="str">
        <f>'C. Masterfiles'!F96</f>
        <v>Voice</v>
      </c>
      <c r="F20" s="127">
        <f>IF($E20="Voice",'2.Traffic'!G76*'3.Network design parameters'!$F$16,0)</f>
        <v>2371.4767886880181</v>
      </c>
      <c r="G20" s="127">
        <f>IF($E20="Voice",'2.Traffic'!H76*'3.Network design parameters'!$F$16,0)</f>
        <v>3059.3872810981957</v>
      </c>
      <c r="H20" s="127">
        <f>IF($E20="Voice",'2.Traffic'!I76*'3.Network design parameters'!$F$16,0)</f>
        <v>3379.098470943014</v>
      </c>
      <c r="I20" s="127">
        <f>IF($E20="Voice",'2.Traffic'!J76*'3.Network design parameters'!$F$16,0)</f>
        <v>3435.7716572024597</v>
      </c>
      <c r="J20" s="127">
        <f>IF($E20="Voice",'2.Traffic'!K76*'3.Network design parameters'!$F$16,0)</f>
        <v>3519.3627058651823</v>
      </c>
      <c r="K20" s="77"/>
    </row>
    <row r="21" spans="2:11">
      <c r="C21" s="292" t="str">
        <f>'C. Masterfiles'!C97</f>
        <v>S03</v>
      </c>
      <c r="D21" s="292" t="str">
        <f>'C. Masterfiles'!D97</f>
        <v>Terminating calls from OLO</v>
      </c>
      <c r="E21" s="292" t="str">
        <f>'C. Masterfiles'!F97</f>
        <v>Voice</v>
      </c>
      <c r="F21" s="127">
        <f>IF($E21="Voice",'2.Traffic'!G77*'3.Network design parameters'!$F$16,0)</f>
        <v>6591.9320156775684</v>
      </c>
      <c r="G21" s="127">
        <f>IF($E21="Voice",'2.Traffic'!H77*'3.Network design parameters'!$F$16,0)</f>
        <v>7304.0511099628784</v>
      </c>
      <c r="H21" s="127">
        <f>IF($E21="Voice",'2.Traffic'!I77*'3.Network design parameters'!$F$16,0)</f>
        <v>6743.0424363219909</v>
      </c>
      <c r="I21" s="127">
        <f>IF($E21="Voice",'2.Traffic'!J77*'3.Network design parameters'!$F$16,0)</f>
        <v>6716.1690479624649</v>
      </c>
      <c r="J21" s="127">
        <f>IF($E21="Voice",'2.Traffic'!K77*'3.Network design parameters'!$F$16,0)</f>
        <v>6605.844770592581</v>
      </c>
      <c r="K21" s="77"/>
    </row>
    <row r="22" spans="2:11">
      <c r="C22" s="292" t="str">
        <f>'C. Masterfiles'!C98</f>
        <v>S04</v>
      </c>
      <c r="D22" s="292" t="str">
        <f>'C. Masterfiles'!D98</f>
        <v xml:space="preserve">Originating international calls </v>
      </c>
      <c r="E22" s="292" t="str">
        <f>'C. Masterfiles'!F98</f>
        <v>Voice</v>
      </c>
      <c r="F22" s="127">
        <f>IF($E22="Voice",'2.Traffic'!G78*'3.Network design parameters'!$F$16,0)</f>
        <v>1629.5638065201811</v>
      </c>
      <c r="G22" s="127">
        <f>IF($E22="Voice",'2.Traffic'!H78*'3.Network design parameters'!$F$16,0)</f>
        <v>1976.0882501697786</v>
      </c>
      <c r="H22" s="127">
        <f>IF($E22="Voice",'2.Traffic'!I78*'3.Network design parameters'!$F$16,0)</f>
        <v>2121.6603109473554</v>
      </c>
      <c r="I22" s="127">
        <f>IF($E22="Voice",'2.Traffic'!J78*'3.Network design parameters'!$F$16,0)</f>
        <v>2179.7930955065563</v>
      </c>
      <c r="J22" s="127">
        <f>IF($E22="Voice",'2.Traffic'!K78*'3.Network design parameters'!$F$16,0)</f>
        <v>2211.667173385048</v>
      </c>
      <c r="K22" s="77"/>
    </row>
    <row r="23" spans="2:11">
      <c r="C23" s="292" t="str">
        <f>'C. Masterfiles'!C99</f>
        <v>S05</v>
      </c>
      <c r="D23" s="292" t="str">
        <f>'C. Masterfiles'!D99</f>
        <v xml:space="preserve">Terminating international calls </v>
      </c>
      <c r="E23" s="292" t="str">
        <f>'C. Masterfiles'!F99</f>
        <v>Voice</v>
      </c>
      <c r="F23" s="127">
        <f>IF($E23="Voice",'2.Traffic'!G79*'3.Network design parameters'!$F$16,0)</f>
        <v>4506.9729325775788</v>
      </c>
      <c r="G23" s="127">
        <f>IF($E23="Voice",'2.Traffic'!H79*'3.Network design parameters'!$F$16,0)</f>
        <v>4860.389019027898</v>
      </c>
      <c r="H23" s="127">
        <f>IF($E23="Voice",'2.Traffic'!I79*'3.Network design parameters'!$F$16,0)</f>
        <v>4115.3770635590445</v>
      </c>
      <c r="I23" s="127">
        <f>IF($E23="Voice",'2.Traffic'!J79*'3.Network design parameters'!$F$16,0)</f>
        <v>3862.0799765823831</v>
      </c>
      <c r="J23" s="127">
        <f>IF($E23="Voice",'2.Traffic'!K79*'3.Network design parameters'!$F$16,0)</f>
        <v>3652.9535493264279</v>
      </c>
      <c r="K23" s="77"/>
    </row>
    <row r="24" spans="2:11">
      <c r="C24" s="292" t="str">
        <f>'C. Masterfiles'!C100</f>
        <v>S06</v>
      </c>
      <c r="D24" s="292" t="str">
        <f>'C. Masterfiles'!D100</f>
        <v>Transit calls</v>
      </c>
      <c r="E24" s="292" t="str">
        <f>'C. Masterfiles'!F100</f>
        <v>Voice</v>
      </c>
      <c r="F24" s="127">
        <f>IF($E24="Voice",'2.Traffic'!G80*'3.Network design parameters'!$F$16,0)</f>
        <v>772.17303524130796</v>
      </c>
      <c r="G24" s="127">
        <f>IF($E24="Voice",'2.Traffic'!H80*'3.Network design parameters'!$F$16,0)</f>
        <v>687.23400136476414</v>
      </c>
      <c r="H24" s="127">
        <f>IF($E24="Voice",'2.Traffic'!I80*'3.Network design parameters'!$F$16,0)</f>
        <v>611.63826121464001</v>
      </c>
      <c r="I24" s="127">
        <f>IF($E24="Voice",'2.Traffic'!J80*'3.Network design parameters'!$F$16,0)</f>
        <v>544.35805248102952</v>
      </c>
      <c r="J24" s="127">
        <f>IF($E24="Voice",'2.Traffic'!K80*'3.Network design parameters'!$F$16,0)</f>
        <v>484.47866670811641</v>
      </c>
      <c r="K24" s="77"/>
    </row>
    <row r="25" spans="2:11">
      <c r="C25" s="292" t="str">
        <f>'C. Masterfiles'!C101</f>
        <v>S07</v>
      </c>
      <c r="D25" s="292" t="str">
        <f>'C. Masterfiles'!D101</f>
        <v>Internet access</v>
      </c>
      <c r="E25" s="292" t="str">
        <f>'C. Masterfiles'!F101</f>
        <v>Internet</v>
      </c>
      <c r="F25" s="127">
        <f>IF($E25="Voice",'2.Traffic'!G81*'3.Network design parameters'!$F$16,0)</f>
        <v>0</v>
      </c>
      <c r="G25" s="127">
        <f>IF($E25="Voice",'2.Traffic'!H81*'3.Network design parameters'!$F$16,0)</f>
        <v>0</v>
      </c>
      <c r="H25" s="127">
        <f>IF($E25="Voice",'2.Traffic'!I81*'3.Network design parameters'!$F$16,0)</f>
        <v>0</v>
      </c>
      <c r="I25" s="127">
        <f>IF($E25="Voice",'2.Traffic'!J81*'3.Network design parameters'!$F$16,0)</f>
        <v>0</v>
      </c>
      <c r="J25" s="127">
        <f>IF($E25="Voice",'2.Traffic'!K81*'3.Network design parameters'!$F$16,0)</f>
        <v>0</v>
      </c>
      <c r="K25" s="77"/>
    </row>
    <row r="26" spans="2:11">
      <c r="C26" s="292" t="str">
        <f>'C. Masterfiles'!C102</f>
        <v>S08</v>
      </c>
      <c r="D26" s="292" t="str">
        <f>'C. Masterfiles'!D102</f>
        <v>Local leased lines</v>
      </c>
      <c r="E26" s="292" t="str">
        <f>'C. Masterfiles'!F102</f>
        <v>Leased lines</v>
      </c>
      <c r="F26" s="127">
        <f>IF($E26="Voice",'2.Traffic'!G82*'3.Network design parameters'!$F$16,0)</f>
        <v>0</v>
      </c>
      <c r="G26" s="127">
        <f>IF($E26="Voice",'2.Traffic'!H82*'3.Network design parameters'!$F$16,0)</f>
        <v>0</v>
      </c>
      <c r="H26" s="127">
        <f>IF($E26="Voice",'2.Traffic'!I82*'3.Network design parameters'!$F$16,0)</f>
        <v>0</v>
      </c>
      <c r="I26" s="127">
        <f>IF($E26="Voice",'2.Traffic'!J82*'3.Network design parameters'!$F$16,0)</f>
        <v>0</v>
      </c>
      <c r="J26" s="127">
        <f>IF($E26="Voice",'2.Traffic'!K82*'3.Network design parameters'!$F$16,0)</f>
        <v>0</v>
      </c>
      <c r="K26" s="77"/>
    </row>
    <row r="27" spans="2:11">
      <c r="C27" s="292" t="str">
        <f>'C. Masterfiles'!C103</f>
        <v>S09</v>
      </c>
      <c r="D27" s="292" t="str">
        <f>'C. Masterfiles'!D103</f>
        <v>Long distance leased lines</v>
      </c>
      <c r="E27" s="292" t="str">
        <f>'C. Masterfiles'!F103</f>
        <v>Leased lines</v>
      </c>
      <c r="F27" s="127">
        <f>IF($E27="Voice",'2.Traffic'!G83*'3.Network design parameters'!$F$16,0)</f>
        <v>0</v>
      </c>
      <c r="G27" s="127">
        <f>IF($E27="Voice",'2.Traffic'!H83*'3.Network design parameters'!$F$16,0)</f>
        <v>0</v>
      </c>
      <c r="H27" s="127">
        <f>IF($E27="Voice",'2.Traffic'!I83*'3.Network design parameters'!$F$16,0)</f>
        <v>0</v>
      </c>
      <c r="I27" s="127">
        <f>IF($E27="Voice",'2.Traffic'!J83*'3.Network design parameters'!$F$16,0)</f>
        <v>0</v>
      </c>
      <c r="J27" s="127">
        <f>IF($E27="Voice",'2.Traffic'!K83*'3.Network design parameters'!$F$16,0)</f>
        <v>0</v>
      </c>
      <c r="K27" s="77"/>
    </row>
    <row r="28" spans="2:11">
      <c r="C28" s="292" t="str">
        <f>'C. Masterfiles'!C104</f>
        <v>S10</v>
      </c>
      <c r="D28" s="292" t="str">
        <f>'C. Masterfiles'!D104</f>
        <v>International leased lines</v>
      </c>
      <c r="E28" s="292" t="str">
        <f>'C. Masterfiles'!F104</f>
        <v>Leased lines</v>
      </c>
      <c r="F28" s="127">
        <f>IF($E28="Voice",'2.Traffic'!G84*'3.Network design parameters'!$F$16,0)</f>
        <v>0</v>
      </c>
      <c r="G28" s="127">
        <f>IF($E28="Voice",'2.Traffic'!H84*'3.Network design parameters'!$F$16,0)</f>
        <v>0</v>
      </c>
      <c r="H28" s="127">
        <f>IF($E28="Voice",'2.Traffic'!I84*'3.Network design parameters'!$F$16,0)</f>
        <v>0</v>
      </c>
      <c r="I28" s="127">
        <f>IF($E28="Voice",'2.Traffic'!J84*'3.Network design parameters'!$F$16,0)</f>
        <v>0</v>
      </c>
      <c r="J28" s="127">
        <f>IF($E28="Voice",'2.Traffic'!K84*'3.Network design parameters'!$F$16,0)</f>
        <v>0</v>
      </c>
      <c r="K28" s="77"/>
    </row>
    <row r="29" spans="2:11">
      <c r="C29" s="292" t="str">
        <f>'C. Masterfiles'!C105</f>
        <v>S11</v>
      </c>
      <c r="D29" s="292" t="str">
        <f>'C. Masterfiles'!D105</f>
        <v>IPTV</v>
      </c>
      <c r="E29" s="292" t="str">
        <f>'C. Masterfiles'!F105</f>
        <v>IPTV</v>
      </c>
      <c r="F29" s="127">
        <f>IF($E29="Voice",'2.Traffic'!G85*'3.Network design parameters'!$F$16,0)</f>
        <v>0</v>
      </c>
      <c r="G29" s="127">
        <f>IF($E29="Voice",'2.Traffic'!H85*'3.Network design parameters'!$F$16,0)</f>
        <v>0</v>
      </c>
      <c r="H29" s="127">
        <f>IF($E29="Voice",'2.Traffic'!I85*'3.Network design parameters'!$F$16,0)</f>
        <v>0</v>
      </c>
      <c r="I29" s="127">
        <f>IF($E29="Voice",'2.Traffic'!J85*'3.Network design parameters'!$F$16,0)</f>
        <v>0</v>
      </c>
      <c r="J29" s="127">
        <f>IF($E29="Voice",'2.Traffic'!K85*'3.Network design parameters'!$F$16,0)</f>
        <v>0</v>
      </c>
      <c r="K29" s="77"/>
    </row>
    <row r="30" spans="2:11">
      <c r="G30" s="77"/>
      <c r="H30" s="77"/>
      <c r="I30" s="77"/>
      <c r="J30" s="77"/>
      <c r="K30" s="77"/>
    </row>
    <row r="31" spans="2:11">
      <c r="G31" s="77"/>
      <c r="H31" s="77"/>
      <c r="I31" s="77"/>
      <c r="J31" s="77"/>
      <c r="K31" s="77"/>
    </row>
    <row r="32" spans="2:11" ht="15">
      <c r="B32" s="112">
        <f>B16+0.01</f>
        <v>6.0299999999999994</v>
      </c>
      <c r="C32" s="24" t="s">
        <v>270</v>
      </c>
      <c r="D32" s="23"/>
      <c r="E32" s="25"/>
      <c r="F32" s="25"/>
      <c r="G32" s="77"/>
      <c r="H32" s="77"/>
      <c r="I32" s="77"/>
      <c r="J32" s="77"/>
      <c r="K32" s="77"/>
    </row>
    <row r="33" spans="1:28">
      <c r="K33" s="77"/>
    </row>
    <row r="34" spans="1:28">
      <c r="C34" s="58" t="s">
        <v>40</v>
      </c>
      <c r="D34" s="58" t="s">
        <v>85</v>
      </c>
      <c r="E34" s="121" t="s">
        <v>346</v>
      </c>
      <c r="F34" s="211">
        <f>'C. Masterfiles'!$D$111</f>
        <v>2016</v>
      </c>
      <c r="G34" s="211">
        <f>'C. Masterfiles'!$D$112</f>
        <v>2017</v>
      </c>
      <c r="H34" s="211">
        <f>'C. Masterfiles'!$D$113</f>
        <v>2018</v>
      </c>
      <c r="I34" s="211">
        <f>'C. Masterfiles'!$D$114</f>
        <v>2019</v>
      </c>
      <c r="J34" s="211">
        <f>'C. Masterfiles'!$D$115</f>
        <v>2020</v>
      </c>
      <c r="K34" s="77"/>
    </row>
    <row r="35" spans="1:28">
      <c r="C35" s="292" t="str">
        <f>'C. Masterfiles'!C95</f>
        <v>S01</v>
      </c>
      <c r="D35" s="292" t="str">
        <f>'C. Masterfiles'!D95</f>
        <v>On-net calls</v>
      </c>
      <c r="E35" s="292" t="str">
        <f>'C. Masterfiles'!F95</f>
        <v>Voice</v>
      </c>
      <c r="F35" s="127">
        <f>IF($E35="Voice",'2.Traffic'!G91*'3.Network design parameters'!$F$18,0)</f>
        <v>447774.87803961249</v>
      </c>
      <c r="G35" s="127">
        <f>IF($E35="Voice",'2.Traffic'!H91*'3.Network design parameters'!$F$18,0)</f>
        <v>459245.02992389927</v>
      </c>
      <c r="H35" s="127">
        <f>IF($E35="Voice",'2.Traffic'!I91*'3.Network design parameters'!$F$18,0)</f>
        <v>378476.87967002724</v>
      </c>
      <c r="I35" s="127">
        <f>IF($E35="Voice",'2.Traffic'!J91*'3.Network design parameters'!$F$18,0)</f>
        <v>340773.32402276894</v>
      </c>
      <c r="J35" s="127">
        <f>IF($E35="Voice",'2.Traffic'!K91*'3.Network design parameters'!$F$18,0)</f>
        <v>310345.85106241459</v>
      </c>
      <c r="K35" s="77"/>
    </row>
    <row r="36" spans="1:28">
      <c r="C36" s="292" t="str">
        <f>'C. Masterfiles'!C96</f>
        <v>S02</v>
      </c>
      <c r="D36" s="292" t="str">
        <f>'C. Masterfiles'!D96</f>
        <v>Originating calls to OLO</v>
      </c>
      <c r="E36" s="292" t="str">
        <f>'C. Masterfiles'!F96</f>
        <v>Voice</v>
      </c>
      <c r="F36" s="127">
        <f>IF($E36="Voice",'2.Traffic'!G92*'3.Network design parameters'!$F$18,0)</f>
        <v>61308.746068270331</v>
      </c>
      <c r="G36" s="127">
        <f>IF($E36="Voice",'2.Traffic'!H92*'3.Network design parameters'!$F$18,0)</f>
        <v>79092.993376972401</v>
      </c>
      <c r="H36" s="127">
        <f>IF($E36="Voice",'2.Traffic'!I92*'3.Network design parameters'!$F$18,0)</f>
        <v>87358.346108602782</v>
      </c>
      <c r="I36" s="127">
        <f>IF($E36="Voice",'2.Traffic'!J92*'3.Network design parameters'!$F$18,0)</f>
        <v>88823.493059158587</v>
      </c>
      <c r="J36" s="127">
        <f>IF($E36="Voice",'2.Traffic'!K92*'3.Network design parameters'!$F$18,0)</f>
        <v>90984.535663703151</v>
      </c>
      <c r="K36" s="77"/>
    </row>
    <row r="37" spans="1:28">
      <c r="C37" s="292" t="str">
        <f>'C. Masterfiles'!C97</f>
        <v>S03</v>
      </c>
      <c r="D37" s="292" t="str">
        <f>'C. Masterfiles'!D97</f>
        <v>Terminating calls from OLO</v>
      </c>
      <c r="E37" s="292" t="str">
        <f>'C. Masterfiles'!F97</f>
        <v>Voice</v>
      </c>
      <c r="F37" s="127">
        <f>IF($E37="Voice",'2.Traffic'!G93*'3.Network design parameters'!$F$18,0)</f>
        <v>265886.48366320395</v>
      </c>
      <c r="G37" s="127">
        <f>IF($E37="Voice",'2.Traffic'!H93*'3.Network design parameters'!$F$18,0)</f>
        <v>294609.90518494195</v>
      </c>
      <c r="H37" s="127">
        <f>IF($E37="Voice",'2.Traffic'!I93*'3.Network design parameters'!$F$18,0)</f>
        <v>271981.54324428848</v>
      </c>
      <c r="I37" s="127">
        <f>IF($E37="Voice",'2.Traffic'!J93*'3.Network design parameters'!$F$18,0)</f>
        <v>270897.6014320798</v>
      </c>
      <c r="J37" s="127">
        <f>IF($E37="Voice",'2.Traffic'!K93*'3.Network design parameters'!$F$18,0)</f>
        <v>266447.65654448117</v>
      </c>
      <c r="K37" s="77"/>
    </row>
    <row r="38" spans="1:28">
      <c r="C38" s="292" t="str">
        <f>'C. Masterfiles'!C98</f>
        <v>S04</v>
      </c>
      <c r="D38" s="292" t="str">
        <f>'C. Masterfiles'!D98</f>
        <v xml:space="preserve">Originating international calls </v>
      </c>
      <c r="E38" s="292" t="str">
        <f>'C. Masterfiles'!F98</f>
        <v>Voice</v>
      </c>
      <c r="F38" s="127">
        <f>IF($E38="Voice",'2.Traffic'!G94*'3.Network design parameters'!$F$18,0)</f>
        <v>23275.620957847827</v>
      </c>
      <c r="G38" s="127">
        <f>IF($E38="Voice",'2.Traffic'!H94*'3.Network design parameters'!$F$18,0)</f>
        <v>28225.148905600043</v>
      </c>
      <c r="H38" s="127">
        <f>IF($E38="Voice",'2.Traffic'!I94*'3.Network design parameters'!$F$18,0)</f>
        <v>30304.404774658091</v>
      </c>
      <c r="I38" s="127">
        <f>IF($E38="Voice",'2.Traffic'!J94*'3.Network design parameters'!$F$18,0)</f>
        <v>31134.73535343647</v>
      </c>
      <c r="J38" s="127">
        <f>IF($E38="Voice",'2.Traffic'!K94*'3.Network design parameters'!$F$18,0)</f>
        <v>31590.003783007778</v>
      </c>
      <c r="K38" s="77"/>
    </row>
    <row r="39" spans="1:28">
      <c r="C39" s="292" t="str">
        <f>'C. Masterfiles'!C99</f>
        <v>S05</v>
      </c>
      <c r="D39" s="292" t="str">
        <f>'C. Masterfiles'!D99</f>
        <v xml:space="preserve">Terminating international calls </v>
      </c>
      <c r="E39" s="292" t="str">
        <f>'C. Masterfiles'!F99</f>
        <v>Voice</v>
      </c>
      <c r="F39" s="127">
        <f>IF($E39="Voice",'2.Traffic'!G95*'3.Network design parameters'!$F$18,0)</f>
        <v>64624.525588520279</v>
      </c>
      <c r="G39" s="127">
        <f>IF($E39="Voice",'2.Traffic'!H95*'3.Network design parameters'!$F$18,0)</f>
        <v>69692.083628888038</v>
      </c>
      <c r="H39" s="127">
        <f>IF($E39="Voice",'2.Traffic'!I95*'3.Network design parameters'!$F$18,0)</f>
        <v>59009.515772325532</v>
      </c>
      <c r="I39" s="127">
        <f>IF($E39="Voice",'2.Traffic'!J95*'3.Network design parameters'!$F$18,0)</f>
        <v>55377.542755469804</v>
      </c>
      <c r="J39" s="127">
        <f>IF($E39="Voice",'2.Traffic'!K95*'3.Network design parameters'!$F$18,0)</f>
        <v>52378.923426795664</v>
      </c>
      <c r="K39" s="77"/>
    </row>
    <row r="40" spans="1:28">
      <c r="C40" s="292" t="str">
        <f>'C. Masterfiles'!C100</f>
        <v>S06</v>
      </c>
      <c r="D40" s="292" t="str">
        <f>'C. Masterfiles'!D100</f>
        <v>Transit calls</v>
      </c>
      <c r="E40" s="292" t="str">
        <f>'C. Masterfiles'!F100</f>
        <v>Voice</v>
      </c>
      <c r="F40" s="127">
        <f>IF($E40="Voice",'2.Traffic'!G96*'3.Network design parameters'!$F$18,0)</f>
        <v>13086.268075195176</v>
      </c>
      <c r="G40" s="127">
        <f>IF($E40="Voice",'2.Traffic'!H96*'3.Network design parameters'!$F$18,0)</f>
        <v>11646.778586923709</v>
      </c>
      <c r="H40" s="127">
        <f>IF($E40="Voice",'2.Traffic'!I96*'3.Network design parameters'!$F$18,0)</f>
        <v>10365.632942362099</v>
      </c>
      <c r="I40" s="127">
        <f>IF($E40="Voice",'2.Traffic'!J96*'3.Network design parameters'!$F$18,0)</f>
        <v>9225.4133187022671</v>
      </c>
      <c r="J40" s="127">
        <f>IF($E40="Voice",'2.Traffic'!K96*'3.Network design parameters'!$F$18,0)</f>
        <v>8210.6178536450188</v>
      </c>
      <c r="K40" s="77"/>
    </row>
    <row r="41" spans="1:28">
      <c r="C41" s="292" t="str">
        <f>'C. Masterfiles'!C101</f>
        <v>S07</v>
      </c>
      <c r="D41" s="292" t="str">
        <f>'C. Masterfiles'!D101</f>
        <v>Internet access</v>
      </c>
      <c r="E41" s="292" t="str">
        <f>'C. Masterfiles'!F101</f>
        <v>Internet</v>
      </c>
      <c r="F41" s="127">
        <f>IF($E41="Voice",'2.Traffic'!G97*'3.Network design parameters'!$F$18,0)</f>
        <v>0</v>
      </c>
      <c r="G41" s="127">
        <f>IF($E41="Voice",'2.Traffic'!H97*'3.Network design parameters'!$F$18,0)</f>
        <v>0</v>
      </c>
      <c r="H41" s="127">
        <f>IF($E41="Voice",'2.Traffic'!I97*'3.Network design parameters'!$F$18,0)</f>
        <v>0</v>
      </c>
      <c r="I41" s="127">
        <f>IF($E41="Voice",'2.Traffic'!J97*'3.Network design parameters'!$F$18,0)</f>
        <v>0</v>
      </c>
      <c r="J41" s="127">
        <f>IF($E41="Voice",'2.Traffic'!K97*'3.Network design parameters'!$F$18,0)</f>
        <v>0</v>
      </c>
      <c r="K41" s="77"/>
    </row>
    <row r="42" spans="1:28">
      <c r="C42" s="292" t="str">
        <f>'C. Masterfiles'!C102</f>
        <v>S08</v>
      </c>
      <c r="D42" s="292" t="str">
        <f>'C. Masterfiles'!D102</f>
        <v>Local leased lines</v>
      </c>
      <c r="E42" s="292" t="str">
        <f>'C. Masterfiles'!F102</f>
        <v>Leased lines</v>
      </c>
      <c r="F42" s="127">
        <f>IF($E42="Voice",'2.Traffic'!G98*'3.Network design parameters'!$F$18,0)</f>
        <v>0</v>
      </c>
      <c r="G42" s="127">
        <f>IF($E42="Voice",'2.Traffic'!H98*'3.Network design parameters'!$F$18,0)</f>
        <v>0</v>
      </c>
      <c r="H42" s="127">
        <f>IF($E42="Voice",'2.Traffic'!I98*'3.Network design parameters'!$F$18,0)</f>
        <v>0</v>
      </c>
      <c r="I42" s="127">
        <f>IF($E42="Voice",'2.Traffic'!J98*'3.Network design parameters'!$F$18,0)</f>
        <v>0</v>
      </c>
      <c r="J42" s="127">
        <f>IF($E42="Voice",'2.Traffic'!K98*'3.Network design parameters'!$F$18,0)</f>
        <v>0</v>
      </c>
      <c r="K42" s="77"/>
    </row>
    <row r="43" spans="1:28">
      <c r="C43" s="292" t="str">
        <f>'C. Masterfiles'!C103</f>
        <v>S09</v>
      </c>
      <c r="D43" s="292" t="str">
        <f>'C. Masterfiles'!D103</f>
        <v>Long distance leased lines</v>
      </c>
      <c r="E43" s="292" t="str">
        <f>'C. Masterfiles'!F103</f>
        <v>Leased lines</v>
      </c>
      <c r="F43" s="127">
        <f>IF($E43="Voice",'2.Traffic'!G99*'3.Network design parameters'!$F$18,0)</f>
        <v>0</v>
      </c>
      <c r="G43" s="127">
        <f>IF($E43="Voice",'2.Traffic'!H99*'3.Network design parameters'!$F$18,0)</f>
        <v>0</v>
      </c>
      <c r="H43" s="127">
        <f>IF($E43="Voice",'2.Traffic'!I99*'3.Network design parameters'!$F$18,0)</f>
        <v>0</v>
      </c>
      <c r="I43" s="127">
        <f>IF($E43="Voice",'2.Traffic'!J99*'3.Network design parameters'!$F$18,0)</f>
        <v>0</v>
      </c>
      <c r="J43" s="127">
        <f>IF($E43="Voice",'2.Traffic'!K99*'3.Network design parameters'!$F$18,0)</f>
        <v>0</v>
      </c>
      <c r="K43" s="77"/>
    </row>
    <row r="44" spans="1:28">
      <c r="C44" s="292" t="str">
        <f>'C. Masterfiles'!C104</f>
        <v>S10</v>
      </c>
      <c r="D44" s="292" t="str">
        <f>'C. Masterfiles'!D104</f>
        <v>International leased lines</v>
      </c>
      <c r="E44" s="292" t="str">
        <f>'C. Masterfiles'!F104</f>
        <v>Leased lines</v>
      </c>
      <c r="F44" s="127">
        <f>IF($E44="Voice",'2.Traffic'!G100*'3.Network design parameters'!$F$18,0)</f>
        <v>0</v>
      </c>
      <c r="G44" s="127">
        <f>IF($E44="Voice",'2.Traffic'!H100*'3.Network design parameters'!$F$18,0)</f>
        <v>0</v>
      </c>
      <c r="H44" s="127">
        <f>IF($E44="Voice",'2.Traffic'!I100*'3.Network design parameters'!$F$18,0)</f>
        <v>0</v>
      </c>
      <c r="I44" s="127">
        <f>IF($E44="Voice",'2.Traffic'!J100*'3.Network design parameters'!$F$18,0)</f>
        <v>0</v>
      </c>
      <c r="J44" s="127">
        <f>IF($E44="Voice",'2.Traffic'!K100*'3.Network design parameters'!$F$18,0)</f>
        <v>0</v>
      </c>
      <c r="K44" s="77"/>
    </row>
    <row r="45" spans="1:28">
      <c r="C45" s="292" t="str">
        <f>'C. Masterfiles'!C105</f>
        <v>S11</v>
      </c>
      <c r="D45" s="292" t="str">
        <f>'C. Masterfiles'!D105</f>
        <v>IPTV</v>
      </c>
      <c r="E45" s="292" t="str">
        <f>'C. Masterfiles'!F105</f>
        <v>IPTV</v>
      </c>
      <c r="F45" s="127">
        <f>IF($E45="Voice",'2.Traffic'!G101*'3.Network design parameters'!$F$18,0)</f>
        <v>0</v>
      </c>
      <c r="G45" s="127">
        <f>IF($E45="Voice",'2.Traffic'!H101*'3.Network design parameters'!$F$18,0)</f>
        <v>0</v>
      </c>
      <c r="H45" s="127">
        <f>IF($E45="Voice",'2.Traffic'!I101*'3.Network design parameters'!$F$18,0)</f>
        <v>0</v>
      </c>
      <c r="I45" s="127">
        <f>IF($E45="Voice",'2.Traffic'!J101*'3.Network design parameters'!$F$18,0)</f>
        <v>0</v>
      </c>
      <c r="J45" s="127">
        <f>IF($E45="Voice",'2.Traffic'!K101*'3.Network design parameters'!$F$18,0)</f>
        <v>0</v>
      </c>
      <c r="K45" s="77"/>
    </row>
    <row r="46" spans="1:28">
      <c r="G46" s="77"/>
      <c r="H46" s="77"/>
      <c r="I46" s="77"/>
      <c r="J46" s="77"/>
      <c r="K46" s="77"/>
    </row>
    <row r="47" spans="1:28">
      <c r="G47" s="77"/>
      <c r="H47" s="77"/>
      <c r="I47" s="77"/>
      <c r="J47" s="77"/>
      <c r="K47" s="77"/>
    </row>
    <row r="48" spans="1:28" ht="15">
      <c r="A48" s="23"/>
      <c r="B48" s="112">
        <f>B32+0.01</f>
        <v>6.0399999999999991</v>
      </c>
      <c r="C48" s="24" t="s">
        <v>336</v>
      </c>
      <c r="D48" s="23"/>
      <c r="E48" s="25"/>
      <c r="F48" s="25"/>
      <c r="G48" s="77"/>
      <c r="H48" s="77"/>
      <c r="I48" s="77"/>
      <c r="J48" s="77"/>
      <c r="K48" s="77"/>
      <c r="L48" s="27"/>
      <c r="M48" s="27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</row>
    <row r="50" spans="1:28">
      <c r="C50" s="58" t="s">
        <v>40</v>
      </c>
      <c r="D50" s="58" t="s">
        <v>85</v>
      </c>
      <c r="E50" s="121" t="s">
        <v>346</v>
      </c>
      <c r="F50" s="211">
        <f>'C. Masterfiles'!$D$111</f>
        <v>2016</v>
      </c>
      <c r="G50" s="211">
        <f>'C. Masterfiles'!$D$112</f>
        <v>2017</v>
      </c>
      <c r="H50" s="211">
        <f>'C. Masterfiles'!$D$113</f>
        <v>2018</v>
      </c>
      <c r="I50" s="211">
        <f>'C. Masterfiles'!$D$114</f>
        <v>2019</v>
      </c>
      <c r="J50" s="211">
        <f>'C. Masterfiles'!$D$115</f>
        <v>2020</v>
      </c>
      <c r="K50" s="1"/>
    </row>
    <row r="51" spans="1:28">
      <c r="C51" s="292" t="str">
        <f>'C. Masterfiles'!C95</f>
        <v>S01</v>
      </c>
      <c r="D51" s="292" t="str">
        <f>'C. Masterfiles'!D95</f>
        <v>On-net calls</v>
      </c>
      <c r="E51" s="292" t="str">
        <f>'C. Masterfiles'!F95</f>
        <v>Voice</v>
      </c>
      <c r="F51" s="127">
        <f>IF($E51="Voice",'2.Traffic'!G75*'3.Network design parameters'!$F$17,IF($E51="Internet",'2.Traffic'!G75*'3.Network design parameters'!$F$21,IF($E51="Leased lines",'2.Traffic'!G75*'3.Network design parameters'!$F$22,IF($E51="Data services",'2.Traffic'!G75*'3.Network design parameters'!#REF!,IF($E51="IPTV",'2.Traffic'!G75*'3.Network design parameters'!$F$23,"Unknown")))))</f>
        <v>1214.6537106345704</v>
      </c>
      <c r="G51" s="127">
        <f>IF($E51="Voice",'2.Traffic'!H75*'3.Network design parameters'!$F$17,IF($E51="Internet",'2.Traffic'!H75*'3.Network design parameters'!$F$21,IF($E51="Leased lines",'2.Traffic'!H75*'3.Network design parameters'!$F$22,IF($E51="Data services",'2.Traffic'!H75*'3.Network design parameters'!#REF!,IF($E51="IPTV",'2.Traffic'!H75*'3.Network design parameters'!$F$23,"Unknown")))))</f>
        <v>1245.7681461044374</v>
      </c>
      <c r="H51" s="127">
        <f>IF($E51="Voice",'2.Traffic'!I75*'3.Network design parameters'!$F$17,IF($E51="Internet",'2.Traffic'!I75*'3.Network design parameters'!$F$21,IF($E51="Leased lines",'2.Traffic'!I75*'3.Network design parameters'!$F$22,IF($E51="Data services",'2.Traffic'!I75*'3.Network design parameters'!#REF!,IF($E51="IPTV",'2.Traffic'!I75*'3.Network design parameters'!$F$23,"Unknown")))))</f>
        <v>1026.6729305879533</v>
      </c>
      <c r="I51" s="127">
        <f>IF($E51="Voice",'2.Traffic'!J75*'3.Network design parameters'!$F$17,IF($E51="Internet",'2.Traffic'!J75*'3.Network design parameters'!$F$21,IF($E51="Leased lines",'2.Traffic'!J75*'3.Network design parameters'!$F$22,IF($E51="Data services",'2.Traffic'!J75*'3.Network design parameters'!#REF!,IF($E51="IPTV",'2.Traffic'!J75*'3.Network design parameters'!$F$23,"Unknown")))))</f>
        <v>924.39661716108014</v>
      </c>
      <c r="J51" s="127">
        <f>IF($E51="Voice",'2.Traffic'!K75*'3.Network design parameters'!$F$17,IF($E51="Internet",'2.Traffic'!K75*'3.Network design parameters'!$F$21,IF($E51="Leased lines",'2.Traffic'!K75*'3.Network design parameters'!$F$22,IF($E51="Data services",'2.Traffic'!K75*'3.Network design parameters'!#REF!,IF($E51="IPTV",'2.Traffic'!K75*'3.Network design parameters'!$F$23,"Unknown")))))</f>
        <v>841.857723736921</v>
      </c>
      <c r="K51" s="1"/>
    </row>
    <row r="52" spans="1:28">
      <c r="C52" s="292" t="str">
        <f>'C. Masterfiles'!C96</f>
        <v>S02</v>
      </c>
      <c r="D52" s="292" t="str">
        <f>'C. Masterfiles'!D96</f>
        <v>Originating calls to OLO</v>
      </c>
      <c r="E52" s="292" t="str">
        <f>'C. Masterfiles'!F96</f>
        <v>Voice</v>
      </c>
      <c r="F52" s="127">
        <f>IF($E52="Voice",'2.Traffic'!G76*'3.Network design parameters'!$F$17,IF($E52="Internet",'2.Traffic'!G76*'3.Network design parameters'!$F$21,IF($E52="Leased lines",'2.Traffic'!G76*'3.Network design parameters'!$F$22,IF($E52="Data services",'2.Traffic'!G76*'3.Network design parameters'!#REF!,IF($E52="IPTV",'2.Traffic'!G76*'3.Network design parameters'!$F$23,"Unknown")))))</f>
        <v>151.77451447603318</v>
      </c>
      <c r="G52" s="127">
        <f>IF($E52="Voice",'2.Traffic'!H76*'3.Network design parameters'!$F$17,IF($E52="Internet",'2.Traffic'!H76*'3.Network design parameters'!$F$21,IF($E52="Leased lines",'2.Traffic'!H76*'3.Network design parameters'!$F$22,IF($E52="Data services",'2.Traffic'!H76*'3.Network design parameters'!#REF!,IF($E52="IPTV",'2.Traffic'!H76*'3.Network design parameters'!$F$23,"Unknown")))))</f>
        <v>195.80078599028454</v>
      </c>
      <c r="H52" s="127">
        <f>IF($E52="Voice",'2.Traffic'!I76*'3.Network design parameters'!$F$17,IF($E52="Internet",'2.Traffic'!I76*'3.Network design parameters'!$F$21,IF($E52="Leased lines",'2.Traffic'!I76*'3.Network design parameters'!$F$22,IF($E52="Data services",'2.Traffic'!I76*'3.Network design parameters'!#REF!,IF($E52="IPTV",'2.Traffic'!I76*'3.Network design parameters'!$F$23,"Unknown")))))</f>
        <v>216.26230214035289</v>
      </c>
      <c r="I52" s="127">
        <f>IF($E52="Voice",'2.Traffic'!J76*'3.Network design parameters'!$F$17,IF($E52="Internet",'2.Traffic'!J76*'3.Network design parameters'!$F$21,IF($E52="Leased lines",'2.Traffic'!J76*'3.Network design parameters'!$F$22,IF($E52="Data services",'2.Traffic'!J76*'3.Network design parameters'!#REF!,IF($E52="IPTV",'2.Traffic'!J76*'3.Network design parameters'!$F$23,"Unknown")))))</f>
        <v>219.88938606095741</v>
      </c>
      <c r="J52" s="127">
        <f>IF($E52="Voice",'2.Traffic'!K76*'3.Network design parameters'!$F$17,IF($E52="Internet",'2.Traffic'!K76*'3.Network design parameters'!$F$21,IF($E52="Leased lines",'2.Traffic'!K76*'3.Network design parameters'!$F$22,IF($E52="Data services",'2.Traffic'!K76*'3.Network design parameters'!#REF!,IF($E52="IPTV",'2.Traffic'!K76*'3.Network design parameters'!$F$23,"Unknown")))))</f>
        <v>225.23921317537167</v>
      </c>
      <c r="K52" s="1"/>
    </row>
    <row r="53" spans="1:28">
      <c r="C53" s="292" t="str">
        <f>'C. Masterfiles'!C97</f>
        <v>S03</v>
      </c>
      <c r="D53" s="292" t="str">
        <f>'C. Masterfiles'!D97</f>
        <v>Terminating calls from OLO</v>
      </c>
      <c r="E53" s="292" t="str">
        <f>'C. Masterfiles'!F97</f>
        <v>Voice</v>
      </c>
      <c r="F53" s="127">
        <f>IF($E53="Voice",'2.Traffic'!G77*'3.Network design parameters'!$F$17,IF($E53="Internet",'2.Traffic'!G77*'3.Network design parameters'!$F$21,IF($E53="Leased lines",'2.Traffic'!G77*'3.Network design parameters'!$F$22,IF($E53="Data services",'2.Traffic'!G77*'3.Network design parameters'!#REF!,IF($E53="IPTV",'2.Traffic'!G77*'3.Network design parameters'!$F$23,"Unknown")))))</f>
        <v>421.88364900336438</v>
      </c>
      <c r="G53" s="127">
        <f>IF($E53="Voice",'2.Traffic'!H77*'3.Network design parameters'!$F$17,IF($E53="Internet",'2.Traffic'!H77*'3.Network design parameters'!$F$21,IF($E53="Leased lines",'2.Traffic'!H77*'3.Network design parameters'!$F$22,IF($E53="Data services",'2.Traffic'!H77*'3.Network design parameters'!#REF!,IF($E53="IPTV",'2.Traffic'!H77*'3.Network design parameters'!$F$23,"Unknown")))))</f>
        <v>467.45927103762421</v>
      </c>
      <c r="H53" s="127">
        <f>IF($E53="Voice",'2.Traffic'!I77*'3.Network design parameters'!$F$17,IF($E53="Internet",'2.Traffic'!I77*'3.Network design parameters'!$F$21,IF($E53="Leased lines",'2.Traffic'!I77*'3.Network design parameters'!$F$22,IF($E53="Data services",'2.Traffic'!I77*'3.Network design parameters'!#REF!,IF($E53="IPTV",'2.Traffic'!I77*'3.Network design parameters'!$F$23,"Unknown")))))</f>
        <v>431.55471592460748</v>
      </c>
      <c r="I53" s="127">
        <f>IF($E53="Voice",'2.Traffic'!J77*'3.Network design parameters'!$F$17,IF($E53="Internet",'2.Traffic'!J77*'3.Network design parameters'!$F$21,IF($E53="Leased lines",'2.Traffic'!J77*'3.Network design parameters'!$F$22,IF($E53="Data services",'2.Traffic'!J77*'3.Network design parameters'!#REF!,IF($E53="IPTV",'2.Traffic'!J77*'3.Network design parameters'!$F$23,"Unknown")))))</f>
        <v>429.83481906959776</v>
      </c>
      <c r="J53" s="127">
        <f>IF($E53="Voice",'2.Traffic'!K77*'3.Network design parameters'!$F$17,IF($E53="Internet",'2.Traffic'!K77*'3.Network design parameters'!$F$21,IF($E53="Leased lines",'2.Traffic'!K77*'3.Network design parameters'!$F$22,IF($E53="Data services",'2.Traffic'!K77*'3.Network design parameters'!#REF!,IF($E53="IPTV",'2.Traffic'!K77*'3.Network design parameters'!$F$23,"Unknown")))))</f>
        <v>422.77406531792519</v>
      </c>
      <c r="K53" s="1"/>
    </row>
    <row r="54" spans="1:28">
      <c r="C54" s="292" t="str">
        <f>'C. Masterfiles'!C98</f>
        <v>S04</v>
      </c>
      <c r="D54" s="292" t="str">
        <f>'C. Masterfiles'!D98</f>
        <v xml:space="preserve">Originating international calls </v>
      </c>
      <c r="E54" s="292" t="str">
        <f>'C. Masterfiles'!F98</f>
        <v>Voice</v>
      </c>
      <c r="F54" s="127">
        <f>IF($E54="Voice",'2.Traffic'!G78*'3.Network design parameters'!$F$17,IF($E54="Internet",'2.Traffic'!G78*'3.Network design parameters'!$F$21,IF($E54="Leased lines",'2.Traffic'!G78*'3.Network design parameters'!$F$22,IF($E54="Data services",'2.Traffic'!G78*'3.Network design parameters'!#REF!,IF($E54="IPTV",'2.Traffic'!G78*'3.Network design parameters'!$F$23,"Unknown")))))</f>
        <v>104.2920836172916</v>
      </c>
      <c r="G54" s="127">
        <f>IF($E54="Voice",'2.Traffic'!H78*'3.Network design parameters'!$F$17,IF($E54="Internet",'2.Traffic'!H78*'3.Network design parameters'!$F$21,IF($E54="Leased lines",'2.Traffic'!H78*'3.Network design parameters'!$F$22,IF($E54="Data services",'2.Traffic'!H78*'3.Network design parameters'!#REF!,IF($E54="IPTV",'2.Traffic'!H78*'3.Network design parameters'!$F$23,"Unknown")))))</f>
        <v>126.46964801086584</v>
      </c>
      <c r="H54" s="127">
        <f>IF($E54="Voice",'2.Traffic'!I78*'3.Network design parameters'!$F$17,IF($E54="Internet",'2.Traffic'!I78*'3.Network design parameters'!$F$21,IF($E54="Leased lines",'2.Traffic'!I78*'3.Network design parameters'!$F$22,IF($E54="Data services",'2.Traffic'!I78*'3.Network design parameters'!#REF!,IF($E54="IPTV",'2.Traffic'!I78*'3.Network design parameters'!$F$23,"Unknown")))))</f>
        <v>135.78625990063074</v>
      </c>
      <c r="I54" s="127">
        <f>IF($E54="Voice",'2.Traffic'!J78*'3.Network design parameters'!$F$17,IF($E54="Internet",'2.Traffic'!J78*'3.Network design parameters'!$F$21,IF($E54="Leased lines",'2.Traffic'!J78*'3.Network design parameters'!$F$22,IF($E54="Data services",'2.Traffic'!J78*'3.Network design parameters'!#REF!,IF($E54="IPTV",'2.Traffic'!J78*'3.Network design parameters'!$F$23,"Unknown")))))</f>
        <v>139.50675811241962</v>
      </c>
      <c r="J54" s="127">
        <f>IF($E54="Voice",'2.Traffic'!K78*'3.Network design parameters'!$F$17,IF($E54="Internet",'2.Traffic'!K78*'3.Network design parameters'!$F$21,IF($E54="Leased lines",'2.Traffic'!K78*'3.Network design parameters'!$F$22,IF($E54="Data services",'2.Traffic'!K78*'3.Network design parameters'!#REF!,IF($E54="IPTV",'2.Traffic'!K78*'3.Network design parameters'!$F$23,"Unknown")))))</f>
        <v>141.54669909664307</v>
      </c>
      <c r="K54" s="1"/>
    </row>
    <row r="55" spans="1:28">
      <c r="C55" s="292" t="str">
        <f>'C. Masterfiles'!C99</f>
        <v>S05</v>
      </c>
      <c r="D55" s="292" t="str">
        <f>'C. Masterfiles'!D99</f>
        <v xml:space="preserve">Terminating international calls </v>
      </c>
      <c r="E55" s="292" t="str">
        <f>'C. Masterfiles'!F99</f>
        <v>Voice</v>
      </c>
      <c r="F55" s="127">
        <f>IF($E55="Voice",'2.Traffic'!G79*'3.Network design parameters'!$F$17,IF($E55="Internet",'2.Traffic'!G79*'3.Network design parameters'!$F$21,IF($E55="Leased lines",'2.Traffic'!G79*'3.Network design parameters'!$F$22,IF($E55="Data services",'2.Traffic'!G79*'3.Network design parameters'!#REF!,IF($E55="IPTV",'2.Traffic'!G79*'3.Network design parameters'!$F$23,"Unknown")))))</f>
        <v>288.44626768496505</v>
      </c>
      <c r="G55" s="127">
        <f>IF($E55="Voice",'2.Traffic'!H79*'3.Network design parameters'!$F$17,IF($E55="Internet",'2.Traffic'!H79*'3.Network design parameters'!$F$21,IF($E55="Leased lines",'2.Traffic'!H79*'3.Network design parameters'!$F$22,IF($E55="Data services",'2.Traffic'!H79*'3.Network design parameters'!#REF!,IF($E55="IPTV",'2.Traffic'!H79*'3.Network design parameters'!$F$23,"Unknown")))))</f>
        <v>311.06489721778547</v>
      </c>
      <c r="H55" s="127">
        <f>IF($E55="Voice",'2.Traffic'!I79*'3.Network design parameters'!$F$17,IF($E55="Internet",'2.Traffic'!I79*'3.Network design parameters'!$F$21,IF($E55="Leased lines",'2.Traffic'!I79*'3.Network design parameters'!$F$22,IF($E55="Data services",'2.Traffic'!I79*'3.Network design parameters'!#REF!,IF($E55="IPTV",'2.Traffic'!I79*'3.Network design parameters'!$F$23,"Unknown")))))</f>
        <v>263.38413206777881</v>
      </c>
      <c r="I55" s="127">
        <f>IF($E55="Voice",'2.Traffic'!J79*'3.Network design parameters'!$F$17,IF($E55="Internet",'2.Traffic'!J79*'3.Network design parameters'!$F$21,IF($E55="Leased lines",'2.Traffic'!J79*'3.Network design parameters'!$F$22,IF($E55="Data services",'2.Traffic'!J79*'3.Network design parameters'!#REF!,IF($E55="IPTV",'2.Traffic'!J79*'3.Network design parameters'!$F$23,"Unknown")))))</f>
        <v>247.17311850127254</v>
      </c>
      <c r="J55" s="127">
        <f>IF($E55="Voice",'2.Traffic'!K79*'3.Network design parameters'!$F$17,IF($E55="Internet",'2.Traffic'!K79*'3.Network design parameters'!$F$21,IF($E55="Leased lines",'2.Traffic'!K79*'3.Network design parameters'!$F$22,IF($E55="Data services",'2.Traffic'!K79*'3.Network design parameters'!#REF!,IF($E55="IPTV",'2.Traffic'!K79*'3.Network design parameters'!$F$23,"Unknown")))))</f>
        <v>233.78902715689139</v>
      </c>
      <c r="K55" s="1"/>
    </row>
    <row r="56" spans="1:28">
      <c r="C56" s="292" t="str">
        <f>'C. Masterfiles'!C100</f>
        <v>S06</v>
      </c>
      <c r="D56" s="292" t="str">
        <f>'C. Masterfiles'!D100</f>
        <v>Transit calls</v>
      </c>
      <c r="E56" s="292" t="str">
        <f>'C. Masterfiles'!F100</f>
        <v>Voice</v>
      </c>
      <c r="F56" s="127">
        <f>IF($E56="Voice",'2.Traffic'!G80*'3.Network design parameters'!$F$17,IF($E56="Internet",'2.Traffic'!G80*'3.Network design parameters'!$F$21,IF($E56="Leased lines",'2.Traffic'!G80*'3.Network design parameters'!$F$22,IF($E56="Data services",'2.Traffic'!G80*'3.Network design parameters'!#REF!,IF($E56="IPTV",'2.Traffic'!G80*'3.Network design parameters'!$F$23,"Unknown")))))</f>
        <v>49.419074255443711</v>
      </c>
      <c r="G56" s="127">
        <f>IF($E56="Voice",'2.Traffic'!H80*'3.Network design parameters'!$F$17,IF($E56="Internet",'2.Traffic'!H80*'3.Network design parameters'!$F$21,IF($E56="Leased lines",'2.Traffic'!H80*'3.Network design parameters'!$F$22,IF($E56="Data services",'2.Traffic'!H80*'3.Network design parameters'!#REF!,IF($E56="IPTV",'2.Traffic'!H80*'3.Network design parameters'!$F$23,"Unknown")))))</f>
        <v>43.982976087344909</v>
      </c>
      <c r="H56" s="127">
        <f>IF($E56="Voice",'2.Traffic'!I80*'3.Network design parameters'!$F$17,IF($E56="Internet",'2.Traffic'!I80*'3.Network design parameters'!$F$21,IF($E56="Leased lines",'2.Traffic'!I80*'3.Network design parameters'!$F$22,IF($E56="Data services",'2.Traffic'!I80*'3.Network design parameters'!#REF!,IF($E56="IPTV",'2.Traffic'!I80*'3.Network design parameters'!$F$23,"Unknown")))))</f>
        <v>39.144848717736963</v>
      </c>
      <c r="I56" s="127">
        <f>IF($E56="Voice",'2.Traffic'!J80*'3.Network design parameters'!$F$17,IF($E56="Internet",'2.Traffic'!J80*'3.Network design parameters'!$F$21,IF($E56="Leased lines",'2.Traffic'!J80*'3.Network design parameters'!$F$22,IF($E56="Data services",'2.Traffic'!J80*'3.Network design parameters'!#REF!,IF($E56="IPTV",'2.Traffic'!J80*'3.Network design parameters'!$F$23,"Unknown")))))</f>
        <v>34.83891535878589</v>
      </c>
      <c r="J56" s="127">
        <f>IF($E56="Voice",'2.Traffic'!K80*'3.Network design parameters'!$F$17,IF($E56="Internet",'2.Traffic'!K80*'3.Network design parameters'!$F$21,IF($E56="Leased lines",'2.Traffic'!K80*'3.Network design parameters'!$F$22,IF($E56="Data services",'2.Traffic'!K80*'3.Network design parameters'!#REF!,IF($E56="IPTV",'2.Traffic'!K80*'3.Network design parameters'!$F$23,"Unknown")))))</f>
        <v>31.006634669319453</v>
      </c>
      <c r="K56" s="1"/>
    </row>
    <row r="57" spans="1:28">
      <c r="C57" s="292" t="str">
        <f>'C. Masterfiles'!C101</f>
        <v>S07</v>
      </c>
      <c r="D57" s="292" t="str">
        <f>'C. Masterfiles'!D101</f>
        <v>Internet access</v>
      </c>
      <c r="E57" s="292" t="str">
        <f>'C. Masterfiles'!F101</f>
        <v>Internet</v>
      </c>
      <c r="F57" s="127">
        <f>IF($E57="Voice",'2.Traffic'!G81*'3.Network design parameters'!$F$17,IF($E57="Internet",'2.Traffic'!G81*'3.Network design parameters'!$F$21,IF($E57="Leased lines",'2.Traffic'!G81*'3.Network design parameters'!$F$22,IF($E57="Data services",'2.Traffic'!G81*'3.Network design parameters'!#REF!,IF($E57="IPTV",'2.Traffic'!G81*'3.Network design parameters'!$F$23,"Unknown")))))</f>
        <v>0.13700000000000001</v>
      </c>
      <c r="G57" s="127">
        <f>IF($E57="Voice",'2.Traffic'!H81*'3.Network design parameters'!$F$17,IF($E57="Internet",'2.Traffic'!H81*'3.Network design parameters'!$F$21,IF($E57="Leased lines",'2.Traffic'!H81*'3.Network design parameters'!$F$22,IF($E57="Data services",'2.Traffic'!H81*'3.Network design parameters'!#REF!,IF($E57="IPTV",'2.Traffic'!H81*'3.Network design parameters'!$F$23,"Unknown")))))</f>
        <v>0.13700000000000001</v>
      </c>
      <c r="H57" s="127">
        <f>IF($E57="Voice",'2.Traffic'!I81*'3.Network design parameters'!$F$17,IF($E57="Internet",'2.Traffic'!I81*'3.Network design parameters'!$F$21,IF($E57="Leased lines",'2.Traffic'!I81*'3.Network design parameters'!$F$22,IF($E57="Data services",'2.Traffic'!I81*'3.Network design parameters'!#REF!,IF($E57="IPTV",'2.Traffic'!I81*'3.Network design parameters'!$F$23,"Unknown")))))</f>
        <v>0.13700000000000001</v>
      </c>
      <c r="I57" s="127">
        <f>IF($E57="Voice",'2.Traffic'!J81*'3.Network design parameters'!$F$17,IF($E57="Internet",'2.Traffic'!J81*'3.Network design parameters'!$F$21,IF($E57="Leased lines",'2.Traffic'!J81*'3.Network design parameters'!$F$22,IF($E57="Data services",'2.Traffic'!J81*'3.Network design parameters'!#REF!,IF($E57="IPTV",'2.Traffic'!J81*'3.Network design parameters'!$F$23,"Unknown")))))</f>
        <v>0.13700000000000001</v>
      </c>
      <c r="J57" s="127">
        <f>IF($E57="Voice",'2.Traffic'!K81*'3.Network design parameters'!$F$17,IF($E57="Internet",'2.Traffic'!K81*'3.Network design parameters'!$F$21,IF($E57="Leased lines",'2.Traffic'!K81*'3.Network design parameters'!$F$22,IF($E57="Data services",'2.Traffic'!K81*'3.Network design parameters'!#REF!,IF($E57="IPTV",'2.Traffic'!K81*'3.Network design parameters'!$F$23,"Unknown")))))</f>
        <v>0.13700000000000001</v>
      </c>
      <c r="K57" s="1"/>
    </row>
    <row r="58" spans="1:28">
      <c r="C58" s="292" t="str">
        <f>'C. Masterfiles'!C102</f>
        <v>S08</v>
      </c>
      <c r="D58" s="292" t="str">
        <f>'C. Masterfiles'!D102</f>
        <v>Local leased lines</v>
      </c>
      <c r="E58" s="292" t="str">
        <f>'C. Masterfiles'!F102</f>
        <v>Leased lines</v>
      </c>
      <c r="F58" s="127">
        <f>IF($E58="Voice",'2.Traffic'!G82*'3.Network design parameters'!$F$17,IF($E58="Internet",'2.Traffic'!G82*'3.Network design parameters'!$F$21,IF($E58="Leased lines",'2.Traffic'!G82*'3.Network design parameters'!$F$22,IF($E58="Data services",'2.Traffic'!G82*'3.Network design parameters'!#REF!,IF($E58="IPTV",'2.Traffic'!G82*'3.Network design parameters'!$F$23,"Unknown")))))</f>
        <v>153.77930700000002</v>
      </c>
      <c r="G58" s="127">
        <f>IF($E58="Voice",'2.Traffic'!H82*'3.Network design parameters'!$F$17,IF($E58="Internet",'2.Traffic'!H82*'3.Network design parameters'!$F$21,IF($E58="Leased lines",'2.Traffic'!H82*'3.Network design parameters'!$F$22,IF($E58="Data services",'2.Traffic'!H82*'3.Network design parameters'!#REF!,IF($E58="IPTV",'2.Traffic'!H82*'3.Network design parameters'!$F$23,"Unknown")))))</f>
        <v>129.94351441499998</v>
      </c>
      <c r="H58" s="127">
        <f>IF($E58="Voice",'2.Traffic'!I82*'3.Network design parameters'!$F$17,IF($E58="Internet",'2.Traffic'!I82*'3.Network design parameters'!$F$21,IF($E58="Leased lines",'2.Traffic'!I82*'3.Network design parameters'!$F$22,IF($E58="Data services",'2.Traffic'!I82*'3.Network design parameters'!#REF!,IF($E58="IPTV",'2.Traffic'!I82*'3.Network design parameters'!$F$23,"Unknown")))))</f>
        <v>109.80226968067501</v>
      </c>
      <c r="I58" s="127">
        <f>IF($E58="Voice",'2.Traffic'!J82*'3.Network design parameters'!$F$17,IF($E58="Internet",'2.Traffic'!J82*'3.Network design parameters'!$F$21,IF($E58="Leased lines",'2.Traffic'!J82*'3.Network design parameters'!$F$22,IF($E58="Data services",'2.Traffic'!J82*'3.Network design parameters'!#REF!,IF($E58="IPTV",'2.Traffic'!J82*'3.Network design parameters'!$F$23,"Unknown")))))</f>
        <v>92.782917880170373</v>
      </c>
      <c r="J58" s="127">
        <f>IF($E58="Voice",'2.Traffic'!K82*'3.Network design parameters'!$F$17,IF($E58="Internet",'2.Traffic'!K82*'3.Network design parameters'!$F$21,IF($E58="Leased lines",'2.Traffic'!K82*'3.Network design parameters'!$F$22,IF($E58="Data services",'2.Traffic'!K82*'3.Network design parameters'!#REF!,IF($E58="IPTV",'2.Traffic'!K82*'3.Network design parameters'!$F$23,"Unknown")))))</f>
        <v>78.401565608743965</v>
      </c>
      <c r="K58" s="1"/>
    </row>
    <row r="59" spans="1:28">
      <c r="C59" s="292" t="str">
        <f>'C. Masterfiles'!C103</f>
        <v>S09</v>
      </c>
      <c r="D59" s="292" t="str">
        <f>'C. Masterfiles'!D103</f>
        <v>Long distance leased lines</v>
      </c>
      <c r="E59" s="292" t="str">
        <f>'C. Masterfiles'!F103</f>
        <v>Leased lines</v>
      </c>
      <c r="F59" s="127">
        <f>IF($E59="Voice",'2.Traffic'!G83*'3.Network design parameters'!$F$17,IF($E59="Internet",'2.Traffic'!G83*'3.Network design parameters'!$F$21,IF($E59="Leased lines",'2.Traffic'!G83*'3.Network design parameters'!$F$22,IF($E59="Data services",'2.Traffic'!G83*'3.Network design parameters'!#REF!,IF($E59="IPTV",'2.Traffic'!G83*'3.Network design parameters'!$F$23,"Unknown")))))</f>
        <v>1.9338353125000003</v>
      </c>
      <c r="G59" s="127">
        <f>IF($E59="Voice",'2.Traffic'!H83*'3.Network design parameters'!$F$17,IF($E59="Internet",'2.Traffic'!H83*'3.Network design parameters'!$F$21,IF($E59="Leased lines",'2.Traffic'!H83*'3.Network design parameters'!$F$22,IF($E59="Data services",'2.Traffic'!H83*'3.Network design parameters'!#REF!,IF($E59="IPTV",'2.Traffic'!H83*'3.Network design parameters'!$F$23,"Unknown")))))</f>
        <v>1.6340908390625</v>
      </c>
      <c r="H59" s="127">
        <f>IF($E59="Voice",'2.Traffic'!I83*'3.Network design parameters'!$F$17,IF($E59="Internet",'2.Traffic'!I83*'3.Network design parameters'!$F$21,IF($E59="Leased lines",'2.Traffic'!I83*'3.Network design parameters'!$F$22,IF($E59="Data services",'2.Traffic'!I83*'3.Network design parameters'!#REF!,IF($E59="IPTV",'2.Traffic'!I83*'3.Network design parameters'!$F$23,"Unknown")))))</f>
        <v>1.3808067590078126</v>
      </c>
      <c r="I59" s="127">
        <f>IF($E59="Voice",'2.Traffic'!J83*'3.Network design parameters'!$F$17,IF($E59="Internet",'2.Traffic'!J83*'3.Network design parameters'!$F$21,IF($E59="Leased lines",'2.Traffic'!J83*'3.Network design parameters'!$F$22,IF($E59="Data services",'2.Traffic'!J83*'3.Network design parameters'!#REF!,IF($E59="IPTV",'2.Traffic'!J83*'3.Network design parameters'!$F$23,"Unknown")))))</f>
        <v>1.1667817113616017</v>
      </c>
      <c r="J59" s="127">
        <f>IF($E59="Voice",'2.Traffic'!K83*'3.Network design parameters'!$F$17,IF($E59="Internet",'2.Traffic'!K83*'3.Network design parameters'!$F$21,IF($E59="Leased lines",'2.Traffic'!K83*'3.Network design parameters'!$F$22,IF($E59="Data services",'2.Traffic'!K83*'3.Network design parameters'!#REF!,IF($E59="IPTV",'2.Traffic'!K83*'3.Network design parameters'!$F$23,"Unknown")))))</f>
        <v>0.98593054610055342</v>
      </c>
      <c r="K59" s="1"/>
    </row>
    <row r="60" spans="1:28">
      <c r="C60" s="292" t="str">
        <f>'C. Masterfiles'!C104</f>
        <v>S10</v>
      </c>
      <c r="D60" s="292" t="str">
        <f>'C. Masterfiles'!D104</f>
        <v>International leased lines</v>
      </c>
      <c r="E60" s="292" t="str">
        <f>'C. Masterfiles'!F104</f>
        <v>Leased lines</v>
      </c>
      <c r="F60" s="127">
        <f>IF($E60="Voice",'2.Traffic'!G84*'3.Network design parameters'!$F$17,IF($E60="Internet",'2.Traffic'!G84*'3.Network design parameters'!$F$21,IF($E60="Leased lines",'2.Traffic'!G84*'3.Network design parameters'!$F$22,IF($E60="Data services",'2.Traffic'!G84*'3.Network design parameters'!#REF!,IF($E60="IPTV",'2.Traffic'!G84*'3.Network design parameters'!$F$23,"Unknown")))))</f>
        <v>9.6000000000000009E-3</v>
      </c>
      <c r="G60" s="127">
        <f>IF($E60="Voice",'2.Traffic'!H84*'3.Network design parameters'!$F$17,IF($E60="Internet",'2.Traffic'!H84*'3.Network design parameters'!$F$21,IF($E60="Leased lines",'2.Traffic'!H84*'3.Network design parameters'!$F$22,IF($E60="Data services",'2.Traffic'!H84*'3.Network design parameters'!#REF!,IF($E60="IPTV",'2.Traffic'!H84*'3.Network design parameters'!$F$23,"Unknown")))))</f>
        <v>8.1120000000000012E-3</v>
      </c>
      <c r="H60" s="127">
        <f>IF($E60="Voice",'2.Traffic'!I84*'3.Network design parameters'!$F$17,IF($E60="Internet",'2.Traffic'!I84*'3.Network design parameters'!$F$21,IF($E60="Leased lines",'2.Traffic'!I84*'3.Network design parameters'!$F$22,IF($E60="Data services",'2.Traffic'!I84*'3.Network design parameters'!#REF!,IF($E60="IPTV",'2.Traffic'!I84*'3.Network design parameters'!$F$23,"Unknown")))))</f>
        <v>6.8546400000000013E-3</v>
      </c>
      <c r="I60" s="127">
        <f>IF($E60="Voice",'2.Traffic'!J84*'3.Network design parameters'!$F$17,IF($E60="Internet",'2.Traffic'!J84*'3.Network design parameters'!$F$21,IF($E60="Leased lines",'2.Traffic'!J84*'3.Network design parameters'!$F$22,IF($E60="Data services",'2.Traffic'!J84*'3.Network design parameters'!#REF!,IF($E60="IPTV",'2.Traffic'!J84*'3.Network design parameters'!$F$23,"Unknown")))))</f>
        <v>5.7921708000000004E-3</v>
      </c>
      <c r="J60" s="127">
        <f>IF($E60="Voice",'2.Traffic'!K84*'3.Network design parameters'!$F$17,IF($E60="Internet",'2.Traffic'!K84*'3.Network design parameters'!$F$21,IF($E60="Leased lines",'2.Traffic'!K84*'3.Network design parameters'!$F$22,IF($E60="Data services",'2.Traffic'!K84*'3.Network design parameters'!#REF!,IF($E60="IPTV",'2.Traffic'!K84*'3.Network design parameters'!$F$23,"Unknown")))))</f>
        <v>4.8943843260000003E-3</v>
      </c>
      <c r="K60" s="1"/>
    </row>
    <row r="61" spans="1:28">
      <c r="C61" s="292" t="str">
        <f>'C. Masterfiles'!C105</f>
        <v>S11</v>
      </c>
      <c r="D61" s="292" t="str">
        <f>'C. Masterfiles'!D105</f>
        <v>IPTV</v>
      </c>
      <c r="E61" s="292" t="str">
        <f>'C. Masterfiles'!F105</f>
        <v>IPTV</v>
      </c>
      <c r="F61" s="127">
        <f>IF($E61="Voice",'2.Traffic'!G85*'3.Network design parameters'!$F$17,IF($E61="Internet",'2.Traffic'!G85*'3.Network design parameters'!$F$21,IF($E61="Leased lines",'2.Traffic'!G85*'3.Network design parameters'!$F$22,IF($E61="Data services",'2.Traffic'!G85*'3.Network design parameters'!#REF!,IF($E61="IPTV",'2.Traffic'!G85*'3.Network design parameters'!$F$23,"Unknown")))))</f>
        <v>0.13700000000000001</v>
      </c>
      <c r="G61" s="127">
        <f>IF($E61="Voice",'2.Traffic'!H85*'3.Network design parameters'!$F$17,IF($E61="Internet",'2.Traffic'!H85*'3.Network design parameters'!$F$21,IF($E61="Leased lines",'2.Traffic'!H85*'3.Network design parameters'!$F$22,IF($E61="Data services",'2.Traffic'!H85*'3.Network design parameters'!#REF!,IF($E61="IPTV",'2.Traffic'!H85*'3.Network design parameters'!$F$23,"Unknown")))))</f>
        <v>0.13700000000000001</v>
      </c>
      <c r="H61" s="127">
        <f>IF($E61="Voice",'2.Traffic'!I85*'3.Network design parameters'!$F$17,IF($E61="Internet",'2.Traffic'!I85*'3.Network design parameters'!$F$21,IF($E61="Leased lines",'2.Traffic'!I85*'3.Network design parameters'!$F$22,IF($E61="Data services",'2.Traffic'!I85*'3.Network design parameters'!#REF!,IF($E61="IPTV",'2.Traffic'!I85*'3.Network design parameters'!$F$23,"Unknown")))))</f>
        <v>0.13700000000000001</v>
      </c>
      <c r="I61" s="127">
        <f>IF($E61="Voice",'2.Traffic'!J85*'3.Network design parameters'!$F$17,IF($E61="Internet",'2.Traffic'!J85*'3.Network design parameters'!$F$21,IF($E61="Leased lines",'2.Traffic'!J85*'3.Network design parameters'!$F$22,IF($E61="Data services",'2.Traffic'!J85*'3.Network design parameters'!#REF!,IF($E61="IPTV",'2.Traffic'!J85*'3.Network design parameters'!$F$23,"Unknown")))))</f>
        <v>0.13700000000000001</v>
      </c>
      <c r="J61" s="127">
        <f>IF($E61="Voice",'2.Traffic'!K85*'3.Network design parameters'!$F$17,IF($E61="Internet",'2.Traffic'!K85*'3.Network design parameters'!$F$21,IF($E61="Leased lines",'2.Traffic'!K85*'3.Network design parameters'!$F$22,IF($E61="Data services",'2.Traffic'!K85*'3.Network design parameters'!#REF!,IF($E61="IPTV",'2.Traffic'!K85*'3.Network design parameters'!$F$23,"Unknown")))))</f>
        <v>0.13700000000000001</v>
      </c>
      <c r="K61" s="1"/>
    </row>
    <row r="64" spans="1:28" ht="15">
      <c r="A64" s="23"/>
      <c r="B64" s="112">
        <f>B48+0.01</f>
        <v>6.0499999999999989</v>
      </c>
      <c r="C64" s="24" t="s">
        <v>271</v>
      </c>
      <c r="D64" s="23"/>
      <c r="E64" s="25"/>
      <c r="F64" s="25"/>
      <c r="G64" s="69"/>
      <c r="H64" s="69"/>
      <c r="I64" s="69"/>
      <c r="J64" s="69"/>
      <c r="K64" s="69"/>
      <c r="L64" s="27"/>
      <c r="M64" s="27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</row>
    <row r="65" spans="3:18">
      <c r="M65" s="73"/>
      <c r="N65" s="74"/>
      <c r="O65" s="74" t="s">
        <v>92</v>
      </c>
      <c r="P65" s="74"/>
      <c r="Q65" s="75"/>
    </row>
    <row r="66" spans="3:18">
      <c r="C66" s="58" t="s">
        <v>40</v>
      </c>
      <c r="D66" s="81" t="s">
        <v>390</v>
      </c>
      <c r="E66" s="82" t="s">
        <v>39</v>
      </c>
      <c r="F66" s="82" t="s">
        <v>96</v>
      </c>
      <c r="G66" s="211">
        <f>'C. Masterfiles'!$D$111</f>
        <v>2016</v>
      </c>
      <c r="H66" s="211">
        <f>'C. Masterfiles'!$D$112</f>
        <v>2017</v>
      </c>
      <c r="I66" s="211">
        <f>'C. Masterfiles'!$D$113</f>
        <v>2018</v>
      </c>
      <c r="J66" s="211">
        <f>'C. Masterfiles'!$D$114</f>
        <v>2019</v>
      </c>
      <c r="K66" s="211">
        <f>'C. Masterfiles'!$D$115</f>
        <v>2020</v>
      </c>
      <c r="M66" s="211">
        <f>'C. Masterfiles'!$D$111</f>
        <v>2016</v>
      </c>
      <c r="N66" s="211">
        <f>'C. Masterfiles'!$D$112</f>
        <v>2017</v>
      </c>
      <c r="O66" s="211">
        <f>'C. Masterfiles'!$D$113</f>
        <v>2018</v>
      </c>
      <c r="P66" s="211">
        <f>'C. Masterfiles'!$D$114</f>
        <v>2019</v>
      </c>
      <c r="Q66" s="211">
        <f>'C. Masterfiles'!$D$115</f>
        <v>2020</v>
      </c>
    </row>
    <row r="67" spans="3:18">
      <c r="C67" s="292" t="str">
        <f>'C. Masterfiles'!C13</f>
        <v>N01</v>
      </c>
      <c r="D67" s="292" t="str">
        <f>'C. Masterfiles'!D13</f>
        <v>MSAN - common equipment (chassis, power supply, racks etc.)</v>
      </c>
      <c r="E67" s="292" t="str">
        <f>'C. Masterfiles'!E13</f>
        <v>MSAN-CMN</v>
      </c>
      <c r="F67" s="292" t="str">
        <f>'C. Masterfiles'!F13</f>
        <v>Chassis</v>
      </c>
      <c r="G67" s="127">
        <f>IF($F67="Subscribers",F$13,IF($F67="BHE",SUMPRODUCT(F$19:F$29,'3.Network design parameters'!$E$32:$E$42),IF($F67="BHCA",SUMPRODUCT(F$35:F$45,'3.Network design parameters'!$E$32:$E$42),IF($F67="Mbps",SUMPRODUCT(F$51:F$61,'3.Network design parameters'!$E$32:$E$42),0))))</f>
        <v>0</v>
      </c>
      <c r="H67" s="127">
        <f>IF($F67="Subscribers",G$13,IF($F67="BHE",SUMPRODUCT(G$19:G$29,'3.Network design parameters'!$E$32:$E$42),IF($F67="BHCA",SUMPRODUCT(G$35:G$45,'3.Network design parameters'!$E$32:$E$42),IF($F67="Mbps",SUMPRODUCT(G$51:G$61,'3.Network design parameters'!$E$32:$E$42),0))))</f>
        <v>0</v>
      </c>
      <c r="I67" s="127">
        <f>IF($F67="Subscribers",H$13,IF($F67="BHE",SUMPRODUCT(H$19:H$29,'3.Network design parameters'!$E$32:$E$42),IF($F67="BHCA",SUMPRODUCT(H$35:H$45,'3.Network design parameters'!$E$32:$E$42),IF($F67="Mbps",SUMPRODUCT(H$51:H$61,'3.Network design parameters'!$E$32:$E$42),0))))</f>
        <v>0</v>
      </c>
      <c r="J67" s="127">
        <f>IF($F67="Subscribers",I$13,IF($F67="BHE",SUMPRODUCT(I$19:I$29,'3.Network design parameters'!$E$32:$E$42),IF($F67="BHCA",SUMPRODUCT(I$35:I$45,'3.Network design parameters'!$E$32:$E$42),IF($F67="Mbps",SUMPRODUCT(I$51:I$61,'3.Network design parameters'!$E$32:$E$42),0))))</f>
        <v>0</v>
      </c>
      <c r="K67" s="127">
        <f>IF($F67="Subscribers",J$13,IF($F67="BHE",SUMPRODUCT(J$19:J$29,'3.Network design parameters'!$E$32:$E$42),IF($F67="BHCA",SUMPRODUCT(J$35:J$45,'3.Network design parameters'!$E$32:$E$42),IF($F67="Mbps",SUMPRODUCT(J$51:J$61,'3.Network design parameters'!$E$32:$E$42),0))))</f>
        <v>0</v>
      </c>
      <c r="L67" s="89"/>
      <c r="M67" s="385">
        <f>IF(G67=0,0,H67/G67-1)</f>
        <v>0</v>
      </c>
      <c r="N67" s="385">
        <f t="shared" ref="N67:N101" si="0">IF(H67=0,0,I67/H67-1)</f>
        <v>0</v>
      </c>
      <c r="O67" s="385">
        <f t="shared" ref="O67:O101" si="1">IF(I67=0,0,J67/I67-1)</f>
        <v>0</v>
      </c>
      <c r="P67" s="385">
        <f t="shared" ref="P67:P101" si="2">IF(J67=0,0,K67/J67-1)</f>
        <v>0</v>
      </c>
      <c r="Q67" s="128">
        <f>P67</f>
        <v>0</v>
      </c>
      <c r="R67" s="284"/>
    </row>
    <row r="68" spans="3:18">
      <c r="C68" s="292" t="str">
        <f>'C. Masterfiles'!C14</f>
        <v>N02</v>
      </c>
      <c r="D68" s="292" t="str">
        <f>'C. Masterfiles'!D14</f>
        <v>MSAN - 1GE card</v>
      </c>
      <c r="E68" s="292" t="str">
        <f>'C. Masterfiles'!E14</f>
        <v>MSAN-1GE</v>
      </c>
      <c r="F68" s="292" t="str">
        <f>'C. Masterfiles'!F14</f>
        <v>Mbps</v>
      </c>
      <c r="G68" s="127">
        <f>IF($F68="Subscribers",F$13,IF($F68="BHE",SUMPRODUCT(F$19:F$29,'3.Network design parameters'!$F$32:$F$42),IF($F68="BHCA",SUMPRODUCT(F$35:F$45,'3.Network design parameters'!$F$32:$F$42),IF($F68="Mbps",SUMPRODUCT(F$51:F$61,'3.Network design parameters'!$F$32:$F$42),0))))</f>
        <v>3707.4138206757953</v>
      </c>
      <c r="H68" s="127">
        <f>IF($F68="Subscribers",G$13,IF($F68="BHE",SUMPRODUCT(G$19:G$29,'3.Network design parameters'!$F$32:$F$42),IF($F68="BHCA",SUMPRODUCT(G$35:G$45,'3.Network design parameters'!$F$32:$F$42),IF($F68="Mbps",SUMPRODUCT(G$51:G$61,'3.Network design parameters'!$F$32:$F$42),0))))</f>
        <v>3855.7682169735604</v>
      </c>
      <c r="I68" s="127">
        <f>IF($F68="Subscribers",H$13,IF($F68="BHE",SUMPRODUCT(H$19:H$29,'3.Network design parameters'!$F$32:$F$42),IF($F68="BHCA",SUMPRODUCT(H$35:H$45,'3.Network design parameters'!$F$32:$F$42),IF($F68="Mbps",SUMPRODUCT(H$51:H$61,'3.Network design parameters'!$F$32:$F$42),0))))</f>
        <v>3322.9802787286421</v>
      </c>
      <c r="J68" s="127">
        <f>IF($F68="Subscribers",I$13,IF($F68="BHE",SUMPRODUCT(I$19:I$29,'3.Network design parameters'!$F$32:$F$42),IF($F68="BHCA",SUMPRODUCT(I$35:I$45,'3.Network design parameters'!$F$32:$F$42),IF($F68="Mbps",SUMPRODUCT(I$51:I$61,'3.Network design parameters'!$F$32:$F$42),0))))</f>
        <v>3073.376507420272</v>
      </c>
      <c r="K68" s="127">
        <f>IF($F68="Subscribers",J$13,IF($F68="BHE",SUMPRODUCT(J$19:J$29,'3.Network design parameters'!$F$32:$F$42),IF($F68="BHCA",SUMPRODUCT(J$35:J$45,'3.Network design parameters'!$F$32:$F$42),IF($F68="Mbps",SUMPRODUCT(J$51:J$61,'3.Network design parameters'!$F$32:$F$42),0))))</f>
        <v>2866.1183389146881</v>
      </c>
      <c r="L68" s="89"/>
      <c r="M68" s="385">
        <f t="shared" ref="M68:M101" si="3">IF(G68=0,0,H68/G68-1)</f>
        <v>4.0015602107973613E-2</v>
      </c>
      <c r="N68" s="385">
        <f t="shared" si="0"/>
        <v>-0.13817945173662693</v>
      </c>
      <c r="O68" s="385">
        <f t="shared" si="1"/>
        <v>-7.5114430532782883E-2</v>
      </c>
      <c r="P68" s="385">
        <f t="shared" si="2"/>
        <v>-6.7436634595594014E-2</v>
      </c>
      <c r="Q68" s="128">
        <f t="shared" ref="Q68:Q101" si="4">P68</f>
        <v>-6.7436634595594014E-2</v>
      </c>
    </row>
    <row r="69" spans="3:18">
      <c r="C69" s="292" t="str">
        <f>'C. Masterfiles'!C15</f>
        <v>N03</v>
      </c>
      <c r="D69" s="292" t="str">
        <f>'C. Masterfiles'!D15</f>
        <v>Layer 2 Aggregation switch - common equipment (chassis, power supply, racks etc.)</v>
      </c>
      <c r="E69" s="292" t="str">
        <f>'C. Masterfiles'!E15</f>
        <v>AGGR-CMN</v>
      </c>
      <c r="F69" s="292" t="str">
        <f>'C. Masterfiles'!F15</f>
        <v>Chassis</v>
      </c>
      <c r="G69" s="127">
        <f>IF($F69="Subscribers",F$13,IF($F69="BHE",SUMPRODUCT(F$19:F$29,'3.Network design parameters'!$G$32:$G$42),IF($F69="BHCA",SUMPRODUCT(F$35:F$45,'3.Network design parameters'!$G$32:$G$42),IF($F69="Mbps",SUMPRODUCT(F$51:F$61,'3.Network design parameters'!$G$32:$G$42),0))))</f>
        <v>0</v>
      </c>
      <c r="H69" s="127">
        <f>IF($F69="Subscribers",G$13,IF($F69="BHE",SUMPRODUCT(G$19:G$29,'3.Network design parameters'!$G$32:$G$42),IF($F69="BHCA",SUMPRODUCT(G$35:G$45,'3.Network design parameters'!$G$32:$G$42),IF($F69="Mbps",SUMPRODUCT(G$51:G$61,'3.Network design parameters'!$G$32:$G$42),0))))</f>
        <v>0</v>
      </c>
      <c r="I69" s="127">
        <f>IF($F69="Subscribers",H$13,IF($F69="BHE",SUMPRODUCT(H$19:H$29,'3.Network design parameters'!$G$32:$G$42),IF($F69="BHCA",SUMPRODUCT(H$35:H$45,'3.Network design parameters'!$G$32:$G$42),IF($F69="Mbps",SUMPRODUCT(H$51:H$61,'3.Network design parameters'!$G$32:$G$42),0))))</f>
        <v>0</v>
      </c>
      <c r="J69" s="127">
        <f>IF($F69="Subscribers",I$13,IF($F69="BHE",SUMPRODUCT(I$19:I$29,'3.Network design parameters'!$G$32:$G$42),IF($F69="BHCA",SUMPRODUCT(I$35:I$45,'3.Network design parameters'!$G$32:$G$42),IF($F69="Mbps",SUMPRODUCT(I$51:I$61,'3.Network design parameters'!$G$32:$G$42),0))))</f>
        <v>0</v>
      </c>
      <c r="K69" s="127">
        <f>IF($F69="Subscribers",J$13,IF($F69="BHE",SUMPRODUCT(J$19:J$29,'3.Network design parameters'!$G$32:$G$42),IF($F69="BHCA",SUMPRODUCT(J$35:J$45,'3.Network design parameters'!$G$32:$G$42),IF($F69="Mbps",SUMPRODUCT(J$51:J$61,'3.Network design parameters'!$G$32:$G$42),0))))</f>
        <v>0</v>
      </c>
      <c r="L69" s="89"/>
      <c r="M69" s="385">
        <f t="shared" si="3"/>
        <v>0</v>
      </c>
      <c r="N69" s="385">
        <f t="shared" si="0"/>
        <v>0</v>
      </c>
      <c r="O69" s="385">
        <f t="shared" si="1"/>
        <v>0</v>
      </c>
      <c r="P69" s="385">
        <f t="shared" si="2"/>
        <v>0</v>
      </c>
      <c r="Q69" s="128">
        <f t="shared" si="4"/>
        <v>0</v>
      </c>
    </row>
    <row r="70" spans="3:18">
      <c r="C70" s="292" t="str">
        <f>'C. Masterfiles'!C16</f>
        <v>N04</v>
      </c>
      <c r="D70" s="292" t="str">
        <f>'C. Masterfiles'!D16</f>
        <v>Layer 2 Aggregation switch - 1GE card (to MSAN Ring)</v>
      </c>
      <c r="E70" s="292" t="str">
        <f>'C. Masterfiles'!E16</f>
        <v>AGGR-1GE-MSAN</v>
      </c>
      <c r="F70" s="292" t="str">
        <f>'C. Masterfiles'!F16</f>
        <v>Mbps</v>
      </c>
      <c r="G70" s="127">
        <f>IF($F70="Subscribers",F$13,IF($F70="BHE",SUMPRODUCT(F$19:F$29,'3.Network design parameters'!$H$32:$H$42),IF($F70="BHCA",SUMPRODUCT(F$35:F$45,'3.Network design parameters'!$H$32:$H$42),IF($F70="Mbps",SUMPRODUCT(F$51:F$61,'3.Network design parameters'!$H$32:$H$42),0))))</f>
        <v>3630.5241671757954</v>
      </c>
      <c r="H70" s="127">
        <f>IF($F70="Subscribers",G$13,IF($F70="BHE",SUMPRODUCT(G$19:G$29,'3.Network design parameters'!$H$32:$H$42),IF($F70="BHCA",SUMPRODUCT(G$35:G$45,'3.Network design parameters'!$H$32:$H$42),IF($F70="Mbps",SUMPRODUCT(G$51:G$61,'3.Network design parameters'!$H$32:$H$42),0))))</f>
        <v>3790.7964597660603</v>
      </c>
      <c r="I70" s="127">
        <f>IF($F70="Subscribers",H$13,IF($F70="BHE",SUMPRODUCT(H$19:H$29,'3.Network design parameters'!$H$32:$H$42),IF($F70="BHCA",SUMPRODUCT(H$35:H$45,'3.Network design parameters'!$H$32:$H$42),IF($F70="Mbps",SUMPRODUCT(H$51:H$61,'3.Network design parameters'!$H$32:$H$42),0))))</f>
        <v>3268.0791438883048</v>
      </c>
      <c r="J70" s="127">
        <f>IF($F70="Subscribers",I$13,IF($F70="BHE",SUMPRODUCT(I$19:I$29,'3.Network design parameters'!$H$32:$H$42),IF($F70="BHCA",SUMPRODUCT(I$35:I$45,'3.Network design parameters'!$H$32:$H$42),IF($F70="Mbps",SUMPRODUCT(I$51:I$61,'3.Network design parameters'!$H$32:$H$42),0))))</f>
        <v>3026.9850484801868</v>
      </c>
      <c r="K70" s="127">
        <f>IF($F70="Subscribers",J$13,IF($F70="BHE",SUMPRODUCT(J$19:J$29,'3.Network design parameters'!$H$32:$H$42),IF($F70="BHCA",SUMPRODUCT(J$35:J$45,'3.Network design parameters'!$H$32:$H$42),IF($F70="Mbps",SUMPRODUCT(J$51:J$61,'3.Network design parameters'!$H$32:$H$42),0))))</f>
        <v>2826.9175561103161</v>
      </c>
      <c r="L70" s="89"/>
      <c r="M70" s="385">
        <f t="shared" si="3"/>
        <v>4.4145772128254768E-2</v>
      </c>
      <c r="N70" s="385">
        <f t="shared" si="0"/>
        <v>-0.13789115860628764</v>
      </c>
      <c r="O70" s="385">
        <f t="shared" si="1"/>
        <v>-7.3772416392972717E-2</v>
      </c>
      <c r="P70" s="385">
        <f t="shared" si="2"/>
        <v>-6.60946417526318E-2</v>
      </c>
      <c r="Q70" s="128">
        <f t="shared" si="4"/>
        <v>-6.60946417526318E-2</v>
      </c>
    </row>
    <row r="71" spans="3:18">
      <c r="C71" s="292" t="str">
        <f>'C. Masterfiles'!C17</f>
        <v>N05</v>
      </c>
      <c r="D71" s="292" t="str">
        <f>'C. Masterfiles'!D17</f>
        <v>Layer 2 Aggregation switch - 2,5GE module (to AGGR Ring)</v>
      </c>
      <c r="E71" s="292" t="str">
        <f>'C. Masterfiles'!E17</f>
        <v>AGGR-2,5GE-AGGR</v>
      </c>
      <c r="F71" s="292" t="str">
        <f>'C. Masterfiles'!F17</f>
        <v>Mbps</v>
      </c>
      <c r="G71" s="127">
        <f>IF($F71="Subscribers",F$13,IF($F71="BHE",SUMPRODUCT(F$19:F$29,'3.Network design parameters'!$I$32:$I$42),IF($F71="BHCA",SUMPRODUCT(F$35:F$45,'3.Network design parameters'!$I$32:$I$42),IF($F71="Mbps",SUMPRODUCT(F$51:F$61,'3.Network design parameters'!$I$32:$I$42),0))))</f>
        <v>3630.5241671757954</v>
      </c>
      <c r="H71" s="127">
        <f>IF($F71="Subscribers",G$13,IF($F71="BHE",SUMPRODUCT(G$19:G$29,'3.Network design parameters'!$I$32:$I$42),IF($F71="BHCA",SUMPRODUCT(G$35:G$45,'3.Network design parameters'!$I$32:$I$42),IF($F71="Mbps",SUMPRODUCT(G$51:G$61,'3.Network design parameters'!$I$32:$I$42),0))))</f>
        <v>3790.7964597660603</v>
      </c>
      <c r="I71" s="127">
        <f>IF($F71="Subscribers",H$13,IF($F71="BHE",SUMPRODUCT(H$19:H$29,'3.Network design parameters'!$I$32:$I$42),IF($F71="BHCA",SUMPRODUCT(H$35:H$45,'3.Network design parameters'!$I$32:$I$42),IF($F71="Mbps",SUMPRODUCT(H$51:H$61,'3.Network design parameters'!$I$32:$I$42),0))))</f>
        <v>3268.0791438883048</v>
      </c>
      <c r="J71" s="127">
        <f>IF($F71="Subscribers",I$13,IF($F71="BHE",SUMPRODUCT(I$19:I$29,'3.Network design parameters'!$I$32:$I$42),IF($F71="BHCA",SUMPRODUCT(I$35:I$45,'3.Network design parameters'!$I$32:$I$42),IF($F71="Mbps",SUMPRODUCT(I$51:I$61,'3.Network design parameters'!$I$32:$I$42),0))))</f>
        <v>3026.9850484801868</v>
      </c>
      <c r="K71" s="127">
        <f>IF($F71="Subscribers",J$13,IF($F71="BHE",SUMPRODUCT(J$19:J$29,'3.Network design parameters'!$I$32:$I$42),IF($F71="BHCA",SUMPRODUCT(J$35:J$45,'3.Network design parameters'!$I$32:$I$42),IF($F71="Mbps",SUMPRODUCT(J$51:J$61,'3.Network design parameters'!$I$32:$I$42),0))))</f>
        <v>2826.9175561103161</v>
      </c>
      <c r="L71" s="89"/>
      <c r="M71" s="385">
        <f t="shared" si="3"/>
        <v>4.4145772128254768E-2</v>
      </c>
      <c r="N71" s="385">
        <f t="shared" si="0"/>
        <v>-0.13789115860628764</v>
      </c>
      <c r="O71" s="385">
        <f t="shared" si="1"/>
        <v>-7.3772416392972717E-2</v>
      </c>
      <c r="P71" s="385">
        <f t="shared" si="2"/>
        <v>-6.60946417526318E-2</v>
      </c>
      <c r="Q71" s="128">
        <f t="shared" si="4"/>
        <v>-6.60946417526318E-2</v>
      </c>
    </row>
    <row r="72" spans="3:18">
      <c r="C72" s="292" t="str">
        <f>'C. Masterfiles'!C18</f>
        <v>N06</v>
      </c>
      <c r="D72" s="292" t="str">
        <f>'C. Masterfiles'!D18</f>
        <v>Layer 2 Aggregation switch - processor</v>
      </c>
      <c r="E72" s="292" t="str">
        <f>'C. Masterfiles'!E18</f>
        <v>AGGR-PROC</v>
      </c>
      <c r="F72" s="292" t="str">
        <f>'C. Masterfiles'!F18</f>
        <v>Mbps</v>
      </c>
      <c r="G72" s="127">
        <f>IF($F72="Subscribers",F$13,IF($F72="BHE",SUMPRODUCT(F$19:F$29,'3.Network design parameters'!$J$32:$J$42),IF($F72="BHCA",SUMPRODUCT(F$35:F$45,'3.Network design parameters'!$J$32:$J$42),IF($F72="Mbps",SUMPRODUCT(F$51:F$61,'3.Network design parameters'!$J$32:$J$42),0))))</f>
        <v>3630.5241671757954</v>
      </c>
      <c r="H72" s="127">
        <f>IF($F72="Subscribers",G$13,IF($F72="BHE",SUMPRODUCT(G$19:G$29,'3.Network design parameters'!$J$32:$J$42),IF($F72="BHCA",SUMPRODUCT(G$35:G$45,'3.Network design parameters'!$J$32:$J$42),IF($F72="Mbps",SUMPRODUCT(G$51:G$61,'3.Network design parameters'!$J$32:$J$42),0))))</f>
        <v>3790.7964597660603</v>
      </c>
      <c r="I72" s="127">
        <f>IF($F72="Subscribers",H$13,IF($F72="BHE",SUMPRODUCT(H$19:H$29,'3.Network design parameters'!$J$32:$J$42),IF($F72="BHCA",SUMPRODUCT(H$35:H$45,'3.Network design parameters'!$J$32:$J$42),IF($F72="Mbps",SUMPRODUCT(H$51:H$61,'3.Network design parameters'!$J$32:$J$42),0))))</f>
        <v>3268.0791438883048</v>
      </c>
      <c r="J72" s="127">
        <f>IF($F72="Subscribers",I$13,IF($F72="BHE",SUMPRODUCT(I$19:I$29,'3.Network design parameters'!$J$32:$J$42),IF($F72="BHCA",SUMPRODUCT(I$35:I$45,'3.Network design parameters'!$J$32:$J$42),IF($F72="Mbps",SUMPRODUCT(I$51:I$61,'3.Network design parameters'!$J$32:$J$42),0))))</f>
        <v>3026.9850484801868</v>
      </c>
      <c r="K72" s="127">
        <f>IF($F72="Subscribers",J$13,IF($F72="BHE",SUMPRODUCT(J$19:J$29,'3.Network design parameters'!$J$32:$J$42),IF($F72="BHCA",SUMPRODUCT(J$35:J$45,'3.Network design parameters'!$J$32:$J$42),IF($F72="Mbps",SUMPRODUCT(J$51:J$61,'3.Network design parameters'!$J$32:$J$42),0))))</f>
        <v>2826.9175561103161</v>
      </c>
      <c r="L72" s="89"/>
      <c r="M72" s="385">
        <f t="shared" si="3"/>
        <v>4.4145772128254768E-2</v>
      </c>
      <c r="N72" s="385">
        <f t="shared" si="0"/>
        <v>-0.13789115860628764</v>
      </c>
      <c r="O72" s="385">
        <f t="shared" si="1"/>
        <v>-7.3772416392972717E-2</v>
      </c>
      <c r="P72" s="385">
        <f t="shared" si="2"/>
        <v>-6.60946417526318E-2</v>
      </c>
      <c r="Q72" s="128">
        <f t="shared" si="4"/>
        <v>-6.60946417526318E-2</v>
      </c>
    </row>
    <row r="73" spans="3:18">
      <c r="C73" s="292" t="str">
        <f>'C. Masterfiles'!C19</f>
        <v>N07</v>
      </c>
      <c r="D73" s="292" t="str">
        <f>'C. Masterfiles'!D19</f>
        <v>Layer 3 edge router - common equipment (chassis, power supply, racks etc.)</v>
      </c>
      <c r="E73" s="292" t="str">
        <f>'C. Masterfiles'!E19</f>
        <v>EDGE-CMN</v>
      </c>
      <c r="F73" s="292" t="str">
        <f>'C. Masterfiles'!F19</f>
        <v>Chassis</v>
      </c>
      <c r="G73" s="127">
        <f>IF($F73="Subscribers",F$13,IF($F73="BHE",SUMPRODUCT(F$19:F$29,'3.Network design parameters'!$K$32:$K$42),IF($F73="BHCA",SUMPRODUCT(F$35:F$45,'3.Network design parameters'!$K$32:$K$42),IF($F73="Mbps",SUMPRODUCT(F$51:F$61,'3.Network design parameters'!$K$32:$K$42),0))))</f>
        <v>0</v>
      </c>
      <c r="H73" s="127">
        <f>IF($F73="Subscribers",G$13,IF($F73="BHE",SUMPRODUCT(G$19:G$29,'3.Network design parameters'!$K$32:$K$42),IF($F73="BHCA",SUMPRODUCT(G$35:G$45,'3.Network design parameters'!$K$32:$K$42),IF($F73="Mbps",SUMPRODUCT(G$51:G$61,'3.Network design parameters'!$K$32:$K$42),0))))</f>
        <v>0</v>
      </c>
      <c r="I73" s="127">
        <f>IF($F73="Subscribers",H$13,IF($F73="BHE",SUMPRODUCT(H$19:H$29,'3.Network design parameters'!$K$32:$K$42),IF($F73="BHCA",SUMPRODUCT(H$35:H$45,'3.Network design parameters'!$K$32:$K$42),IF($F73="Mbps",SUMPRODUCT(H$51:H$61,'3.Network design parameters'!$K$32:$K$42),0))))</f>
        <v>0</v>
      </c>
      <c r="J73" s="127">
        <f>IF($F73="Subscribers",I$13,IF($F73="BHE",SUMPRODUCT(I$19:I$29,'3.Network design parameters'!$K$32:$K$42),IF($F73="BHCA",SUMPRODUCT(I$35:I$45,'3.Network design parameters'!$K$32:$K$42),IF($F73="Mbps",SUMPRODUCT(I$51:I$61,'3.Network design parameters'!$K$32:$K$42),0))))</f>
        <v>0</v>
      </c>
      <c r="K73" s="127">
        <f>IF($F73="Subscribers",J$13,IF($F73="BHE",SUMPRODUCT(J$19:J$29,'3.Network design parameters'!$K$32:$K$42),IF($F73="BHCA",SUMPRODUCT(J$35:J$45,'3.Network design parameters'!$K$32:$K$42),IF($F73="Mbps",SUMPRODUCT(J$51:J$61,'3.Network design parameters'!$K$32:$K$42),0))))</f>
        <v>0</v>
      </c>
      <c r="L73" s="89"/>
      <c r="M73" s="385">
        <f t="shared" si="3"/>
        <v>0</v>
      </c>
      <c r="N73" s="385">
        <f t="shared" si="0"/>
        <v>0</v>
      </c>
      <c r="O73" s="385">
        <f t="shared" si="1"/>
        <v>0</v>
      </c>
      <c r="P73" s="385">
        <f t="shared" si="2"/>
        <v>0</v>
      </c>
      <c r="Q73" s="128">
        <f t="shared" si="4"/>
        <v>0</v>
      </c>
    </row>
    <row r="74" spans="3:18">
      <c r="C74" s="292" t="str">
        <f>'C. Masterfiles'!C20</f>
        <v>N08</v>
      </c>
      <c r="D74" s="292" t="str">
        <f>'C. Masterfiles'!D20</f>
        <v>Layer 3 edge router - 2,5GE module (to AGGR Ring)</v>
      </c>
      <c r="E74" s="292" t="str">
        <f>'C. Masterfiles'!E20</f>
        <v>EDGE-2,5GE-AGGR</v>
      </c>
      <c r="F74" s="292" t="str">
        <f>'C. Masterfiles'!F20</f>
        <v>Mbps</v>
      </c>
      <c r="G74" s="127">
        <f>IF($F74="Subscribers",F$13,IF($F74="BHE",SUMPRODUCT(F$19:F$29,'3.Network design parameters'!$L$32:$L$42),IF($F74="BHCA",SUMPRODUCT(F$35:F$45,'3.Network design parameters'!$L$32:$L$42),IF($F74="Mbps",SUMPRODUCT(F$51:F$61,'3.Network design parameters'!$L$32:$L$42),0))))</f>
        <v>3399.8552066757952</v>
      </c>
      <c r="H74" s="127">
        <f>IF($F74="Subscribers",G$13,IF($F74="BHE",SUMPRODUCT(G$19:G$29,'3.Network design parameters'!$L$32:$L$42),IF($F74="BHCA",SUMPRODUCT(G$35:G$45,'3.Network design parameters'!$L$32:$L$42),IF($F74="Mbps",SUMPRODUCT(G$51:G$61,'3.Network design parameters'!$L$32:$L$42),0))))</f>
        <v>3595.8811881435604</v>
      </c>
      <c r="I74" s="127">
        <f>IF($F74="Subscribers",H$13,IF($F74="BHE",SUMPRODUCT(H$19:H$29,'3.Network design parameters'!$L$32:$L$42),IF($F74="BHCA",SUMPRODUCT(H$35:H$45,'3.Network design parameters'!$L$32:$L$42),IF($F74="Mbps",SUMPRODUCT(H$51:H$61,'3.Network design parameters'!$L$32:$L$42),0))))</f>
        <v>3103.3757393672922</v>
      </c>
      <c r="J74" s="127">
        <f>IF($F74="Subscribers",I$13,IF($F74="BHE",SUMPRODUCT(I$19:I$29,'3.Network design parameters'!$L$32:$L$42),IF($F74="BHCA",SUMPRODUCT(I$35:I$45,'3.Network design parameters'!$L$32:$L$42),IF($F74="Mbps",SUMPRODUCT(I$51:I$61,'3.Network design parameters'!$L$32:$L$42),0))))</f>
        <v>2887.8106716599314</v>
      </c>
      <c r="K74" s="127">
        <f>IF($F74="Subscribers",J$13,IF($F74="BHE",SUMPRODUCT(J$19:J$29,'3.Network design parameters'!$L$32:$L$42),IF($F74="BHCA",SUMPRODUCT(J$35:J$45,'3.Network design parameters'!$L$32:$L$42),IF($F74="Mbps",SUMPRODUCT(J$51:J$61,'3.Network design parameters'!$L$32:$L$42),0))))</f>
        <v>2709.3152076972001</v>
      </c>
      <c r="L74" s="89"/>
      <c r="M74" s="385">
        <f t="shared" si="3"/>
        <v>5.7657155835006746E-2</v>
      </c>
      <c r="N74" s="385">
        <f t="shared" si="0"/>
        <v>-0.13696377132819926</v>
      </c>
      <c r="O74" s="385">
        <f t="shared" si="1"/>
        <v>-6.946147866429786E-2</v>
      </c>
      <c r="P74" s="385">
        <f t="shared" si="2"/>
        <v>-6.1809960644037321E-2</v>
      </c>
      <c r="Q74" s="128">
        <f t="shared" si="4"/>
        <v>-6.1809960644037321E-2</v>
      </c>
    </row>
    <row r="75" spans="3:18">
      <c r="C75" s="292" t="str">
        <f>'C. Masterfiles'!C21</f>
        <v>N09</v>
      </c>
      <c r="D75" s="292" t="str">
        <f>'C. Masterfiles'!D21</f>
        <v>Layer 3 edge router - 2,5GE module (to EDGE Ring)</v>
      </c>
      <c r="E75" s="292" t="str">
        <f>'C. Masterfiles'!E21</f>
        <v>EDGE-2,5GE-EDGE</v>
      </c>
      <c r="F75" s="292" t="str">
        <f>'C. Masterfiles'!F21</f>
        <v>Mbps</v>
      </c>
      <c r="G75" s="127">
        <f>IF($F75="Subscribers",F$13,IF($F75="BHE",SUMPRODUCT(F$19:F$29,'3.Network design parameters'!$M$32:$M$42),IF($F75="BHCA",SUMPRODUCT(F$35:F$45,'3.Network design parameters'!$M$32:$M$42),IF($F75="Mbps",SUMPRODUCT(F$51:F$61,'3.Network design parameters'!$M$32:$M$42),0))))</f>
        <v>3399.8552066757952</v>
      </c>
      <c r="H75" s="127">
        <f>IF($F75="Subscribers",G$13,IF($F75="BHE",SUMPRODUCT(G$19:G$29,'3.Network design parameters'!$M$32:$M$42),IF($F75="BHCA",SUMPRODUCT(G$35:G$45,'3.Network design parameters'!$M$32:$M$42),IF($F75="Mbps",SUMPRODUCT(G$51:G$61,'3.Network design parameters'!$M$32:$M$42),0))))</f>
        <v>3595.8811881435604</v>
      </c>
      <c r="I75" s="127">
        <f>IF($F75="Subscribers",H$13,IF($F75="BHE",SUMPRODUCT(H$19:H$29,'3.Network design parameters'!$M$32:$M$42),IF($F75="BHCA",SUMPRODUCT(H$35:H$45,'3.Network design parameters'!$M$32:$M$42),IF($F75="Mbps",SUMPRODUCT(H$51:H$61,'3.Network design parameters'!$M$32:$M$42),0))))</f>
        <v>3103.3757393672922</v>
      </c>
      <c r="J75" s="127">
        <f>IF($F75="Subscribers",I$13,IF($F75="BHE",SUMPRODUCT(I$19:I$29,'3.Network design parameters'!$M$32:$M$42),IF($F75="BHCA",SUMPRODUCT(I$35:I$45,'3.Network design parameters'!$M$32:$M$42),IF($F75="Mbps",SUMPRODUCT(I$51:I$61,'3.Network design parameters'!$M$32:$M$42),0))))</f>
        <v>2887.8106716599314</v>
      </c>
      <c r="K75" s="127">
        <f>IF($F75="Subscribers",J$13,IF($F75="BHE",SUMPRODUCT(J$19:J$29,'3.Network design parameters'!$M$32:$M$42),IF($F75="BHCA",SUMPRODUCT(J$35:J$45,'3.Network design parameters'!$M$32:$M$42),IF($F75="Mbps",SUMPRODUCT(J$51:J$61,'3.Network design parameters'!$M$32:$M$42),0))))</f>
        <v>2709.3152076972001</v>
      </c>
      <c r="L75" s="89"/>
      <c r="M75" s="385">
        <f t="shared" si="3"/>
        <v>5.7657155835006746E-2</v>
      </c>
      <c r="N75" s="385">
        <f t="shared" si="0"/>
        <v>-0.13696377132819926</v>
      </c>
      <c r="O75" s="385">
        <f t="shared" si="1"/>
        <v>-6.946147866429786E-2</v>
      </c>
      <c r="P75" s="385">
        <f t="shared" si="2"/>
        <v>-6.1809960644037321E-2</v>
      </c>
      <c r="Q75" s="128">
        <f t="shared" si="4"/>
        <v>-6.1809960644037321E-2</v>
      </c>
    </row>
    <row r="76" spans="3:18">
      <c r="C76" s="292" t="str">
        <f>'C. Masterfiles'!C22</f>
        <v>N10</v>
      </c>
      <c r="D76" s="292" t="str">
        <f>'C. Masterfiles'!D22</f>
        <v>Layer 3 edge router - processor</v>
      </c>
      <c r="E76" s="292" t="str">
        <f>'C. Masterfiles'!E22</f>
        <v>EDGE-PROC</v>
      </c>
      <c r="F76" s="292" t="str">
        <f>'C. Masterfiles'!F22</f>
        <v>Mbps</v>
      </c>
      <c r="G76" s="127">
        <f>IF($F76="Subscribers",F$13,IF($F76="BHE",SUMPRODUCT(F$19:F$29,'3.Network design parameters'!$N$32:$N$42),IF($F76="BHCA",SUMPRODUCT(F$35:F$45,'3.Network design parameters'!$N$32:$N$42),IF($F76="Mbps",SUMPRODUCT(F$51:F$61,'3.Network design parameters'!$N$32:$N$42),0))))</f>
        <v>3399.8552066757952</v>
      </c>
      <c r="H76" s="127">
        <f>IF($F76="Subscribers",G$13,IF($F76="BHE",SUMPRODUCT(G$19:G$29,'3.Network design parameters'!$N$32:$N$42),IF($F76="BHCA",SUMPRODUCT(G$35:G$45,'3.Network design parameters'!$N$32:$N$42),IF($F76="Mbps",SUMPRODUCT(G$51:G$61,'3.Network design parameters'!$N$32:$N$42),0))))</f>
        <v>3595.8811881435604</v>
      </c>
      <c r="I76" s="127">
        <f>IF($F76="Subscribers",H$13,IF($F76="BHE",SUMPRODUCT(H$19:H$29,'3.Network design parameters'!$N$32:$N$42),IF($F76="BHCA",SUMPRODUCT(H$35:H$45,'3.Network design parameters'!$N$32:$N$42),IF($F76="Mbps",SUMPRODUCT(H$51:H$61,'3.Network design parameters'!$N$32:$N$42),0))))</f>
        <v>3103.3757393672922</v>
      </c>
      <c r="J76" s="127">
        <f>IF($F76="Subscribers",I$13,IF($F76="BHE",SUMPRODUCT(I$19:I$29,'3.Network design parameters'!$N$32:$N$42),IF($F76="BHCA",SUMPRODUCT(I$35:I$45,'3.Network design parameters'!$N$32:$N$42),IF($F76="Mbps",SUMPRODUCT(I$51:I$61,'3.Network design parameters'!$N$32:$N$42),0))))</f>
        <v>2887.8106716599314</v>
      </c>
      <c r="K76" s="127">
        <f>IF($F76="Subscribers",J$13,IF($F76="BHE",SUMPRODUCT(J$19:J$29,'3.Network design parameters'!$N$32:$N$42),IF($F76="BHCA",SUMPRODUCT(J$35:J$45,'3.Network design parameters'!$N$32:$N$42),IF($F76="Mbps",SUMPRODUCT(J$51:J$61,'3.Network design parameters'!$N$32:$N$42),0))))</f>
        <v>2709.3152076972001</v>
      </c>
      <c r="L76" s="89"/>
      <c r="M76" s="385">
        <f t="shared" si="3"/>
        <v>5.7657155835006746E-2</v>
      </c>
      <c r="N76" s="385">
        <f t="shared" si="0"/>
        <v>-0.13696377132819926</v>
      </c>
      <c r="O76" s="385">
        <f t="shared" si="1"/>
        <v>-6.946147866429786E-2</v>
      </c>
      <c r="P76" s="385">
        <f t="shared" si="2"/>
        <v>-6.1809960644037321E-2</v>
      </c>
      <c r="Q76" s="128">
        <f t="shared" si="4"/>
        <v>-6.1809960644037321E-2</v>
      </c>
    </row>
    <row r="77" spans="3:18">
      <c r="C77" s="292" t="str">
        <f>'C. Masterfiles'!C23</f>
        <v>N11</v>
      </c>
      <c r="D77" s="292" t="str">
        <f>'C. Masterfiles'!D23</f>
        <v>Layer 3 core router - common equipment (chassis, power supply, racks etc.)</v>
      </c>
      <c r="E77" s="292" t="str">
        <f>'C. Masterfiles'!E23</f>
        <v>CORE-CMN</v>
      </c>
      <c r="F77" s="292" t="str">
        <f>'C. Masterfiles'!F23</f>
        <v>Chassis</v>
      </c>
      <c r="G77" s="127">
        <f>IF($F77="Subscribers",F$13,IF($F77="BHE",SUMPRODUCT(F$19:F$29,'3.Network design parameters'!$O$32:$O$42),IF($F77="BHCA",SUMPRODUCT(F$35:F$45,'3.Network design parameters'!$O$32:$O$42),IF($F77="Mbps",SUMPRODUCT(F$51:F$61,'3.Network design parameters'!$O$32:$O$42),0))))</f>
        <v>0</v>
      </c>
      <c r="H77" s="127">
        <f>IF($F77="Subscribers",G$13,IF($F77="BHE",SUMPRODUCT(G$19:G$29,'3.Network design parameters'!$O$32:$O$42),IF($F77="BHCA",SUMPRODUCT(G$35:G$45,'3.Network design parameters'!$O$32:$O$42),IF($F77="Mbps",SUMPRODUCT(G$51:G$61,'3.Network design parameters'!$O$32:$O$42),0))))</f>
        <v>0</v>
      </c>
      <c r="I77" s="127">
        <f>IF($F77="Subscribers",H$13,IF($F77="BHE",SUMPRODUCT(H$19:H$29,'3.Network design parameters'!$O$32:$O$42),IF($F77="BHCA",SUMPRODUCT(H$35:H$45,'3.Network design parameters'!$O$32:$O$42),IF($F77="Mbps",SUMPRODUCT(H$51:H$61,'3.Network design parameters'!$O$32:$O$42),0))))</f>
        <v>0</v>
      </c>
      <c r="J77" s="127">
        <f>IF($F77="Subscribers",I$13,IF($F77="BHE",SUMPRODUCT(I$19:I$29,'3.Network design parameters'!$O$32:$O$42),IF($F77="BHCA",SUMPRODUCT(I$35:I$45,'3.Network design parameters'!$O$32:$O$42),IF($F77="Mbps",SUMPRODUCT(I$51:I$61,'3.Network design parameters'!$O$32:$O$42),0))))</f>
        <v>0</v>
      </c>
      <c r="K77" s="127">
        <f>IF($F77="Subscribers",J$13,IF($F77="BHE",SUMPRODUCT(J$19:J$29,'3.Network design parameters'!$O$32:$O$42),IF($F77="BHCA",SUMPRODUCT(J$35:J$45,'3.Network design parameters'!$O$32:$O$42),IF($F77="Mbps",SUMPRODUCT(J$51:J$61,'3.Network design parameters'!$O$32:$O$42),0))))</f>
        <v>0</v>
      </c>
      <c r="L77" s="89"/>
      <c r="M77" s="385">
        <f t="shared" si="3"/>
        <v>0</v>
      </c>
      <c r="N77" s="385">
        <f t="shared" si="0"/>
        <v>0</v>
      </c>
      <c r="O77" s="385">
        <f t="shared" si="1"/>
        <v>0</v>
      </c>
      <c r="P77" s="385">
        <f t="shared" si="2"/>
        <v>0</v>
      </c>
      <c r="Q77" s="128">
        <f t="shared" si="4"/>
        <v>0</v>
      </c>
    </row>
    <row r="78" spans="3:18">
      <c r="C78" s="292" t="str">
        <f>'C. Masterfiles'!C24</f>
        <v>N12</v>
      </c>
      <c r="D78" s="292" t="str">
        <f>'C. Masterfiles'!D24</f>
        <v>Layer 3 core router - 2,5GE module (to EDGE Ring)</v>
      </c>
      <c r="E78" s="292" t="str">
        <f>'C. Masterfiles'!E24</f>
        <v>CORE-2,5GE-EDGE</v>
      </c>
      <c r="F78" s="292" t="str">
        <f>'C. Masterfiles'!F24</f>
        <v>Mbps</v>
      </c>
      <c r="G78" s="127">
        <f>IF($F78="Subscribers",F$13,IF($F78="BHE",SUMPRODUCT(F$19:F$29,'3.Network design parameters'!$P$32:$P$42),IF($F78="BHCA",SUMPRODUCT(F$35:F$45,'3.Network design parameters'!$P$32:$P$42),IF($F78="Mbps",SUMPRODUCT(F$51:F$61,'3.Network design parameters'!$P$32:$P$42),0))))</f>
        <v>3398.8882890195455</v>
      </c>
      <c r="H78" s="127">
        <f>IF($F78="Subscribers",G$13,IF($F78="BHE",SUMPRODUCT(G$19:G$29,'3.Network design parameters'!$P$32:$P$42),IF($F78="BHCA",SUMPRODUCT(G$35:G$45,'3.Network design parameters'!$P$32:$P$42),IF($F78="Mbps",SUMPRODUCT(G$51:G$61,'3.Network design parameters'!$P$32:$P$42),0))))</f>
        <v>3595.0641427240289</v>
      </c>
      <c r="I78" s="127">
        <f>IF($F78="Subscribers",H$13,IF($F78="BHE",SUMPRODUCT(H$19:H$29,'3.Network design parameters'!$P$32:$P$42),IF($F78="BHCA",SUMPRODUCT(H$35:H$45,'3.Network design parameters'!$P$32:$P$42),IF($F78="Mbps",SUMPRODUCT(H$51:H$61,'3.Network design parameters'!$P$32:$P$42),0))))</f>
        <v>3102.6853359877882</v>
      </c>
      <c r="J78" s="127">
        <f>IF($F78="Subscribers",I$13,IF($F78="BHE",SUMPRODUCT(I$19:I$29,'3.Network design parameters'!$P$32:$P$42),IF($F78="BHCA",SUMPRODUCT(I$35:I$45,'3.Network design parameters'!$P$32:$P$42),IF($F78="Mbps",SUMPRODUCT(I$51:I$61,'3.Network design parameters'!$P$32:$P$42),0))))</f>
        <v>2887.2272808042503</v>
      </c>
      <c r="K78" s="127">
        <f>IF($F78="Subscribers",J$13,IF($F78="BHE",SUMPRODUCT(J$19:J$29,'3.Network design parameters'!$P$32:$P$42),IF($F78="BHCA",SUMPRODUCT(J$35:J$45,'3.Network design parameters'!$P$32:$P$42),IF($F78="Mbps",SUMPRODUCT(J$51:J$61,'3.Network design parameters'!$P$32:$P$42),0))))</f>
        <v>2708.8222424241499</v>
      </c>
      <c r="L78" s="89"/>
      <c r="M78" s="385">
        <f t="shared" si="3"/>
        <v>5.7717652662563124E-2</v>
      </c>
      <c r="N78" s="385">
        <f t="shared" si="0"/>
        <v>-0.13695967225863137</v>
      </c>
      <c r="O78" s="385">
        <f t="shared" si="1"/>
        <v>-6.9442444802396808E-2</v>
      </c>
      <c r="P78" s="385">
        <f t="shared" si="2"/>
        <v>-6.17911307385558E-2</v>
      </c>
      <c r="Q78" s="128">
        <f t="shared" si="4"/>
        <v>-6.17911307385558E-2</v>
      </c>
    </row>
    <row r="79" spans="3:18">
      <c r="C79" s="292" t="str">
        <f>'C. Masterfiles'!C25</f>
        <v>N13</v>
      </c>
      <c r="D79" s="292" t="str">
        <f>'C. Masterfiles'!D25</f>
        <v>Layer 3 core router - 2,5GE module (to CORE Ring)</v>
      </c>
      <c r="E79" s="292" t="str">
        <f>'C. Masterfiles'!E25</f>
        <v>CORE-2,5GE-CORE</v>
      </c>
      <c r="F79" s="292" t="str">
        <f>'C. Masterfiles'!F25</f>
        <v>Mbps</v>
      </c>
      <c r="G79" s="127">
        <f>IF($F79="Subscribers",F$13,IF($F79="BHE",SUMPRODUCT(F$19:F$29,'3.Network design parameters'!$Q$32:$Q$42),IF($F79="BHCA",SUMPRODUCT(F$35:F$45,'3.Network design parameters'!$Q$32:$Q$42),IF($F79="Mbps",SUMPRODUCT(F$51:F$61,'3.Network design parameters'!$Q$32:$Q$42),0))))</f>
        <v>3448.1703632749891</v>
      </c>
      <c r="H79" s="127">
        <f>IF($F79="Subscribers",G$13,IF($F79="BHE",SUMPRODUCT(G$19:G$29,'3.Network design parameters'!$Q$32:$Q$42),IF($F79="BHCA",SUMPRODUCT(G$35:G$45,'3.Network design parameters'!$Q$32:$Q$42),IF($F79="Mbps",SUMPRODUCT(G$51:G$61,'3.Network design parameters'!$Q$32:$Q$42),0))))</f>
        <v>3638.9101188113736</v>
      </c>
      <c r="I79" s="127">
        <f>IF($F79="Subscribers",H$13,IF($F79="BHE",SUMPRODUCT(H$19:H$29,'3.Network design parameters'!$Q$32:$Q$42),IF($F79="BHCA",SUMPRODUCT(H$35:H$45,'3.Network design parameters'!$Q$32:$Q$42),IF($F79="Mbps",SUMPRODUCT(H$51:H$61,'3.Network design parameters'!$Q$32:$Q$42),0))))</f>
        <v>3141.6931847055248</v>
      </c>
      <c r="J79" s="127">
        <f>IF($F79="Subscribers",I$13,IF($F79="BHE",SUMPRODUCT(I$19:I$29,'3.Network design parameters'!$Q$32:$Q$42),IF($F79="BHCA",SUMPRODUCT(I$35:I$45,'3.Network design parameters'!$Q$32:$Q$42),IF($F79="Mbps",SUMPRODUCT(I$51:I$61,'3.Network design parameters'!$Q$32:$Q$42),0))))</f>
        <v>2921.9291961630361</v>
      </c>
      <c r="K79" s="127">
        <f>IF($F79="Subscribers",J$13,IF($F79="BHE",SUMPRODUCT(J$19:J$29,'3.Network design parameters'!$Q$32:$Q$42),IF($F79="BHCA",SUMPRODUCT(J$35:J$45,'3.Network design parameters'!$Q$32:$Q$42),IF($F79="Mbps",SUMPRODUCT(J$51:J$61,'3.Network design parameters'!$Q$32:$Q$42),0))))</f>
        <v>2739.691877093469</v>
      </c>
      <c r="L79" s="89"/>
      <c r="M79" s="385">
        <f t="shared" si="3"/>
        <v>5.5316221486001238E-2</v>
      </c>
      <c r="N79" s="385">
        <f t="shared" si="0"/>
        <v>-0.13663897097526045</v>
      </c>
      <c r="O79" s="385">
        <f t="shared" si="1"/>
        <v>-6.9950811750921327E-2</v>
      </c>
      <c r="P79" s="385">
        <f t="shared" si="2"/>
        <v>-6.2368834709914944E-2</v>
      </c>
      <c r="Q79" s="128">
        <f t="shared" si="4"/>
        <v>-6.2368834709914944E-2</v>
      </c>
    </row>
    <row r="80" spans="3:18">
      <c r="C80" s="292" t="str">
        <f>'C. Masterfiles'!C26</f>
        <v>N14</v>
      </c>
      <c r="D80" s="292" t="str">
        <f>'C. Masterfiles'!D26</f>
        <v>Layer 3 core router - processor</v>
      </c>
      <c r="E80" s="292" t="str">
        <f>'C. Masterfiles'!E26</f>
        <v>CORE-PROC</v>
      </c>
      <c r="F80" s="292" t="str">
        <f>'C. Masterfiles'!F26</f>
        <v>Mbps</v>
      </c>
      <c r="G80" s="127">
        <f>IF($F80="Subscribers",F$13,IF($F80="BHE",SUMPRODUCT(F$19:F$29,'3.Network design parameters'!$R$32:$R$42),IF($F80="BHCA",SUMPRODUCT(F$35:F$45,'3.Network design parameters'!$R$32:$R$42),IF($F80="Mbps",SUMPRODUCT(F$51:F$61,'3.Network design parameters'!$R$32:$R$42),0))))</f>
        <v>4464.1229523120865</v>
      </c>
      <c r="H80" s="127">
        <f>IF($F80="Subscribers",G$13,IF($F80="BHE",SUMPRODUCT(G$19:G$29,'3.Network design parameters'!$R$32:$R$42),IF($F80="BHCA",SUMPRODUCT(G$35:G$45,'3.Network design parameters'!$R$32:$R$42),IF($F80="Mbps",SUMPRODUCT(G$51:G$61,'3.Network design parameters'!$R$32:$R$42),0))))</f>
        <v>4783.824697155278</v>
      </c>
      <c r="I80" s="127">
        <f>IF($F80="Subscribers",H$13,IF($F80="BHE",SUMPRODUCT(H$19:H$29,'3.Network design parameters'!$R$32:$R$42),IF($F80="BHCA",SUMPRODUCT(H$35:H$45,'3.Network design parameters'!$R$32:$R$42),IF($F80="Mbps",SUMPRODUCT(H$51:H$61,'3.Network design parameters'!$R$32:$R$42),0))))</f>
        <v>4227.9624434566304</v>
      </c>
      <c r="J80" s="127">
        <f>IF($F80="Subscribers",I$13,IF($F80="BHE",SUMPRODUCT(I$19:I$29,'3.Network design parameters'!$R$32:$R$42),IF($F80="BHCA",SUMPRODUCT(I$35:I$45,'3.Network design parameters'!$R$32:$R$42),IF($F80="Mbps",SUMPRODUCT(I$51:I$61,'3.Network design parameters'!$R$32:$R$42),0))))</f>
        <v>3993.3091932660691</v>
      </c>
      <c r="K80" s="127">
        <f>IF($F80="Subscribers",J$13,IF($F80="BHE",SUMPRODUCT(J$19:J$29,'3.Network design parameters'!$R$32:$R$42),IF($F80="BHCA",SUMPRODUCT(J$35:J$45,'3.Network design parameters'!$R$32:$R$42),IF($F80="Mbps",SUMPRODUCT(J$51:J$61,'3.Network design parameters'!$R$32:$R$42),0))))</f>
        <v>3794.1845165096211</v>
      </c>
      <c r="L80" s="89"/>
      <c r="M80" s="385">
        <f t="shared" si="3"/>
        <v>7.1615801862627837E-2</v>
      </c>
      <c r="N80" s="385">
        <f t="shared" si="0"/>
        <v>-0.11619620050650969</v>
      </c>
      <c r="O80" s="385">
        <f t="shared" si="1"/>
        <v>-5.5500315655291677E-2</v>
      </c>
      <c r="P80" s="385">
        <f t="shared" si="2"/>
        <v>-4.9864577752264383E-2</v>
      </c>
      <c r="Q80" s="128">
        <f t="shared" si="4"/>
        <v>-4.9864577752264383E-2</v>
      </c>
    </row>
    <row r="81" spans="3:17">
      <c r="C81" s="292" t="str">
        <f>'C. Masterfiles'!C27</f>
        <v>N15</v>
      </c>
      <c r="D81" s="292" t="str">
        <f>'C. Masterfiles'!D27</f>
        <v>Softswitch - common equipment (chassis, power supply, racks etc.)</v>
      </c>
      <c r="E81" s="292" t="str">
        <f>'C. Masterfiles'!E27</f>
        <v>SX-CMN</v>
      </c>
      <c r="F81" s="292" t="str">
        <f>'C. Masterfiles'!F27</f>
        <v>Chassis</v>
      </c>
      <c r="G81" s="127">
        <f>IF($F81="Subscribers",F$13,IF($F81="BHE",SUMPRODUCT(F$19:F$29,'3.Network design parameters'!$S$32:$S$42),IF($F81="BHCA",SUMPRODUCT(F$35:F$45,'3.Network design parameters'!$S$32:$S$42),IF($F81="Mbps",SUMPRODUCT(F$51:F$61,'3.Network design parameters'!$S$32:$S$42),0))))</f>
        <v>0</v>
      </c>
      <c r="H81" s="127">
        <f>IF($F81="Subscribers",G$13,IF($F81="BHE",SUMPRODUCT(G$19:G$29,'3.Network design parameters'!$S$32:$S$42),IF($F81="BHCA",SUMPRODUCT(G$35:G$45,'3.Network design parameters'!$S$32:$S$42),IF($F81="Mbps",SUMPRODUCT(G$51:G$61,'3.Network design parameters'!$S$32:$S$42),0))))</f>
        <v>0</v>
      </c>
      <c r="I81" s="127">
        <f>IF($F81="Subscribers",H$13,IF($F81="BHE",SUMPRODUCT(H$19:H$29,'3.Network design parameters'!$S$32:$S$42),IF($F81="BHCA",SUMPRODUCT(H$35:H$45,'3.Network design parameters'!$S$32:$S$42),IF($F81="Mbps",SUMPRODUCT(H$51:H$61,'3.Network design parameters'!$S$32:$S$42),0))))</f>
        <v>0</v>
      </c>
      <c r="J81" s="127">
        <f>IF($F81="Subscribers",I$13,IF($F81="BHE",SUMPRODUCT(I$19:I$29,'3.Network design parameters'!$S$32:$S$42),IF($F81="BHCA",SUMPRODUCT(I$35:I$45,'3.Network design parameters'!$S$32:$S$42),IF($F81="Mbps",SUMPRODUCT(I$51:I$61,'3.Network design parameters'!$S$32:$S$42),0))))</f>
        <v>0</v>
      </c>
      <c r="K81" s="127">
        <f>IF($F81="Subscribers",J$13,IF($F81="BHE",SUMPRODUCT(J$19:J$29,'3.Network design parameters'!$S$32:$S$42),IF($F81="BHCA",SUMPRODUCT(J$35:J$45,'3.Network design parameters'!$S$32:$S$42),IF($F81="Mbps",SUMPRODUCT(J$51:J$61,'3.Network design parameters'!$S$32:$S$42),0))))</f>
        <v>0</v>
      </c>
      <c r="L81" s="89"/>
      <c r="M81" s="385">
        <f t="shared" si="3"/>
        <v>0</v>
      </c>
      <c r="N81" s="385">
        <f t="shared" si="0"/>
        <v>0</v>
      </c>
      <c r="O81" s="385">
        <f t="shared" si="1"/>
        <v>0</v>
      </c>
      <c r="P81" s="385">
        <f t="shared" si="2"/>
        <v>0</v>
      </c>
      <c r="Q81" s="128">
        <f t="shared" si="4"/>
        <v>0</v>
      </c>
    </row>
    <row r="82" spans="3:17">
      <c r="C82" s="292" t="str">
        <f>'C. Masterfiles'!C28</f>
        <v>N16</v>
      </c>
      <c r="D82" s="292" t="str">
        <f>'C. Masterfiles'!D28</f>
        <v>Softswitch - session border controller</v>
      </c>
      <c r="E82" s="292" t="str">
        <f>'C. Masterfiles'!E28</f>
        <v>SX-SBC</v>
      </c>
      <c r="F82" s="292" t="str">
        <f>'C. Masterfiles'!F28</f>
        <v>BHE</v>
      </c>
      <c r="G82" s="127">
        <f>IF($F82="Subscribers",F$13,IF($F82="BHE",SUMPRODUCT(F$19:F$29,'3.Network design parameters'!$T$32:$T$42),IF($F82="BHCA",SUMPRODUCT(F$35:F$45,'3.Network design parameters'!$T$32:$T$42),IF($F82="Mbps",SUMPRODUCT(F$51:F$61,'3.Network design parameters'!$T$32:$T$42),0))))</f>
        <v>34851.082807369814</v>
      </c>
      <c r="H82" s="127">
        <f>IF($F82="Subscribers",G$13,IF($F82="BHE",SUMPRODUCT(G$19:G$29,'3.Network design parameters'!$T$32:$T$42),IF($F82="BHCA",SUMPRODUCT(G$35:G$45,'3.Network design parameters'!$T$32:$T$42),IF($F82="Mbps",SUMPRODUCT(G$51:G$61,'3.Network design parameters'!$T$32:$T$42),0))))</f>
        <v>37352.276944505349</v>
      </c>
      <c r="I82" s="127">
        <f>IF($F82="Subscribers",H$13,IF($F82="BHE",SUMPRODUCT(H$19:H$29,'3.Network design parameters'!$T$32:$T$42),IF($F82="BHCA",SUMPRODUCT(H$35:H$45,'3.Network design parameters'!$T$32:$T$42),IF($F82="Mbps",SUMPRODUCT(H$51:H$61,'3.Network design parameters'!$T$32:$T$42),0))))</f>
        <v>33012.58108342281</v>
      </c>
      <c r="J82" s="127">
        <f>IF($F82="Subscribers",I$13,IF($F82="BHE",SUMPRODUCT(I$19:I$29,'3.Network design parameters'!$T$32:$T$42),IF($F82="BHCA",SUMPRODUCT(I$35:I$45,'3.Network design parameters'!$T$32:$T$42),IF($F82="Mbps",SUMPRODUCT(I$51:I$61,'3.Network design parameters'!$T$32:$T$42),0))))</f>
        <v>31181.868972876771</v>
      </c>
      <c r="K82" s="127">
        <f>IF($F82="Subscribers",J$13,IF($F82="BHE",SUMPRODUCT(J$19:J$29,'3.Network design parameters'!$T$32:$T$42),IF($F82="BHCA",SUMPRODUCT(J$35:J$45,'3.Network design parameters'!$T$32:$T$42),IF($F82="Mbps",SUMPRODUCT(J$51:J$61,'3.Network design parameters'!$T$32:$T$42),0))))</f>
        <v>29628.333799266744</v>
      </c>
      <c r="L82" s="89"/>
      <c r="M82" s="385">
        <f t="shared" si="3"/>
        <v>7.1768046661856211E-2</v>
      </c>
      <c r="N82" s="385">
        <f t="shared" si="0"/>
        <v>-0.116182900108876</v>
      </c>
      <c r="O82" s="385">
        <f t="shared" si="1"/>
        <v>-5.5454982629798866E-2</v>
      </c>
      <c r="P82" s="385">
        <f t="shared" si="2"/>
        <v>-4.9821746572065728E-2</v>
      </c>
      <c r="Q82" s="128">
        <f t="shared" si="4"/>
        <v>-4.9821746572065728E-2</v>
      </c>
    </row>
    <row r="83" spans="3:17">
      <c r="C83" s="292" t="str">
        <f>'C. Masterfiles'!C29</f>
        <v>N17</v>
      </c>
      <c r="D83" s="292" t="str">
        <f>'C. Masterfiles'!D29</f>
        <v>Softswitch - call control unit</v>
      </c>
      <c r="E83" s="292" t="str">
        <f>'C. Masterfiles'!E29</f>
        <v>SX-VOICE</v>
      </c>
      <c r="F83" s="292" t="str">
        <f>'C. Masterfiles'!F29</f>
        <v>BHE</v>
      </c>
      <c r="G83" s="127">
        <f>IF($F83="Subscribers",F$13,IF($F83="BHE",SUMPRODUCT(F$19:F$29,'3.Network design parameters'!$U$32:$U$42),IF($F83="BHCA",SUMPRODUCT(F$35:F$45,'3.Network design parameters'!$U$32:$U$42),IF($F83="Mbps",SUMPRODUCT(F$51:F$61,'3.Network design parameters'!$U$32:$U$42),0))))</f>
        <v>34851.082807369814</v>
      </c>
      <c r="H83" s="127">
        <f>IF($F83="Subscribers",G$13,IF($F83="BHE",SUMPRODUCT(G$19:G$29,'3.Network design parameters'!$U$32:$U$42),IF($F83="BHCA",SUMPRODUCT(G$35:G$45,'3.Network design parameters'!$U$32:$U$42),IF($F83="Mbps",SUMPRODUCT(G$51:G$61,'3.Network design parameters'!$U$32:$U$42),0))))</f>
        <v>37352.276944505349</v>
      </c>
      <c r="I83" s="127">
        <f>IF($F83="Subscribers",H$13,IF($F83="BHE",SUMPRODUCT(H$19:H$29,'3.Network design parameters'!$U$32:$U$42),IF($F83="BHCA",SUMPRODUCT(H$35:H$45,'3.Network design parameters'!$U$32:$U$42),IF($F83="Mbps",SUMPRODUCT(H$51:H$61,'3.Network design parameters'!$U$32:$U$42),0))))</f>
        <v>33012.58108342281</v>
      </c>
      <c r="J83" s="127">
        <f>IF($F83="Subscribers",I$13,IF($F83="BHE",SUMPRODUCT(I$19:I$29,'3.Network design parameters'!$U$32:$U$42),IF($F83="BHCA",SUMPRODUCT(I$35:I$45,'3.Network design parameters'!$U$32:$U$42),IF($F83="Mbps",SUMPRODUCT(I$51:I$61,'3.Network design parameters'!$U$32:$U$42),0))))</f>
        <v>31181.868972876771</v>
      </c>
      <c r="K83" s="127">
        <f>IF($F83="Subscribers",J$13,IF($F83="BHE",SUMPRODUCT(J$19:J$29,'3.Network design parameters'!$U$32:$U$42),IF($F83="BHCA",SUMPRODUCT(J$35:J$45,'3.Network design parameters'!$U$32:$U$42),IF($F83="Mbps",SUMPRODUCT(J$51:J$61,'3.Network design parameters'!$U$32:$U$42),0))))</f>
        <v>29628.333799266744</v>
      </c>
      <c r="L83" s="89"/>
      <c r="M83" s="385">
        <f t="shared" si="3"/>
        <v>7.1768046661856211E-2</v>
      </c>
      <c r="N83" s="385">
        <f t="shared" si="0"/>
        <v>-0.116182900108876</v>
      </c>
      <c r="O83" s="385">
        <f t="shared" si="1"/>
        <v>-5.5454982629798866E-2</v>
      </c>
      <c r="P83" s="385">
        <f t="shared" si="2"/>
        <v>-4.9821746572065728E-2</v>
      </c>
      <c r="Q83" s="128">
        <f t="shared" si="4"/>
        <v>-4.9821746572065728E-2</v>
      </c>
    </row>
    <row r="84" spans="3:17">
      <c r="C84" s="292" t="str">
        <f>'C. Masterfiles'!C30</f>
        <v>N18</v>
      </c>
      <c r="D84" s="292" t="str">
        <f>'C. Masterfiles'!D30</f>
        <v>Softswitch - right to use voice licenses</v>
      </c>
      <c r="E84" s="292" t="str">
        <f>'C. Masterfiles'!E30</f>
        <v>SX-RTU</v>
      </c>
      <c r="F84" s="292" t="str">
        <f>'C. Masterfiles'!F30</f>
        <v>BHE</v>
      </c>
      <c r="G84" s="127">
        <f>IF($F84="Subscribers",F$13,IF($F84="BHE",SUMPRODUCT(F$19:F$29,'3.Network design parameters'!$V$32:$V$42),IF($F84="BHCA",SUMPRODUCT(F$35:F$45,'3.Network design parameters'!$V$32:$V$42),IF($F84="Mbps",SUMPRODUCT(F$51:F$61,'3.Network design parameters'!$V$32:$V$42),0))))</f>
        <v>34851.082807369814</v>
      </c>
      <c r="H84" s="127">
        <f>IF($F84="Subscribers",G$13,IF($F84="BHE",SUMPRODUCT(G$19:G$29,'3.Network design parameters'!$V$32:$V$42),IF($F84="BHCA",SUMPRODUCT(G$35:G$45,'3.Network design parameters'!$V$32:$V$42),IF($F84="Mbps",SUMPRODUCT(G$51:G$61,'3.Network design parameters'!$V$32:$V$42),0))))</f>
        <v>37352.276944505349</v>
      </c>
      <c r="I84" s="127">
        <f>IF($F84="Subscribers",H$13,IF($F84="BHE",SUMPRODUCT(H$19:H$29,'3.Network design parameters'!$V$32:$V$42),IF($F84="BHCA",SUMPRODUCT(H$35:H$45,'3.Network design parameters'!$V$32:$V$42),IF($F84="Mbps",SUMPRODUCT(H$51:H$61,'3.Network design parameters'!$V$32:$V$42),0))))</f>
        <v>33012.58108342281</v>
      </c>
      <c r="J84" s="127">
        <f>IF($F84="Subscribers",I$13,IF($F84="BHE",SUMPRODUCT(I$19:I$29,'3.Network design parameters'!$V$32:$V$42),IF($F84="BHCA",SUMPRODUCT(I$35:I$45,'3.Network design parameters'!$V$32:$V$42),IF($F84="Mbps",SUMPRODUCT(I$51:I$61,'3.Network design parameters'!$V$32:$V$42),0))))</f>
        <v>31181.868972876771</v>
      </c>
      <c r="K84" s="127">
        <f>IF($F84="Subscribers",J$13,IF($F84="BHE",SUMPRODUCT(J$19:J$29,'3.Network design parameters'!$V$32:$V$42),IF($F84="BHCA",SUMPRODUCT(J$35:J$45,'3.Network design parameters'!$V$32:$V$42),IF($F84="Mbps",SUMPRODUCT(J$51:J$61,'3.Network design parameters'!$V$32:$V$42),0))))</f>
        <v>29628.333799266744</v>
      </c>
      <c r="L84" s="89"/>
      <c r="M84" s="385">
        <f t="shared" si="3"/>
        <v>7.1768046661856211E-2</v>
      </c>
      <c r="N84" s="385">
        <f t="shared" si="0"/>
        <v>-0.116182900108876</v>
      </c>
      <c r="O84" s="385">
        <f t="shared" si="1"/>
        <v>-5.5454982629798866E-2</v>
      </c>
      <c r="P84" s="385">
        <f t="shared" si="2"/>
        <v>-4.9821746572065728E-2</v>
      </c>
      <c r="Q84" s="128">
        <f t="shared" si="4"/>
        <v>-4.9821746572065728E-2</v>
      </c>
    </row>
    <row r="85" spans="3:17">
      <c r="C85" s="292" t="str">
        <f>'C. Masterfiles'!C31</f>
        <v>N19</v>
      </c>
      <c r="D85" s="292" t="str">
        <f>'C. Masterfiles'!D31</f>
        <v>Interconnect gateway - common equipment (chassis, power supply, racks etc.)</v>
      </c>
      <c r="E85" s="292" t="str">
        <f>'C. Masterfiles'!E31</f>
        <v>ICGW-CMN</v>
      </c>
      <c r="F85" s="292" t="str">
        <f>'C. Masterfiles'!F31</f>
        <v>Chassis</v>
      </c>
      <c r="G85" s="127">
        <f>IF($F85="Subscribers",F$13,IF($F85="BHE",SUMPRODUCT(F$19:F$29,'3.Network design parameters'!$W$32:$W$42),IF($F85="BHCA",SUMPRODUCT(F$35:F$45,'3.Network design parameters'!$W$32:$W$42),IF($F85="Mbps",SUMPRODUCT(F$51:F$61,'3.Network design parameters'!$W$32:$W$42),0))))</f>
        <v>0</v>
      </c>
      <c r="H85" s="127">
        <f>IF($F85="Subscribers",G$13,IF($F85="BHE",SUMPRODUCT(G$19:G$29,'3.Network design parameters'!$W$32:$W$42),IF($F85="BHCA",SUMPRODUCT(G$35:G$45,'3.Network design parameters'!$W$32:$W$42),IF($F85="Mbps",SUMPRODUCT(G$51:G$61,'3.Network design parameters'!$W$32:$W$42),0))))</f>
        <v>0</v>
      </c>
      <c r="I85" s="127">
        <f>IF($F85="Subscribers",H$13,IF($F85="BHE",SUMPRODUCT(H$19:H$29,'3.Network design parameters'!$W$32:$W$42),IF($F85="BHCA",SUMPRODUCT(H$35:H$45,'3.Network design parameters'!$W$32:$W$42),IF($F85="Mbps",SUMPRODUCT(H$51:H$61,'3.Network design parameters'!$W$32:$W$42),0))))</f>
        <v>0</v>
      </c>
      <c r="J85" s="127">
        <f>IF($F85="Subscribers",I$13,IF($F85="BHE",SUMPRODUCT(I$19:I$29,'3.Network design parameters'!$W$32:$W$42),IF($F85="BHCA",SUMPRODUCT(I$35:I$45,'3.Network design parameters'!$W$32:$W$42),IF($F85="Mbps",SUMPRODUCT(I$51:I$61,'3.Network design parameters'!$W$32:$W$42),0))))</f>
        <v>0</v>
      </c>
      <c r="K85" s="127">
        <f>IF($F85="Subscribers",J$13,IF($F85="BHE",SUMPRODUCT(J$19:J$29,'3.Network design parameters'!$W$32:$W$42),IF($F85="BHCA",SUMPRODUCT(J$35:J$45,'3.Network design parameters'!$W$32:$W$42),IF($F85="Mbps",SUMPRODUCT(J$51:J$61,'3.Network design parameters'!$W$32:$W$42),0))))</f>
        <v>0</v>
      </c>
      <c r="L85" s="89"/>
      <c r="M85" s="385">
        <f t="shared" si="3"/>
        <v>0</v>
      </c>
      <c r="N85" s="385">
        <f t="shared" si="0"/>
        <v>0</v>
      </c>
      <c r="O85" s="385">
        <f t="shared" si="1"/>
        <v>0</v>
      </c>
      <c r="P85" s="385">
        <f t="shared" si="2"/>
        <v>0</v>
      </c>
      <c r="Q85" s="128">
        <f t="shared" si="4"/>
        <v>0</v>
      </c>
    </row>
    <row r="86" spans="3:17">
      <c r="C86" s="292" t="str">
        <f>'C. Masterfiles'!C32</f>
        <v>N20</v>
      </c>
      <c r="D86" s="292" t="str">
        <f>'C. Masterfiles'!D32</f>
        <v>Interconnect gateway - controller</v>
      </c>
      <c r="E86" s="292" t="str">
        <f>'C. Masterfiles'!E32</f>
        <v>ICGW-CONTROL</v>
      </c>
      <c r="F86" s="292" t="str">
        <f>'C. Masterfiles'!F32</f>
        <v>BHE</v>
      </c>
      <c r="G86" s="127">
        <f>IF($F86="Subscribers",F$13,IF($F86="BHE",SUMPRODUCT(F$19:F$29,'3.Network design parameters'!$X$32:$X$42),IF($F86="BHCA",SUMPRODUCT(F$35:F$45,'3.Network design parameters'!$X$32:$X$42),IF($F86="Mbps",SUMPRODUCT(F$51:F$61,'3.Network design parameters'!$X$32:$X$42),0))))</f>
        <v>9735.5818396068953</v>
      </c>
      <c r="H86" s="127">
        <f>IF($F86="Subscribers",G$13,IF($F86="BHE",SUMPRODUCT(G$19:G$29,'3.Network design parameters'!$X$32:$X$42),IF($F86="BHCA",SUMPRODUCT(G$35:G$45,'3.Network design parameters'!$X$32:$X$42),IF($F86="Mbps",SUMPRODUCT(G$51:G$61,'3.Network design parameters'!$X$32:$X$42),0))))</f>
        <v>11050.672392425839</v>
      </c>
      <c r="I86" s="127">
        <f>IF($F86="Subscribers",H$13,IF($F86="BHE",SUMPRODUCT(H$19:H$29,'3.Network design parameters'!$X$32:$X$42),IF($F86="BHCA",SUMPRODUCT(H$35:H$45,'3.Network design parameters'!$X$32:$X$42),IF($F86="Mbps",SUMPRODUCT(H$51:H$61,'3.Network design parameters'!$X$32:$X$42),0))))</f>
        <v>10733.779168479647</v>
      </c>
      <c r="J86" s="127">
        <f>IF($F86="Subscribers",I$13,IF($F86="BHE",SUMPRODUCT(I$19:I$29,'3.Network design parameters'!$X$32:$X$42),IF($F86="BHCA",SUMPRODUCT(I$35:I$45,'3.Network design parameters'!$X$32:$X$42),IF($F86="Mbps",SUMPRODUCT(I$51:I$61,'3.Network design parameters'!$X$32:$X$42),0))))</f>
        <v>10696.298757645955</v>
      </c>
      <c r="K86" s="127">
        <f>IF($F86="Subscribers",J$13,IF($F86="BHE",SUMPRODUCT(J$19:J$29,'3.Network design parameters'!$X$32:$X$42),IF($F86="BHCA",SUMPRODUCT(J$35:J$45,'3.Network design parameters'!$X$32:$X$42),IF($F86="Mbps",SUMPRODUCT(J$51:J$61,'3.Network design parameters'!$X$32:$X$42),0))))</f>
        <v>10609.68614316588</v>
      </c>
      <c r="L86" s="89"/>
      <c r="M86" s="385">
        <f t="shared" si="3"/>
        <v>0.13508083794938797</v>
      </c>
      <c r="N86" s="385">
        <f t="shared" si="0"/>
        <v>-2.867637485691743E-2</v>
      </c>
      <c r="O86" s="385">
        <f t="shared" si="1"/>
        <v>-3.4918187010736235E-3</v>
      </c>
      <c r="P86" s="385">
        <f t="shared" si="2"/>
        <v>-8.0974378560773053E-3</v>
      </c>
      <c r="Q86" s="128">
        <f t="shared" si="4"/>
        <v>-8.0974378560773053E-3</v>
      </c>
    </row>
    <row r="87" spans="3:17">
      <c r="C87" s="292" t="str">
        <f>'C. Masterfiles'!C33</f>
        <v>N21</v>
      </c>
      <c r="D87" s="292" t="str">
        <f>'C. Masterfiles'!D33</f>
        <v>Interconnect gateway - 1GE module (to CORE)</v>
      </c>
      <c r="E87" s="292" t="str">
        <f>'C. Masterfiles'!E33</f>
        <v>ICGW-1GE-CORE</v>
      </c>
      <c r="F87" s="292" t="str">
        <f>'C. Masterfiles'!F33</f>
        <v>Mbps</v>
      </c>
      <c r="G87" s="127">
        <f>IF($F87="Subscribers",F$13,IF($F87="BHE",SUMPRODUCT(F$19:F$29,'3.Network design parameters'!$Y$32:$Y$42),IF($F87="BHCA",SUMPRODUCT(F$35:F$45,'3.Network design parameters'!$Y$32:$Y$42),IF($F87="Mbps",SUMPRODUCT(F$51:F$61,'3.Network design parameters'!$Y$32:$Y$42),0))))</f>
        <v>623.07723773484122</v>
      </c>
      <c r="H87" s="127">
        <f>IF($F87="Subscribers",G$13,IF($F87="BHE",SUMPRODUCT(G$19:G$29,'3.Network design parameters'!$Y$32:$Y$42),IF($F87="BHCA",SUMPRODUCT(G$35:G$45,'3.Network design parameters'!$Y$32:$Y$42),IF($F87="Mbps",SUMPRODUCT(G$51:G$61,'3.Network design parameters'!$Y$32:$Y$42),0))))</f>
        <v>707.24303311525364</v>
      </c>
      <c r="I87" s="127">
        <f>IF($F87="Subscribers",H$13,IF($F87="BHE",SUMPRODUCT(H$19:H$29,'3.Network design parameters'!$Y$32:$Y$42),IF($F87="BHCA",SUMPRODUCT(H$35:H$45,'3.Network design parameters'!$Y$32:$Y$42),IF($F87="Mbps",SUMPRODUCT(H$51:H$61,'3.Network design parameters'!$Y$32:$Y$42),0))))</f>
        <v>686.96186678269737</v>
      </c>
      <c r="J87" s="127">
        <f>IF($F87="Subscribers",I$13,IF($F87="BHE",SUMPRODUCT(I$19:I$29,'3.Network design parameters'!$Y$32:$Y$42),IF($F87="BHCA",SUMPRODUCT(I$35:I$45,'3.Network design parameters'!$Y$32:$Y$42),IF($F87="Mbps",SUMPRODUCT(I$51:I$61,'3.Network design parameters'!$Y$32:$Y$42),0))))</f>
        <v>684.56312048934115</v>
      </c>
      <c r="K87" s="127">
        <f>IF($F87="Subscribers",J$13,IF($F87="BHE",SUMPRODUCT(J$19:J$29,'3.Network design parameters'!$Y$32:$Y$42),IF($F87="BHCA",SUMPRODUCT(J$35:J$45,'3.Network design parameters'!$Y$32:$Y$42),IF($F87="Mbps",SUMPRODUCT(J$51:J$61,'3.Network design parameters'!$Y$32:$Y$42),0))))</f>
        <v>679.01991316261638</v>
      </c>
      <c r="L87" s="89"/>
      <c r="M87" s="385">
        <f t="shared" si="3"/>
        <v>0.13508083794938797</v>
      </c>
      <c r="N87" s="385">
        <f t="shared" si="0"/>
        <v>-2.867637485691743E-2</v>
      </c>
      <c r="O87" s="385">
        <f t="shared" si="1"/>
        <v>-3.4918187010735124E-3</v>
      </c>
      <c r="P87" s="385">
        <f t="shared" si="2"/>
        <v>-8.0974378560773053E-3</v>
      </c>
      <c r="Q87" s="128">
        <f t="shared" si="4"/>
        <v>-8.0974378560773053E-3</v>
      </c>
    </row>
    <row r="88" spans="3:17">
      <c r="C88" s="292" t="str">
        <f>'C. Masterfiles'!C34</f>
        <v>N22</v>
      </c>
      <c r="D88" s="292" t="str">
        <f>'C. Masterfiles'!D34</f>
        <v>Interconnect gateway - TDM module (to OLO)</v>
      </c>
      <c r="E88" s="292" t="str">
        <f>'C. Masterfiles'!E34</f>
        <v>ICGW-TDM-OLO</v>
      </c>
      <c r="F88" s="292" t="str">
        <f>'C. Masterfiles'!F34</f>
        <v>BHE</v>
      </c>
      <c r="G88" s="127">
        <f>IF($F88="Subscribers",F$13,IF($F88="BHE",SUMPRODUCT(F$19:F$29,'3.Network design parameters'!$Z$32:$Z$42),IF($F88="BHCA",SUMPRODUCT(F$35:F$45,'3.Network design parameters'!$Z$32:$Z$42),IF($F88="Mbps",SUMPRODUCT(F$51:F$61,'3.Network design parameters'!$Z$32:$Z$42),0))))</f>
        <v>9735.5818396068953</v>
      </c>
      <c r="H88" s="127">
        <f>IF($F88="Subscribers",G$13,IF($F88="BHE",SUMPRODUCT(G$19:G$29,'3.Network design parameters'!$Z$32:$Z$42),IF($F88="BHCA",SUMPRODUCT(G$35:G$45,'3.Network design parameters'!$Z$32:$Z$42),IF($F88="Mbps",SUMPRODUCT(G$51:G$61,'3.Network design parameters'!$Z$32:$Z$42),0))))</f>
        <v>11050.672392425839</v>
      </c>
      <c r="I88" s="127">
        <f>IF($F88="Subscribers",H$13,IF($F88="BHE",SUMPRODUCT(H$19:H$29,'3.Network design parameters'!$Z$32:$Z$42),IF($F88="BHCA",SUMPRODUCT(H$35:H$45,'3.Network design parameters'!$Z$32:$Z$42),IF($F88="Mbps",SUMPRODUCT(H$51:H$61,'3.Network design parameters'!$Z$32:$Z$42),0))))</f>
        <v>10733.779168479647</v>
      </c>
      <c r="J88" s="127">
        <f>IF($F88="Subscribers",I$13,IF($F88="BHE",SUMPRODUCT(I$19:I$29,'3.Network design parameters'!$Z$32:$Z$42),IF($F88="BHCA",SUMPRODUCT(I$35:I$45,'3.Network design parameters'!$Z$32:$Z$42),IF($F88="Mbps",SUMPRODUCT(I$51:I$61,'3.Network design parameters'!$Z$32:$Z$42),0))))</f>
        <v>10696.298757645955</v>
      </c>
      <c r="K88" s="127">
        <f>IF($F88="Subscribers",J$13,IF($F88="BHE",SUMPRODUCT(J$19:J$29,'3.Network design parameters'!$Z$32:$Z$42),IF($F88="BHCA",SUMPRODUCT(J$35:J$45,'3.Network design parameters'!$Z$32:$Z$42),IF($F88="Mbps",SUMPRODUCT(J$51:J$61,'3.Network design parameters'!$Z$32:$Z$42),0))))</f>
        <v>10609.68614316588</v>
      </c>
      <c r="L88" s="89"/>
      <c r="M88" s="385">
        <f t="shared" si="3"/>
        <v>0.13508083794938797</v>
      </c>
      <c r="N88" s="385">
        <f t="shared" si="0"/>
        <v>-2.867637485691743E-2</v>
      </c>
      <c r="O88" s="385">
        <f t="shared" si="1"/>
        <v>-3.4918187010736235E-3</v>
      </c>
      <c r="P88" s="385">
        <f t="shared" si="2"/>
        <v>-8.0974378560773053E-3</v>
      </c>
      <c r="Q88" s="128">
        <f t="shared" si="4"/>
        <v>-8.0974378560773053E-3</v>
      </c>
    </row>
    <row r="89" spans="3:17">
      <c r="C89" s="292" t="str">
        <f>'C. Masterfiles'!C35</f>
        <v>N23</v>
      </c>
      <c r="D89" s="292" t="str">
        <f>'C. Masterfiles'!D35</f>
        <v>International gateway - common equipment (chassis, power supply, racks etc.)</v>
      </c>
      <c r="E89" s="292" t="str">
        <f>'C. Masterfiles'!E35</f>
        <v>INTGW-CMN</v>
      </c>
      <c r="F89" s="292" t="str">
        <f>'C. Masterfiles'!F35</f>
        <v>Chassis</v>
      </c>
      <c r="G89" s="127">
        <f>IF($F89="Subscribers",F$13,IF($F89="BHE",SUMPRODUCT(F$19:F$29,'3.Network design parameters'!$AA$32:$AA$42),IF($F89="BHCA",SUMPRODUCT(F$35:F$45,'3.Network design parameters'!$AA$32:$AA$42),IF($F89="Mbps",SUMPRODUCT(F$51:F$61,'3.Network design parameters'!$AA$32:$AA$42),0))))</f>
        <v>0</v>
      </c>
      <c r="H89" s="127">
        <f>IF($F89="Subscribers",G$13,IF($F89="BHE",SUMPRODUCT(G$19:G$29,'3.Network design parameters'!$AA$32:$AA$42),IF($F89="BHCA",SUMPRODUCT(G$35:G$45,'3.Network design parameters'!$AA$32:$AA$42),IF($F89="Mbps",SUMPRODUCT(G$51:G$61,'3.Network design parameters'!$AA$32:$AA$42),0))))</f>
        <v>0</v>
      </c>
      <c r="I89" s="127">
        <f>IF($F89="Subscribers",H$13,IF($F89="BHE",SUMPRODUCT(H$19:H$29,'3.Network design parameters'!$AA$32:$AA$42),IF($F89="BHCA",SUMPRODUCT(H$35:H$45,'3.Network design parameters'!$AA$32:$AA$42),IF($F89="Mbps",SUMPRODUCT(H$51:H$61,'3.Network design parameters'!$AA$32:$AA$42),0))))</f>
        <v>0</v>
      </c>
      <c r="J89" s="127">
        <f>IF($F89="Subscribers",I$13,IF($F89="BHE",SUMPRODUCT(I$19:I$29,'3.Network design parameters'!$AA$32:$AA$42),IF($F89="BHCA",SUMPRODUCT(I$35:I$45,'3.Network design parameters'!$AA$32:$AA$42),IF($F89="Mbps",SUMPRODUCT(I$51:I$61,'3.Network design parameters'!$AA$32:$AA$42),0))))</f>
        <v>0</v>
      </c>
      <c r="K89" s="127">
        <f>IF($F89="Subscribers",J$13,IF($F89="BHE",SUMPRODUCT(J$19:J$29,'3.Network design parameters'!$AA$32:$AA$42),IF($F89="BHCA",SUMPRODUCT(J$35:J$45,'3.Network design parameters'!$AA$32:$AA$42),IF($F89="Mbps",SUMPRODUCT(J$51:J$61,'3.Network design parameters'!$AA$32:$AA$42),0))))</f>
        <v>0</v>
      </c>
      <c r="L89" s="89"/>
      <c r="M89" s="385">
        <f t="shared" si="3"/>
        <v>0</v>
      </c>
      <c r="N89" s="385">
        <f t="shared" si="0"/>
        <v>0</v>
      </c>
      <c r="O89" s="385">
        <f t="shared" si="1"/>
        <v>0</v>
      </c>
      <c r="P89" s="385">
        <f t="shared" si="2"/>
        <v>0</v>
      </c>
      <c r="Q89" s="128">
        <f t="shared" si="4"/>
        <v>0</v>
      </c>
    </row>
    <row r="90" spans="3:17">
      <c r="C90" s="292" t="str">
        <f>'C. Masterfiles'!C36</f>
        <v>N24</v>
      </c>
      <c r="D90" s="292" t="str">
        <f>'C. Masterfiles'!D36</f>
        <v>International gateway - controller</v>
      </c>
      <c r="E90" s="292" t="str">
        <f>'C. Masterfiles'!E36</f>
        <v>INTGW-CONTROL</v>
      </c>
      <c r="F90" s="292" t="str">
        <f>'C. Masterfiles'!F36</f>
        <v>BHE</v>
      </c>
      <c r="G90" s="127">
        <f>IF($F90="Subscribers",F$13,IF($F90="BHE",SUMPRODUCT(F$19:F$29,'3.Network design parameters'!$AB$32:$AB$42),IF($F90="BHCA",SUMPRODUCT(F$35:F$45,'3.Network design parameters'!$AB$32:$AB$42),IF($F90="Mbps",SUMPRODUCT(F$51:F$61,'3.Network design parameters'!$AB$32:$AB$42),0))))</f>
        <v>6908.7097743390677</v>
      </c>
      <c r="H90" s="127">
        <f>IF($F90="Subscribers",G$13,IF($F90="BHE",SUMPRODUCT(G$19:G$29,'3.Network design parameters'!$AB$32:$AB$42),IF($F90="BHCA",SUMPRODUCT(G$35:G$45,'3.Network design parameters'!$AB$32:$AB$42),IF($F90="Mbps",SUMPRODUCT(G$51:G$61,'3.Network design parameters'!$AB$32:$AB$42),0))))</f>
        <v>7523.7112705624413</v>
      </c>
      <c r="I90" s="127">
        <f>IF($F90="Subscribers",H$13,IF($F90="BHE",SUMPRODUCT(H$19:H$29,'3.Network design parameters'!$AB$32:$AB$42),IF($F90="BHCA",SUMPRODUCT(H$35:H$45,'3.Network design parameters'!$AB$32:$AB$42),IF($F90="Mbps",SUMPRODUCT(H$51:H$61,'3.Network design parameters'!$AB$32:$AB$42),0))))</f>
        <v>6848.6756357210397</v>
      </c>
      <c r="J90" s="127">
        <f>IF($F90="Subscribers",I$13,IF($F90="BHE",SUMPRODUCT(I$19:I$29,'3.Network design parameters'!$AB$32:$AB$42),IF($F90="BHCA",SUMPRODUCT(I$35:I$45,'3.Network design parameters'!$AB$32:$AB$42),IF($F90="Mbps",SUMPRODUCT(I$51:I$61,'3.Network design parameters'!$AB$32:$AB$42),0))))</f>
        <v>6586.2311245699693</v>
      </c>
      <c r="K90" s="127">
        <f>IF($F90="Subscribers",J$13,IF($F90="BHE",SUMPRODUCT(J$19:J$29,'3.Network design parameters'!$AB$32:$AB$42),IF($F90="BHCA",SUMPRODUCT(J$35:J$45,'3.Network design parameters'!$AB$32:$AB$42),IF($F90="Mbps",SUMPRODUCT(J$51:J$61,'3.Network design parameters'!$AB$32:$AB$42),0))))</f>
        <v>6349.0993894195917</v>
      </c>
      <c r="L90" s="89"/>
      <c r="M90" s="385">
        <f t="shared" si="3"/>
        <v>8.9018285079460968E-2</v>
      </c>
      <c r="N90" s="385">
        <f t="shared" si="0"/>
        <v>-8.9721097815458672E-2</v>
      </c>
      <c r="O90" s="385">
        <f t="shared" si="1"/>
        <v>-3.8320476119824254E-2</v>
      </c>
      <c r="P90" s="385">
        <f t="shared" si="2"/>
        <v>-3.6004162420865571E-2</v>
      </c>
      <c r="Q90" s="128">
        <f t="shared" si="4"/>
        <v>-3.6004162420865571E-2</v>
      </c>
    </row>
    <row r="91" spans="3:17">
      <c r="C91" s="292" t="str">
        <f>'C. Masterfiles'!C37</f>
        <v>N25</v>
      </c>
      <c r="D91" s="292" t="str">
        <f>'C. Masterfiles'!D37</f>
        <v>International gateway - 1GE module (to CORE)</v>
      </c>
      <c r="E91" s="292" t="str">
        <f>'C. Masterfiles'!E37</f>
        <v>INTGW-1GE-CORE</v>
      </c>
      <c r="F91" s="292" t="str">
        <f>'C. Masterfiles'!F37</f>
        <v>Mbps</v>
      </c>
      <c r="G91" s="127">
        <f>IF($F91="Subscribers",F$13,IF($F91="BHE",SUMPRODUCT(F$19:F$29,'3.Network design parameters'!$AC$32:$AC$42),IF($F91="BHCA",SUMPRODUCT(F$35:F$45,'3.Network design parameters'!$AC$32:$AC$42),IF($F91="Mbps",SUMPRODUCT(F$51:F$61,'3.Network design parameters'!$AC$32:$AC$42),0))))</f>
        <v>442.15742555770038</v>
      </c>
      <c r="H91" s="127">
        <f>IF($F91="Subscribers",G$13,IF($F91="BHE",SUMPRODUCT(G$19:G$29,'3.Network design parameters'!$AC$32:$AC$42),IF($F91="BHCA",SUMPRODUCT(G$35:G$45,'3.Network design parameters'!$AC$32:$AC$42),IF($F91="Mbps",SUMPRODUCT(G$51:G$61,'3.Network design parameters'!$AC$32:$AC$42),0))))</f>
        <v>481.51752131599625</v>
      </c>
      <c r="I91" s="127">
        <f>IF($F91="Subscribers",H$13,IF($F91="BHE",SUMPRODUCT(H$19:H$29,'3.Network design parameters'!$AC$32:$AC$42),IF($F91="BHCA",SUMPRODUCT(H$35:H$45,'3.Network design parameters'!$AC$32:$AC$42),IF($F91="Mbps",SUMPRODUCT(H$51:H$61,'3.Network design parameters'!$AC$32:$AC$42),0))))</f>
        <v>438.31524068614652</v>
      </c>
      <c r="J91" s="127">
        <f>IF($F91="Subscribers",I$13,IF($F91="BHE",SUMPRODUCT(I$19:I$29,'3.Network design parameters'!$AC$32:$AC$42),IF($F91="BHCA",SUMPRODUCT(I$35:I$45,'3.Network design parameters'!$AC$32:$AC$42),IF($F91="Mbps",SUMPRODUCT(I$51:I$61,'3.Network design parameters'!$AC$32:$AC$42),0))))</f>
        <v>421.51879197247803</v>
      </c>
      <c r="K91" s="127">
        <f>IF($F91="Subscribers",J$13,IF($F91="BHE",SUMPRODUCT(J$19:J$29,'3.Network design parameters'!$AC$32:$AC$42),IF($F91="BHCA",SUMPRODUCT(J$35:J$45,'3.Network design parameters'!$AC$32:$AC$42),IF($F91="Mbps",SUMPRODUCT(J$51:J$61,'3.Network design parameters'!$AC$32:$AC$42),0))))</f>
        <v>406.34236092285391</v>
      </c>
      <c r="L91" s="89"/>
      <c r="M91" s="385">
        <f t="shared" si="3"/>
        <v>8.9018285079460968E-2</v>
      </c>
      <c r="N91" s="385">
        <f t="shared" si="0"/>
        <v>-8.9721097815458672E-2</v>
      </c>
      <c r="O91" s="385">
        <f t="shared" si="1"/>
        <v>-3.8320476119824254E-2</v>
      </c>
      <c r="P91" s="385">
        <f t="shared" si="2"/>
        <v>-3.600416242086546E-2</v>
      </c>
      <c r="Q91" s="128">
        <f t="shared" si="4"/>
        <v>-3.600416242086546E-2</v>
      </c>
    </row>
    <row r="92" spans="3:17">
      <c r="C92" s="292" t="str">
        <f>'C. Masterfiles'!C38</f>
        <v>N26</v>
      </c>
      <c r="D92" s="292" t="str">
        <f>'C. Masterfiles'!D38</f>
        <v>International gateway - TDM module (to INT)</v>
      </c>
      <c r="E92" s="292" t="str">
        <f>'C. Masterfiles'!E38</f>
        <v>INTGW-TDM-INT</v>
      </c>
      <c r="F92" s="292" t="str">
        <f>'C. Masterfiles'!F38</f>
        <v>BHE</v>
      </c>
      <c r="G92" s="127">
        <f>IF($F92="Subscribers",F$13,IF($F92="BHE",SUMPRODUCT(F$19:F$29,'3.Network design parameters'!$AD$32:$AD$42),IF($F92="BHCA",SUMPRODUCT(F$35:F$45,'3.Network design parameters'!$AD$32:$AD$42),IF($F92="Mbps",SUMPRODUCT(F$51:F$61,'3.Network design parameters'!$AD$32:$AD$42),0))))</f>
        <v>6908.7097743390677</v>
      </c>
      <c r="H92" s="127">
        <f>IF($F92="Subscribers",G$13,IF($F92="BHE",SUMPRODUCT(G$19:G$29,'3.Network design parameters'!$AD$32:$AD$42),IF($F92="BHCA",SUMPRODUCT(G$35:G$45,'3.Network design parameters'!$AD$32:$AD$42),IF($F92="Mbps",SUMPRODUCT(G$51:G$61,'3.Network design parameters'!$AD$32:$AD$42),0))))</f>
        <v>7523.7112705624413</v>
      </c>
      <c r="I92" s="127">
        <f>IF($F92="Subscribers",H$13,IF($F92="BHE",SUMPRODUCT(H$19:H$29,'3.Network design parameters'!$AD$32:$AD$42),IF($F92="BHCA",SUMPRODUCT(H$35:H$45,'3.Network design parameters'!$AD$32:$AD$42),IF($F92="Mbps",SUMPRODUCT(H$51:H$61,'3.Network design parameters'!$AD$32:$AD$42),0))))</f>
        <v>6848.6756357210397</v>
      </c>
      <c r="J92" s="127">
        <f>IF($F92="Subscribers",I$13,IF($F92="BHE",SUMPRODUCT(I$19:I$29,'3.Network design parameters'!$AD$32:$AD$42),IF($F92="BHCA",SUMPRODUCT(I$35:I$45,'3.Network design parameters'!$AD$32:$AD$42),IF($F92="Mbps",SUMPRODUCT(I$51:I$61,'3.Network design parameters'!$AD$32:$AD$42),0))))</f>
        <v>6586.2311245699693</v>
      </c>
      <c r="K92" s="127">
        <f>IF($F92="Subscribers",J$13,IF($F92="BHE",SUMPRODUCT(J$19:J$29,'3.Network design parameters'!$AD$32:$AD$42),IF($F92="BHCA",SUMPRODUCT(J$35:J$45,'3.Network design parameters'!$AD$32:$AD$42),IF($F92="Mbps",SUMPRODUCT(J$51:J$61,'3.Network design parameters'!$AD$32:$AD$42),0))))</f>
        <v>6349.0993894195917</v>
      </c>
      <c r="L92" s="89"/>
      <c r="M92" s="385">
        <f t="shared" si="3"/>
        <v>8.9018285079460968E-2</v>
      </c>
      <c r="N92" s="385">
        <f t="shared" si="0"/>
        <v>-8.9721097815458672E-2</v>
      </c>
      <c r="O92" s="385">
        <f t="shared" si="1"/>
        <v>-3.8320476119824254E-2</v>
      </c>
      <c r="P92" s="385">
        <f t="shared" si="2"/>
        <v>-3.6004162420865571E-2</v>
      </c>
      <c r="Q92" s="128">
        <f t="shared" si="4"/>
        <v>-3.6004162420865571E-2</v>
      </c>
    </row>
    <row r="93" spans="3:17">
      <c r="C93" s="292" t="str">
        <f>'C. Masterfiles'!C39</f>
        <v>N27</v>
      </c>
      <c r="D93" s="292" t="str">
        <f>'C. Masterfiles'!D39</f>
        <v>Signalling gateway - common equipment (chassis, power supply, racks etc.)</v>
      </c>
      <c r="E93" s="292" t="str">
        <f>'C. Masterfiles'!E39</f>
        <v>SGW-CMN</v>
      </c>
      <c r="F93" s="292" t="str">
        <f>'C. Masterfiles'!F39</f>
        <v>Chassis</v>
      </c>
      <c r="G93" s="127">
        <f>IF($F93="Subscribers",F$13,IF($F93="BHE",SUMPRODUCT(F$19:F$29,'3.Network design parameters'!$AE$32:$AE$42),IF($F93="BHCA",SUMPRODUCT(F$35:F$45,'3.Network design parameters'!$AE$32:$AE$42),IF($F93="Mbps",SUMPRODUCT(F$51:F$61,'3.Network design parameters'!$AE$32:$AE$42),0))))</f>
        <v>0</v>
      </c>
      <c r="H93" s="127">
        <f>IF($F93="Subscribers",G$13,IF($F93="BHE",SUMPRODUCT(G$19:G$29,'3.Network design parameters'!$AE$32:$AE$42),IF($F93="BHCA",SUMPRODUCT(G$35:G$45,'3.Network design parameters'!$AE$32:$AE$42),IF($F93="Mbps",SUMPRODUCT(G$51:G$61,'3.Network design parameters'!$AE$32:$AE$42),0))))</f>
        <v>0</v>
      </c>
      <c r="I93" s="127">
        <f>IF($F93="Subscribers",H$13,IF($F93="BHE",SUMPRODUCT(H$19:H$29,'3.Network design parameters'!$AE$32:$AE$42),IF($F93="BHCA",SUMPRODUCT(H$35:H$45,'3.Network design parameters'!$AE$32:$AE$42),IF($F93="Mbps",SUMPRODUCT(H$51:H$61,'3.Network design parameters'!$AE$32:$AE$42),0))))</f>
        <v>0</v>
      </c>
      <c r="J93" s="127">
        <f>IF($F93="Subscribers",I$13,IF($F93="BHE",SUMPRODUCT(I$19:I$29,'3.Network design parameters'!$AE$32:$AE$42),IF($F93="BHCA",SUMPRODUCT(I$35:I$45,'3.Network design parameters'!$AE$32:$AE$42),IF($F93="Mbps",SUMPRODUCT(I$51:I$61,'3.Network design parameters'!$AE$32:$AE$42),0))))</f>
        <v>0</v>
      </c>
      <c r="K93" s="127">
        <f>IF($F93="Subscribers",J$13,IF($F93="BHE",SUMPRODUCT(J$19:J$29,'3.Network design parameters'!$AE$32:$AE$42),IF($F93="BHCA",SUMPRODUCT(J$35:J$45,'3.Network design parameters'!$AE$32:$AE$42),IF($F93="Mbps",SUMPRODUCT(J$51:J$61,'3.Network design parameters'!$AE$32:$AE$42),0))))</f>
        <v>0</v>
      </c>
      <c r="L93" s="89"/>
      <c r="M93" s="385">
        <f t="shared" si="3"/>
        <v>0</v>
      </c>
      <c r="N93" s="385">
        <f t="shared" si="0"/>
        <v>0</v>
      </c>
      <c r="O93" s="385">
        <f t="shared" si="1"/>
        <v>0</v>
      </c>
      <c r="P93" s="385">
        <f t="shared" si="2"/>
        <v>0</v>
      </c>
      <c r="Q93" s="128">
        <f t="shared" si="4"/>
        <v>0</v>
      </c>
    </row>
    <row r="94" spans="3:17">
      <c r="C94" s="292" t="str">
        <f>'C. Masterfiles'!C40</f>
        <v>N28</v>
      </c>
      <c r="D94" s="292" t="str">
        <f>'C. Masterfiles'!D40</f>
        <v>Signalling gateway - controller</v>
      </c>
      <c r="E94" s="292" t="str">
        <f>'C. Masterfiles'!E40</f>
        <v>SGW-CONTROL</v>
      </c>
      <c r="F94" s="292" t="str">
        <f>'C. Masterfiles'!F40</f>
        <v>BHE</v>
      </c>
      <c r="G94" s="127">
        <f>IF($F94="Subscribers",F$13,IF($F94="BHE",SUMPRODUCT(F$19:F$29,'3.Network design parameters'!$AF$32:$AF$42),IF($F94="BHCA",SUMPRODUCT(F$35:F$45,'3.Network design parameters'!$AF$32:$AF$42),IF($F94="Mbps",SUMPRODUCT(F$51:F$61,'3.Network design parameters'!$AF$32:$AF$42),0))))</f>
        <v>16644.291613945963</v>
      </c>
      <c r="H94" s="127">
        <f>IF($F94="Subscribers",G$13,IF($F94="BHE",SUMPRODUCT(G$19:G$29,'3.Network design parameters'!$AF$32:$AF$42),IF($F94="BHCA",SUMPRODUCT(G$35:G$45,'3.Network design parameters'!$AF$32:$AF$42),IF($F94="Mbps",SUMPRODUCT(G$51:G$61,'3.Network design parameters'!$AF$32:$AF$42),0))))</f>
        <v>18574.383662988279</v>
      </c>
      <c r="I94" s="127">
        <f>IF($F94="Subscribers",H$13,IF($F94="BHE",SUMPRODUCT(H$19:H$29,'3.Network design parameters'!$AF$32:$AF$42),IF($F94="BHCA",SUMPRODUCT(H$35:H$45,'3.Network design parameters'!$AF$32:$AF$42),IF($F94="Mbps",SUMPRODUCT(H$51:H$61,'3.Network design parameters'!$AF$32:$AF$42),0))))</f>
        <v>17582.454804200686</v>
      </c>
      <c r="J94" s="127">
        <f>IF($F94="Subscribers",I$13,IF($F94="BHE",SUMPRODUCT(I$19:I$29,'3.Network design parameters'!$AF$32:$AF$42),IF($F94="BHCA",SUMPRODUCT(I$35:I$45,'3.Network design parameters'!$AF$32:$AF$42),IF($F94="Mbps",SUMPRODUCT(I$51:I$61,'3.Network design parameters'!$AF$32:$AF$42),0))))</f>
        <v>17282.529882215924</v>
      </c>
      <c r="K94" s="127">
        <f>IF($F94="Subscribers",J$13,IF($F94="BHE",SUMPRODUCT(J$19:J$29,'3.Network design parameters'!$AF$32:$AF$42),IF($F94="BHCA",SUMPRODUCT(J$35:J$45,'3.Network design parameters'!$AF$32:$AF$42),IF($F94="Mbps",SUMPRODUCT(J$51:J$61,'3.Network design parameters'!$AF$32:$AF$42),0))))</f>
        <v>16958.785532585473</v>
      </c>
      <c r="L94" s="89"/>
      <c r="M94" s="385">
        <f t="shared" si="3"/>
        <v>0.11596120122199283</v>
      </c>
      <c r="N94" s="385">
        <f t="shared" si="0"/>
        <v>-5.3403056423569573E-2</v>
      </c>
      <c r="O94" s="385">
        <f t="shared" si="1"/>
        <v>-1.7058193825876145E-2</v>
      </c>
      <c r="P94" s="385">
        <f t="shared" si="2"/>
        <v>-1.8732462888063073E-2</v>
      </c>
      <c r="Q94" s="128">
        <f t="shared" si="4"/>
        <v>-1.8732462888063073E-2</v>
      </c>
    </row>
    <row r="95" spans="3:17">
      <c r="C95" s="292" t="str">
        <f>'C. Masterfiles'!C41</f>
        <v>N29</v>
      </c>
      <c r="D95" s="292" t="str">
        <f>'C. Masterfiles'!D41</f>
        <v>Signalling gateway - CCS7 to SIGTRAN to the core</v>
      </c>
      <c r="E95" s="292" t="str">
        <f>'C. Masterfiles'!E41</f>
        <v>SGW-SIGTRAN</v>
      </c>
      <c r="F95" s="292" t="str">
        <f>'C. Masterfiles'!F41</f>
        <v>BHE</v>
      </c>
      <c r="G95" s="127">
        <f>IF($F95="Subscribers",F$13,IF($F95="BHE",SUMPRODUCT(F$19:F$29,'3.Network design parameters'!$AG$32:$AG$42),IF($F95="BHCA",SUMPRODUCT(F$35:F$45,'3.Network design parameters'!$AG$32:$AG$42),IF($F95="Mbps",SUMPRODUCT(F$51:F$61,'3.Network design parameters'!$AG$32:$AG$42),0))))</f>
        <v>16644.291613945963</v>
      </c>
      <c r="H95" s="127">
        <f>IF($F95="Subscribers",G$13,IF($F95="BHE",SUMPRODUCT(G$19:G$29,'3.Network design parameters'!$AG$32:$AG$42),IF($F95="BHCA",SUMPRODUCT(G$35:G$45,'3.Network design parameters'!$AG$32:$AG$42),IF($F95="Mbps",SUMPRODUCT(G$51:G$61,'3.Network design parameters'!$AG$32:$AG$42),0))))</f>
        <v>18574.383662988279</v>
      </c>
      <c r="I95" s="127">
        <f>IF($F95="Subscribers",H$13,IF($F95="BHE",SUMPRODUCT(H$19:H$29,'3.Network design parameters'!$AG$32:$AG$42),IF($F95="BHCA",SUMPRODUCT(H$35:H$45,'3.Network design parameters'!$AG$32:$AG$42),IF($F95="Mbps",SUMPRODUCT(H$51:H$61,'3.Network design parameters'!$AG$32:$AG$42),0))))</f>
        <v>17582.454804200686</v>
      </c>
      <c r="J95" s="127">
        <f>IF($F95="Subscribers",I$13,IF($F95="BHE",SUMPRODUCT(I$19:I$29,'3.Network design parameters'!$AG$32:$AG$42),IF($F95="BHCA",SUMPRODUCT(I$35:I$45,'3.Network design parameters'!$AG$32:$AG$42),IF($F95="Mbps",SUMPRODUCT(I$51:I$61,'3.Network design parameters'!$AG$32:$AG$42),0))))</f>
        <v>17282.529882215924</v>
      </c>
      <c r="K95" s="127">
        <f>IF($F95="Subscribers",J$13,IF($F95="BHE",SUMPRODUCT(J$19:J$29,'3.Network design parameters'!$AG$32:$AG$42),IF($F95="BHCA",SUMPRODUCT(J$35:J$45,'3.Network design parameters'!$AG$32:$AG$42),IF($F95="Mbps",SUMPRODUCT(J$51:J$61,'3.Network design parameters'!$AG$32:$AG$42),0))))</f>
        <v>16958.785532585473</v>
      </c>
      <c r="L95" s="89"/>
      <c r="M95" s="385">
        <f t="shared" si="3"/>
        <v>0.11596120122199283</v>
      </c>
      <c r="N95" s="385">
        <f t="shared" si="0"/>
        <v>-5.3403056423569573E-2</v>
      </c>
      <c r="O95" s="385">
        <f t="shared" si="1"/>
        <v>-1.7058193825876145E-2</v>
      </c>
      <c r="P95" s="385">
        <f t="shared" si="2"/>
        <v>-1.8732462888063073E-2</v>
      </c>
      <c r="Q95" s="128">
        <f t="shared" si="4"/>
        <v>-1.8732462888063073E-2</v>
      </c>
    </row>
    <row r="96" spans="3:17">
      <c r="C96" s="292" t="str">
        <f>'C. Masterfiles'!C42</f>
        <v>N30</v>
      </c>
      <c r="D96" s="292" t="str">
        <f>'C. Masterfiles'!D42</f>
        <v>SDH STM-1</v>
      </c>
      <c r="E96" s="292" t="str">
        <f>'C. Masterfiles'!E42</f>
        <v>SDH-STM-1</v>
      </c>
      <c r="F96" s="292" t="str">
        <f>'C. Masterfiles'!F42</f>
        <v>Mbps</v>
      </c>
      <c r="G96" s="127">
        <f>IF($F96="Subscribers",F$13,IF($F96="BHE",SUMPRODUCT(F$19:F$29,'3.Network design parameters'!$AH$32:$AH$42),IF($F96="BHCA",SUMPRODUCT(F$35:F$45,'3.Network design parameters'!$AH$32:$AH$42),IF($F96="Mbps",SUMPRODUCT(F$51:F$61,'3.Network design parameters'!$AH$32:$AH$42),0))))</f>
        <v>623.07723773484122</v>
      </c>
      <c r="H96" s="127">
        <f>IF($F96="Subscribers",G$13,IF($F96="BHE",SUMPRODUCT(G$19:G$29,'3.Network design parameters'!$AH$32:$AH$42),IF($F96="BHCA",SUMPRODUCT(G$35:G$45,'3.Network design parameters'!$AH$32:$AH$42),IF($F96="Mbps",SUMPRODUCT(G$51:G$61,'3.Network design parameters'!$AH$32:$AH$42),0))))</f>
        <v>707.24303311525364</v>
      </c>
      <c r="I96" s="127">
        <f>IF($F96="Subscribers",H$13,IF($F96="BHE",SUMPRODUCT(H$19:H$29,'3.Network design parameters'!$AH$32:$AH$42),IF($F96="BHCA",SUMPRODUCT(H$35:H$45,'3.Network design parameters'!$AH$32:$AH$42),IF($F96="Mbps",SUMPRODUCT(H$51:H$61,'3.Network design parameters'!$AH$32:$AH$42),0))))</f>
        <v>686.96186678269737</v>
      </c>
      <c r="J96" s="127">
        <f>IF($F96="Subscribers",I$13,IF($F96="BHE",SUMPRODUCT(I$19:I$29,'3.Network design parameters'!$AH$32:$AH$42),IF($F96="BHCA",SUMPRODUCT(I$35:I$45,'3.Network design parameters'!$AH$32:$AH$42),IF($F96="Mbps",SUMPRODUCT(I$51:I$61,'3.Network design parameters'!$AH$32:$AH$42),0))))</f>
        <v>684.56312048934115</v>
      </c>
      <c r="K96" s="127">
        <f>IF($F96="Subscribers",J$13,IF($F96="BHE",SUMPRODUCT(J$19:J$29,'3.Network design parameters'!$AH$32:$AH$42),IF($F96="BHCA",SUMPRODUCT(J$35:J$45,'3.Network design parameters'!$AH$32:$AH$42),IF($F96="Mbps",SUMPRODUCT(J$51:J$61,'3.Network design parameters'!$AH$32:$AH$42),0))))</f>
        <v>679.01991316261638</v>
      </c>
      <c r="L96" s="89"/>
      <c r="M96" s="385">
        <f t="shared" si="3"/>
        <v>0.13508083794938797</v>
      </c>
      <c r="N96" s="385">
        <f t="shared" si="0"/>
        <v>-2.867637485691743E-2</v>
      </c>
      <c r="O96" s="385">
        <f t="shared" si="1"/>
        <v>-3.4918187010735124E-3</v>
      </c>
      <c r="P96" s="385">
        <f t="shared" si="2"/>
        <v>-8.0974378560773053E-3</v>
      </c>
      <c r="Q96" s="128">
        <f t="shared" si="4"/>
        <v>-8.0974378560773053E-3</v>
      </c>
    </row>
    <row r="97" spans="1:28">
      <c r="C97" s="292" t="str">
        <f>'C. Masterfiles'!C43</f>
        <v>N31</v>
      </c>
      <c r="D97" s="292" t="str">
        <f>'C. Masterfiles'!D43</f>
        <v>SDH STM-4</v>
      </c>
      <c r="E97" s="292" t="str">
        <f>'C. Masterfiles'!E43</f>
        <v>SDH-STM-4</v>
      </c>
      <c r="F97" s="292" t="str">
        <f>'C. Masterfiles'!F43</f>
        <v>Mbps</v>
      </c>
      <c r="G97" s="127">
        <f>IF($F97="Subscribers",F$13,IF($F97="BHE",SUMPRODUCT(F$19:F$29,'3.Network design parameters'!$AI$32:$AI$42),IF($F97="BHCA",SUMPRODUCT(F$35:F$45,'3.Network design parameters'!$AI$32:$AI$42),IF($F97="Mbps",SUMPRODUCT(F$51:F$61,'3.Network design parameters'!$AI$32:$AI$42),0))))</f>
        <v>0</v>
      </c>
      <c r="H97" s="127">
        <f>IF($F97="Subscribers",G$13,IF($F97="BHE",SUMPRODUCT(G$19:G$29,'3.Network design parameters'!$AI$32:$AI$42),IF($F97="BHCA",SUMPRODUCT(G$35:G$45,'3.Network design parameters'!$AI$32:$AI$42),IF($F97="Mbps",SUMPRODUCT(G$51:G$61,'3.Network design parameters'!$AI$32:$AI$42),0))))</f>
        <v>0</v>
      </c>
      <c r="I97" s="127">
        <f>IF($F97="Subscribers",H$13,IF($F97="BHE",SUMPRODUCT(H$19:H$29,'3.Network design parameters'!$AI$32:$AI$42),IF($F97="BHCA",SUMPRODUCT(H$35:H$45,'3.Network design parameters'!$AI$32:$AI$42),IF($F97="Mbps",SUMPRODUCT(H$51:H$61,'3.Network design parameters'!$AI$32:$AI$42),0))))</f>
        <v>0</v>
      </c>
      <c r="J97" s="127">
        <f>IF($F97="Subscribers",I$13,IF($F97="BHE",SUMPRODUCT(I$19:I$29,'3.Network design parameters'!$AI$32:$AI$42),IF($F97="BHCA",SUMPRODUCT(I$35:I$45,'3.Network design parameters'!$AI$32:$AI$42),IF($F97="Mbps",SUMPRODUCT(I$51:I$61,'3.Network design parameters'!$AI$32:$AI$42),0))))</f>
        <v>0</v>
      </c>
      <c r="K97" s="127">
        <f>IF($F97="Subscribers",J$13,IF($F97="BHE",SUMPRODUCT(J$19:J$29,'3.Network design parameters'!$AI$32:$AI$42),IF($F97="BHCA",SUMPRODUCT(J$35:J$45,'3.Network design parameters'!$AI$32:$AI$42),IF($F97="Mbps",SUMPRODUCT(J$51:J$61,'3.Network design parameters'!$AI$32:$AI$42),0))))</f>
        <v>0</v>
      </c>
      <c r="L97" s="89"/>
      <c r="M97" s="385">
        <f t="shared" si="3"/>
        <v>0</v>
      </c>
      <c r="N97" s="385">
        <f t="shared" si="0"/>
        <v>0</v>
      </c>
      <c r="O97" s="385">
        <f t="shared" si="1"/>
        <v>0</v>
      </c>
      <c r="P97" s="385">
        <f t="shared" si="2"/>
        <v>0</v>
      </c>
      <c r="Q97" s="128">
        <f t="shared" si="4"/>
        <v>0</v>
      </c>
    </row>
    <row r="98" spans="1:28">
      <c r="C98" s="292" t="str">
        <f>'C. Masterfiles'!C44</f>
        <v>N32</v>
      </c>
      <c r="D98" s="292" t="str">
        <f>'C. Masterfiles'!D44</f>
        <v>SDH STM-16</v>
      </c>
      <c r="E98" s="292" t="str">
        <f>'C. Masterfiles'!E44</f>
        <v>SDH-STM-16</v>
      </c>
      <c r="F98" s="292" t="str">
        <f>'C. Masterfiles'!F44</f>
        <v>Mbps</v>
      </c>
      <c r="G98" s="127">
        <f>IF($F98="Subscribers",F$13,IF($F98="BHE",SUMPRODUCT(F$19:F$29,'3.Network design parameters'!$AJ$32:$AJ$42),IF($F98="BHCA",SUMPRODUCT(F$35:F$45,'3.Network design parameters'!$AJ$32:$AJ$42),IF($F98="Mbps",SUMPRODUCT(F$51:F$61,'3.Network design parameters'!$AJ$32:$AJ$42),0))))</f>
        <v>442.30402555770036</v>
      </c>
      <c r="H98" s="127">
        <f>IF($F98="Subscribers",G$13,IF($F98="BHE",SUMPRODUCT(G$19:G$29,'3.Network design parameters'!$AJ$32:$AJ$42),IF($F98="BHCA",SUMPRODUCT(G$35:G$45,'3.Network design parameters'!$AJ$32:$AJ$42),IF($F98="Mbps",SUMPRODUCT(G$51:G$61,'3.Network design parameters'!$AJ$32:$AJ$42),0))))</f>
        <v>481.66263331599623</v>
      </c>
      <c r="I98" s="127">
        <f>IF($F98="Subscribers",H$13,IF($F98="BHE",SUMPRODUCT(H$19:H$29,'3.Network design parameters'!$AJ$32:$AJ$42),IF($F98="BHCA",SUMPRODUCT(H$35:H$45,'3.Network design parameters'!$AJ$32:$AJ$42),IF($F98="Mbps",SUMPRODUCT(H$51:H$61,'3.Network design parameters'!$AJ$32:$AJ$42),0))))</f>
        <v>438.4590953261465</v>
      </c>
      <c r="J98" s="127">
        <f>IF($F98="Subscribers",I$13,IF($F98="BHE",SUMPRODUCT(I$19:I$29,'3.Network design parameters'!$AJ$32:$AJ$42),IF($F98="BHCA",SUMPRODUCT(I$35:I$45,'3.Network design parameters'!$AJ$32:$AJ$42),IF($F98="Mbps",SUMPRODUCT(I$51:I$61,'3.Network design parameters'!$AJ$32:$AJ$42),0))))</f>
        <v>421.66158414327805</v>
      </c>
      <c r="K98" s="127">
        <f>IF($F98="Subscribers",J$13,IF($F98="BHE",SUMPRODUCT(J$19:J$29,'3.Network design parameters'!$AJ$32:$AJ$42),IF($F98="BHCA",SUMPRODUCT(J$35:J$45,'3.Network design parameters'!$AJ$32:$AJ$42),IF($F98="Mbps",SUMPRODUCT(J$51:J$61,'3.Network design parameters'!$AJ$32:$AJ$42),0))))</f>
        <v>406.48425530717992</v>
      </c>
      <c r="L98" s="89"/>
      <c r="M98" s="385">
        <f t="shared" si="3"/>
        <v>8.8985416103027015E-2</v>
      </c>
      <c r="N98" s="385">
        <f t="shared" si="0"/>
        <v>-8.969667771904144E-2</v>
      </c>
      <c r="O98" s="385">
        <f t="shared" si="1"/>
        <v>-3.8310326691646468E-2</v>
      </c>
      <c r="P98" s="385">
        <f t="shared" si="2"/>
        <v>-3.5994099075767227E-2</v>
      </c>
      <c r="Q98" s="128">
        <f t="shared" si="4"/>
        <v>-3.5994099075767227E-2</v>
      </c>
    </row>
    <row r="99" spans="1:28">
      <c r="C99" s="292" t="str">
        <f>'C. Masterfiles'!C45</f>
        <v>N33</v>
      </c>
      <c r="D99" s="292" t="str">
        <f>'C. Masterfiles'!D45</f>
        <v>Network management system</v>
      </c>
      <c r="E99" s="292" t="str">
        <f>'C. Masterfiles'!E45</f>
        <v>NMS</v>
      </c>
      <c r="F99" s="292" t="str">
        <f>'C. Masterfiles'!F45</f>
        <v>Subscribers</v>
      </c>
      <c r="G99" s="127">
        <f>IF($F99="Subscribers",F$13,IF($F99="BHE",SUMPRODUCT(F$19:F$29,'3.Network design parameters'!$AK$32:$AK$42),IF($F99="BHCA",SUMPRODUCT(F$35:F$45,'3.Network design parameters'!$AK$32:$AK$42),IF($F99="Mbps",SUMPRODUCT(F$51:F$61,'3.Network design parameters'!$AK$32:$AK$42),0))))</f>
        <v>1007664.94963125</v>
      </c>
      <c r="H99" s="127">
        <f>IF($F99="Subscribers",G$13,IF($F99="BHE",SUMPRODUCT(G$19:G$29,'3.Network design parameters'!$AK$32:$AK$42),IF($F99="BHCA",SUMPRODUCT(G$35:G$45,'3.Network design parameters'!$AK$32:$AK$42),IF($F99="Mbps",SUMPRODUCT(G$51:G$61,'3.Network design parameters'!$AK$32:$AK$42),0))))</f>
        <v>1006477.5024384062</v>
      </c>
      <c r="I99" s="127">
        <f>IF($F99="Subscribers",H$13,IF($F99="BHE",SUMPRODUCT(H$19:H$29,'3.Network design parameters'!$AK$32:$AK$42),IF($F99="BHCA",SUMPRODUCT(H$35:H$45,'3.Network design parameters'!$AK$32:$AK$42),IF($F99="Mbps",SUMPRODUCT(H$51:H$61,'3.Network design parameters'!$AK$32:$AK$42),0))))</f>
        <v>1005474.1095604532</v>
      </c>
      <c r="J99" s="127">
        <f>IF($F99="Subscribers",I$13,IF($F99="BHE",SUMPRODUCT(I$19:I$29,'3.Network design parameters'!$AK$32:$AK$42),IF($F99="BHCA",SUMPRODUCT(I$35:I$45,'3.Network design parameters'!$AK$32:$AK$42),IF($F99="Mbps",SUMPRODUCT(I$51:I$61,'3.Network design parameters'!$AK$32:$AK$42),0))))</f>
        <v>1004626.2425785831</v>
      </c>
      <c r="K99" s="127">
        <f>IF($F99="Subscribers",J$13,IF($F99="BHE",SUMPRODUCT(J$19:J$29,'3.Network design parameters'!$AK$32:$AK$42),IF($F99="BHCA",SUMPRODUCT(J$35:J$45,'3.Network design parameters'!$AK$32:$AK$42),IF($F99="Mbps",SUMPRODUCT(J$51:J$61,'3.Network design parameters'!$AK$32:$AK$42),0))))</f>
        <v>1003909.7949789027</v>
      </c>
      <c r="L99" s="89"/>
      <c r="M99" s="385">
        <f t="shared" si="3"/>
        <v>-1.1784147034967773E-3</v>
      </c>
      <c r="N99" s="385">
        <f t="shared" si="0"/>
        <v>-9.9693522758537156E-4</v>
      </c>
      <c r="O99" s="385">
        <f t="shared" si="1"/>
        <v>-8.4325093387116468E-4</v>
      </c>
      <c r="P99" s="385">
        <f t="shared" si="2"/>
        <v>-7.1314840217739928E-4</v>
      </c>
      <c r="Q99" s="128">
        <f t="shared" si="4"/>
        <v>-7.1314840217739928E-4</v>
      </c>
    </row>
    <row r="100" spans="1:28">
      <c r="C100" s="292" t="str">
        <f>'C. Masterfiles'!C46</f>
        <v>N34</v>
      </c>
      <c r="D100" s="292" t="str">
        <f>'C. Masterfiles'!D46</f>
        <v>Operational support system</v>
      </c>
      <c r="E100" s="292" t="str">
        <f>'C. Masterfiles'!E46</f>
        <v>OSS</v>
      </c>
      <c r="F100" s="292" t="str">
        <f>'C. Masterfiles'!F46</f>
        <v>Subscribers</v>
      </c>
      <c r="G100" s="127">
        <f>IF($F100="Subscribers",F$13,IF($F100="BHE",SUMPRODUCT(F$19:F$29,'3.Network design parameters'!$AL$32:$AL$42),IF($F100="BHCA",SUMPRODUCT(F$35:F$45,'3.Network design parameters'!$AL$32:$AL$42),IF($F100="Mbps",SUMPRODUCT(F$51:F$61,'3.Network design parameters'!$AL$32:$AL$42),0))))</f>
        <v>1007664.94963125</v>
      </c>
      <c r="H100" s="127">
        <f>IF($F100="Subscribers",G$13,IF($F100="BHE",SUMPRODUCT(G$19:G$29,'3.Network design parameters'!$AL$32:$AL$42),IF($F100="BHCA",SUMPRODUCT(G$35:G$45,'3.Network design parameters'!$AL$32:$AL$42),IF($F100="Mbps",SUMPRODUCT(G$51:G$61,'3.Network design parameters'!$AL$32:$AL$42),0))))</f>
        <v>1006477.5024384062</v>
      </c>
      <c r="I100" s="127">
        <f>IF($F100="Subscribers",H$13,IF($F100="BHE",SUMPRODUCT(H$19:H$29,'3.Network design parameters'!$AL$32:$AL$42),IF($F100="BHCA",SUMPRODUCT(H$35:H$45,'3.Network design parameters'!$AL$32:$AL$42),IF($F100="Mbps",SUMPRODUCT(H$51:H$61,'3.Network design parameters'!$AL$32:$AL$42),0))))</f>
        <v>1005474.1095604532</v>
      </c>
      <c r="J100" s="127">
        <f>IF($F100="Subscribers",I$13,IF($F100="BHE",SUMPRODUCT(I$19:I$29,'3.Network design parameters'!$AL$32:$AL$42),IF($F100="BHCA",SUMPRODUCT(I$35:I$45,'3.Network design parameters'!$AL$32:$AL$42),IF($F100="Mbps",SUMPRODUCT(I$51:I$61,'3.Network design parameters'!$AL$32:$AL$42),0))))</f>
        <v>1004626.2425785831</v>
      </c>
      <c r="K100" s="127">
        <f>IF($F100="Subscribers",J$13,IF($F100="BHE",SUMPRODUCT(J$19:J$29,'3.Network design parameters'!$AL$32:$AL$42),IF($F100="BHCA",SUMPRODUCT(J$35:J$45,'3.Network design parameters'!$AL$32:$AL$42),IF($F100="Mbps",SUMPRODUCT(J$51:J$61,'3.Network design parameters'!$AL$32:$AL$42),0))))</f>
        <v>1003909.7949789027</v>
      </c>
      <c r="L100" s="89"/>
      <c r="M100" s="385">
        <f t="shared" si="3"/>
        <v>-1.1784147034967773E-3</v>
      </c>
      <c r="N100" s="385">
        <f t="shared" si="0"/>
        <v>-9.9693522758537156E-4</v>
      </c>
      <c r="O100" s="385">
        <f t="shared" si="1"/>
        <v>-8.4325093387116468E-4</v>
      </c>
      <c r="P100" s="385">
        <f t="shared" si="2"/>
        <v>-7.1314840217739928E-4</v>
      </c>
      <c r="Q100" s="128">
        <f t="shared" si="4"/>
        <v>-7.1314840217739928E-4</v>
      </c>
    </row>
    <row r="101" spans="1:28">
      <c r="C101" s="292" t="str">
        <f>'C. Masterfiles'!C47</f>
        <v>N35</v>
      </c>
      <c r="D101" s="292" t="str">
        <f>'C. Masterfiles'!D47</f>
        <v>Interconnection billing system</v>
      </c>
      <c r="E101" s="292" t="str">
        <f>'C. Masterfiles'!E47</f>
        <v>IBIL</v>
      </c>
      <c r="F101" s="292" t="str">
        <f>'C. Masterfiles'!F47</f>
        <v>Subscribers</v>
      </c>
      <c r="G101" s="127">
        <f>IF($F101="Subscribers",F$13,IF($F101="BHE",SUMPRODUCT(F$19:F$29,'3.Network design parameters'!$AM$32:$AM$42),IF($F101="BHCA",SUMPRODUCT(F$35:F$45,'3.Network design parameters'!$AM$32:$AM$42),IF($F101="Mbps",SUMPRODUCT(F$51:F$61,'3.Network design parameters'!$AM$32:$AM$42),0))))</f>
        <v>1007664.94963125</v>
      </c>
      <c r="H101" s="127">
        <f>IF($F101="Subscribers",G$13,IF($F101="BHE",SUMPRODUCT(G$19:G$29,'3.Network design parameters'!$AM$32:$AM$42),IF($F101="BHCA",SUMPRODUCT(G$35:G$45,'3.Network design parameters'!$AM$32:$AM$42),IF($F101="Mbps",SUMPRODUCT(G$51:G$61,'3.Network design parameters'!$AM$32:$AM$42),0))))</f>
        <v>1006477.5024384062</v>
      </c>
      <c r="I101" s="127">
        <f>IF($F101="Subscribers",H$13,IF($F101="BHE",SUMPRODUCT(H$19:H$29,'3.Network design parameters'!$AM$32:$AM$42),IF($F101="BHCA",SUMPRODUCT(H$35:H$45,'3.Network design parameters'!$AM$32:$AM$42),IF($F101="Mbps",SUMPRODUCT(H$51:H$61,'3.Network design parameters'!$AM$32:$AM$42),0))))</f>
        <v>1005474.1095604532</v>
      </c>
      <c r="J101" s="127">
        <f>IF($F101="Subscribers",I$13,IF($F101="BHE",SUMPRODUCT(I$19:I$29,'3.Network design parameters'!$AM$32:$AM$42),IF($F101="BHCA",SUMPRODUCT(I$35:I$45,'3.Network design parameters'!$AM$32:$AM$42),IF($F101="Mbps",SUMPRODUCT(I$51:I$61,'3.Network design parameters'!$AM$32:$AM$42),0))))</f>
        <v>1004626.2425785831</v>
      </c>
      <c r="K101" s="127">
        <f>IF($F101="Subscribers",J$13,IF($F101="BHE",SUMPRODUCT(J$19:J$29,'3.Network design parameters'!$AM$32:$AM$42),IF($F101="BHCA",SUMPRODUCT(J$35:J$45,'3.Network design parameters'!$AM$32:$AM$42),IF($F101="Mbps",SUMPRODUCT(J$51:J$61,'3.Network design parameters'!$AM$32:$AM$42),0))))</f>
        <v>1003909.7949789027</v>
      </c>
      <c r="L101" s="89"/>
      <c r="M101" s="385">
        <f t="shared" si="3"/>
        <v>-1.1784147034967773E-3</v>
      </c>
      <c r="N101" s="385">
        <f t="shared" si="0"/>
        <v>-9.9693522758537156E-4</v>
      </c>
      <c r="O101" s="385">
        <f t="shared" si="1"/>
        <v>-8.4325093387116468E-4</v>
      </c>
      <c r="P101" s="385">
        <f t="shared" si="2"/>
        <v>-7.1314840217739928E-4</v>
      </c>
      <c r="Q101" s="128">
        <f t="shared" si="4"/>
        <v>-7.1314840217739928E-4</v>
      </c>
    </row>
    <row r="104" spans="1:28" ht="15">
      <c r="B104" s="112">
        <f>B64+0.01</f>
        <v>6.0599999999999987</v>
      </c>
      <c r="C104" s="24" t="s">
        <v>461</v>
      </c>
      <c r="D104" s="23"/>
      <c r="E104" s="25"/>
      <c r="F104" s="25"/>
      <c r="G104" s="69"/>
      <c r="H104" s="69"/>
      <c r="I104" s="69"/>
      <c r="J104" s="69"/>
      <c r="K104" s="69"/>
      <c r="L104" s="27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</row>
    <row r="105" spans="1:28" ht="15">
      <c r="B105" s="112"/>
      <c r="C105" s="24"/>
      <c r="D105" s="23"/>
      <c r="E105" s="25"/>
      <c r="F105" s="25"/>
      <c r="G105" s="69"/>
      <c r="H105" s="69"/>
      <c r="I105" s="69"/>
      <c r="J105" s="69"/>
      <c r="K105" s="69"/>
      <c r="L105" s="27"/>
      <c r="R105" s="23"/>
      <c r="X105" s="23"/>
      <c r="Y105" s="23"/>
      <c r="Z105" s="23"/>
      <c r="AA105" s="23"/>
      <c r="AB105" s="23"/>
    </row>
    <row r="106" spans="1:28" s="72" customFormat="1">
      <c r="A106" s="1"/>
      <c r="B106" s="91"/>
      <c r="C106" s="58" t="s">
        <v>40</v>
      </c>
      <c r="D106" s="81" t="s">
        <v>390</v>
      </c>
      <c r="E106" s="82" t="s">
        <v>39</v>
      </c>
      <c r="F106" s="82" t="s">
        <v>96</v>
      </c>
      <c r="G106" s="211">
        <f>'C. Masterfiles'!$D$111</f>
        <v>2016</v>
      </c>
      <c r="H106" s="211">
        <f>'C. Masterfiles'!$D$112</f>
        <v>2017</v>
      </c>
      <c r="I106" s="211">
        <f>'C. Masterfiles'!$D$113</f>
        <v>2018</v>
      </c>
      <c r="J106" s="211">
        <f>'C. Masterfiles'!$D$114</f>
        <v>2019</v>
      </c>
      <c r="K106" s="211">
        <f>'C. Masterfiles'!$D$115</f>
        <v>2020</v>
      </c>
      <c r="L106" s="1"/>
    </row>
    <row r="107" spans="1:28" ht="12.75" customHeight="1">
      <c r="C107" s="292" t="str">
        <f>'C. Masterfiles'!C13</f>
        <v>N01</v>
      </c>
      <c r="D107" s="292" t="str">
        <f>'C. Masterfiles'!D13</f>
        <v>MSAN - common equipment (chassis, power supply, racks etc.)</v>
      </c>
      <c r="E107" s="292" t="str">
        <f>'C. Masterfiles'!E13</f>
        <v>MSAN-CMN</v>
      </c>
      <c r="F107" s="292" t="str">
        <f>'C. Masterfiles'!F13</f>
        <v>Chassis</v>
      </c>
      <c r="G107" s="128">
        <f>IF('3.Network design parameters'!$I65=0,0,(1+M67*'3.Network design parameters'!$H65/12)/'3.Network design parameters'!$I65)</f>
        <v>1.25</v>
      </c>
      <c r="H107" s="128">
        <f>IF('3.Network design parameters'!$I65=0,0,(1+N67*'3.Network design parameters'!$H65/12)/'3.Network design parameters'!$I65)</f>
        <v>1.25</v>
      </c>
      <c r="I107" s="128">
        <f>IF('3.Network design parameters'!$I65=0,0,(1+O67*'3.Network design parameters'!$H65/12)/'3.Network design parameters'!$I65)</f>
        <v>1.25</v>
      </c>
      <c r="J107" s="128">
        <f>IF('3.Network design parameters'!$I65=0,0,(1+P67*'3.Network design parameters'!$H65/12)/'3.Network design parameters'!$I65)</f>
        <v>1.25</v>
      </c>
      <c r="K107" s="128">
        <f>IF('3.Network design parameters'!$I65=0,0,(1+Q67*'3.Network design parameters'!$H65/12)/'3.Network design parameters'!$I65)</f>
        <v>1.25</v>
      </c>
      <c r="L107" s="285"/>
      <c r="M107" s="72"/>
    </row>
    <row r="108" spans="1:28">
      <c r="C108" s="292" t="str">
        <f>'C. Masterfiles'!C14</f>
        <v>N02</v>
      </c>
      <c r="D108" s="292" t="str">
        <f>'C. Masterfiles'!D14</f>
        <v>MSAN - 1GE card</v>
      </c>
      <c r="E108" s="292" t="str">
        <f>'C. Masterfiles'!E14</f>
        <v>MSAN-1GE</v>
      </c>
      <c r="F108" s="292" t="str">
        <f>'C. Masterfiles'!F14</f>
        <v>Mbps</v>
      </c>
      <c r="G108" s="128">
        <f>IF('3.Network design parameters'!$I66=0,0,(1+M68*'3.Network design parameters'!$H66/12)/'3.Network design parameters'!$I66)</f>
        <v>1.300019502634967</v>
      </c>
      <c r="H108" s="128">
        <f>IF('3.Network design parameters'!$I66=0,0,(1+N68*'3.Network design parameters'!$H66/12)/'3.Network design parameters'!$I66)</f>
        <v>1.0772756853292162</v>
      </c>
      <c r="I108" s="128">
        <f>IF('3.Network design parameters'!$I66=0,0,(1+O68*'3.Network design parameters'!$H66/12)/'3.Network design parameters'!$I66)</f>
        <v>1.1561069618340214</v>
      </c>
      <c r="J108" s="128">
        <f>IF('3.Network design parameters'!$I66=0,0,(1+P68*'3.Network design parameters'!$H66/12)/'3.Network design parameters'!$I66)</f>
        <v>1.1657042067555075</v>
      </c>
      <c r="K108" s="128">
        <f>IF('3.Network design parameters'!$I66=0,0,(1+Q68*'3.Network design parameters'!$H66/12)/'3.Network design parameters'!$I66)</f>
        <v>1.1657042067555075</v>
      </c>
      <c r="M108" s="72"/>
    </row>
    <row r="109" spans="1:28">
      <c r="C109" s="292" t="str">
        <f>'C. Masterfiles'!C15</f>
        <v>N03</v>
      </c>
      <c r="D109" s="292" t="str">
        <f>'C. Masterfiles'!D15</f>
        <v>Layer 2 Aggregation switch - common equipment (chassis, power supply, racks etc.)</v>
      </c>
      <c r="E109" s="292" t="str">
        <f>'C. Masterfiles'!E15</f>
        <v>AGGR-CMN</v>
      </c>
      <c r="F109" s="292" t="str">
        <f>'C. Masterfiles'!F15</f>
        <v>Chassis</v>
      </c>
      <c r="G109" s="128">
        <f>IF('3.Network design parameters'!$I67=0,0,(1+M69*'3.Network design parameters'!$H67/12)/'3.Network design parameters'!$I67)</f>
        <v>1.6666666666666667</v>
      </c>
      <c r="H109" s="128">
        <f>IF('3.Network design parameters'!$I67=0,0,(1+N69*'3.Network design parameters'!$H67/12)/'3.Network design parameters'!$I67)</f>
        <v>1.6666666666666667</v>
      </c>
      <c r="I109" s="128">
        <f>IF('3.Network design parameters'!$I67=0,0,(1+O69*'3.Network design parameters'!$H67/12)/'3.Network design parameters'!$I67)</f>
        <v>1.6666666666666667</v>
      </c>
      <c r="J109" s="128">
        <f>IF('3.Network design parameters'!$I67=0,0,(1+P69*'3.Network design parameters'!$H67/12)/'3.Network design parameters'!$I67)</f>
        <v>1.6666666666666667</v>
      </c>
      <c r="K109" s="128">
        <f>IF('3.Network design parameters'!$I67=0,0,(1+Q69*'3.Network design parameters'!$H67/12)/'3.Network design parameters'!$I67)</f>
        <v>1.6666666666666667</v>
      </c>
      <c r="M109" s="72"/>
    </row>
    <row r="110" spans="1:28">
      <c r="C110" s="292" t="str">
        <f>'C. Masterfiles'!C16</f>
        <v>N04</v>
      </c>
      <c r="D110" s="292" t="str">
        <f>'C. Masterfiles'!D16</f>
        <v>Layer 2 Aggregation switch - 1GE card (to MSAN Ring)</v>
      </c>
      <c r="E110" s="292" t="str">
        <f>'C. Masterfiles'!E16</f>
        <v>AGGR-1GE-MSAN</v>
      </c>
      <c r="F110" s="292" t="str">
        <f>'C. Masterfiles'!F16</f>
        <v>Mbps</v>
      </c>
      <c r="G110" s="128">
        <f>IF('3.Network design parameters'!$I68=0,0,(1+M70*'3.Network design parameters'!$H68/12)/'3.Network design parameters'!$I68)</f>
        <v>1.7402429535470914</v>
      </c>
      <c r="H110" s="128">
        <f>IF('3.Network design parameters'!$I68=0,0,(1+N70*'3.Network design parameters'!$H68/12)/'3.Network design parameters'!$I68)</f>
        <v>1.4368480689895207</v>
      </c>
      <c r="I110" s="128">
        <f>IF('3.Network design parameters'!$I68=0,0,(1+O70*'3.Network design parameters'!$H68/12)/'3.Network design parameters'!$I68)</f>
        <v>1.5437126393450455</v>
      </c>
      <c r="J110" s="128">
        <f>IF('3.Network design parameters'!$I68=0,0,(1+P70*'3.Network design parameters'!$H68/12)/'3.Network design parameters'!$I68)</f>
        <v>1.5565089304122803</v>
      </c>
      <c r="K110" s="128">
        <f>IF('3.Network design parameters'!$I68=0,0,(1+Q70*'3.Network design parameters'!$H68/12)/'3.Network design parameters'!$I68)</f>
        <v>1.5565089304122803</v>
      </c>
      <c r="M110" s="72"/>
    </row>
    <row r="111" spans="1:28">
      <c r="C111" s="292" t="str">
        <f>'C. Masterfiles'!C17</f>
        <v>N05</v>
      </c>
      <c r="D111" s="292" t="str">
        <f>'C. Masterfiles'!D17</f>
        <v>Layer 2 Aggregation switch - 2,5GE module (to AGGR Ring)</v>
      </c>
      <c r="E111" s="292" t="str">
        <f>'C. Masterfiles'!E17</f>
        <v>AGGR-2,5GE-AGGR</v>
      </c>
      <c r="F111" s="292" t="str">
        <f>'C. Masterfiles'!F17</f>
        <v>Mbps</v>
      </c>
      <c r="G111" s="128">
        <f>IF('3.Network design parameters'!$I69=0,0,(1+M71*'3.Network design parameters'!$H69/12)/'3.Network design parameters'!$I69)</f>
        <v>1.7402429535470914</v>
      </c>
      <c r="H111" s="128">
        <f>IF('3.Network design parameters'!$I69=0,0,(1+N71*'3.Network design parameters'!$H69/12)/'3.Network design parameters'!$I69)</f>
        <v>1.4368480689895207</v>
      </c>
      <c r="I111" s="128">
        <f>IF('3.Network design parameters'!$I69=0,0,(1+O71*'3.Network design parameters'!$H69/12)/'3.Network design parameters'!$I69)</f>
        <v>1.5437126393450455</v>
      </c>
      <c r="J111" s="128">
        <f>IF('3.Network design parameters'!$I69=0,0,(1+P71*'3.Network design parameters'!$H69/12)/'3.Network design parameters'!$I69)</f>
        <v>1.5565089304122803</v>
      </c>
      <c r="K111" s="128">
        <f>IF('3.Network design parameters'!$I69=0,0,(1+Q71*'3.Network design parameters'!$H69/12)/'3.Network design parameters'!$I69)</f>
        <v>1.5565089304122803</v>
      </c>
      <c r="M111" s="72"/>
    </row>
    <row r="112" spans="1:28">
      <c r="C112" s="292" t="str">
        <f>'C. Masterfiles'!C18</f>
        <v>N06</v>
      </c>
      <c r="D112" s="292" t="str">
        <f>'C. Masterfiles'!D18</f>
        <v>Layer 2 Aggregation switch - processor</v>
      </c>
      <c r="E112" s="292" t="str">
        <f>'C. Masterfiles'!E18</f>
        <v>AGGR-PROC</v>
      </c>
      <c r="F112" s="292" t="str">
        <f>'C. Masterfiles'!F18</f>
        <v>Mbps</v>
      </c>
      <c r="G112" s="128">
        <f>IF('3.Network design parameters'!$I70=0,0,(1+M72*'3.Network design parameters'!$H70/12)/'3.Network design parameters'!$I70)</f>
        <v>1.7402429535470914</v>
      </c>
      <c r="H112" s="128">
        <f>IF('3.Network design parameters'!$I70=0,0,(1+N72*'3.Network design parameters'!$H70/12)/'3.Network design parameters'!$I70)</f>
        <v>1.4368480689895207</v>
      </c>
      <c r="I112" s="128">
        <f>IF('3.Network design parameters'!$I70=0,0,(1+O72*'3.Network design parameters'!$H70/12)/'3.Network design parameters'!$I70)</f>
        <v>1.5437126393450455</v>
      </c>
      <c r="J112" s="128">
        <f>IF('3.Network design parameters'!$I70=0,0,(1+P72*'3.Network design parameters'!$H70/12)/'3.Network design parameters'!$I70)</f>
        <v>1.5565089304122803</v>
      </c>
      <c r="K112" s="128">
        <f>IF('3.Network design parameters'!$I70=0,0,(1+Q72*'3.Network design parameters'!$H70/12)/'3.Network design parameters'!$I70)</f>
        <v>1.5565089304122803</v>
      </c>
      <c r="M112" s="72"/>
    </row>
    <row r="113" spans="3:13">
      <c r="C113" s="292" t="str">
        <f>'C. Masterfiles'!C19</f>
        <v>N07</v>
      </c>
      <c r="D113" s="292" t="str">
        <f>'C. Masterfiles'!D19</f>
        <v>Layer 3 edge router - common equipment (chassis, power supply, racks etc.)</v>
      </c>
      <c r="E113" s="292" t="str">
        <f>'C. Masterfiles'!E19</f>
        <v>EDGE-CMN</v>
      </c>
      <c r="F113" s="292" t="str">
        <f>'C. Masterfiles'!F19</f>
        <v>Chassis</v>
      </c>
      <c r="G113" s="128">
        <f>IF('3.Network design parameters'!$I71=0,0,(1+M73*'3.Network design parameters'!$H71/12)/'3.Network design parameters'!$I71)</f>
        <v>1.6666666666666667</v>
      </c>
      <c r="H113" s="128">
        <f>IF('3.Network design parameters'!$I71=0,0,(1+N73*'3.Network design parameters'!$H71/12)/'3.Network design parameters'!$I71)</f>
        <v>1.6666666666666667</v>
      </c>
      <c r="I113" s="128">
        <f>IF('3.Network design parameters'!$I71=0,0,(1+O73*'3.Network design parameters'!$H71/12)/'3.Network design parameters'!$I71)</f>
        <v>1.6666666666666667</v>
      </c>
      <c r="J113" s="128">
        <f>IF('3.Network design parameters'!$I71=0,0,(1+P73*'3.Network design parameters'!$H71/12)/'3.Network design parameters'!$I71)</f>
        <v>1.6666666666666667</v>
      </c>
      <c r="K113" s="128">
        <f>IF('3.Network design parameters'!$I71=0,0,(1+Q73*'3.Network design parameters'!$H71/12)/'3.Network design parameters'!$I71)</f>
        <v>1.6666666666666667</v>
      </c>
      <c r="M113" s="72"/>
    </row>
    <row r="114" spans="3:13">
      <c r="C114" s="292" t="str">
        <f>'C. Masterfiles'!C20</f>
        <v>N08</v>
      </c>
      <c r="D114" s="292" t="str">
        <f>'C. Masterfiles'!D20</f>
        <v>Layer 3 edge router - 2,5GE module (to AGGR Ring)</v>
      </c>
      <c r="E114" s="292" t="str">
        <f>'C. Masterfiles'!E20</f>
        <v>EDGE-2,5GE-AGGR</v>
      </c>
      <c r="F114" s="292" t="str">
        <f>'C. Masterfiles'!F20</f>
        <v>Mbps</v>
      </c>
      <c r="G114" s="128">
        <f>IF('3.Network design parameters'!$I72=0,0,(1+M74*'3.Network design parameters'!$H72/12)/'3.Network design parameters'!$I72)</f>
        <v>1.7627619263916781</v>
      </c>
      <c r="H114" s="128">
        <f>IF('3.Network design parameters'!$I72=0,0,(1+N74*'3.Network design parameters'!$H72/12)/'3.Network design parameters'!$I72)</f>
        <v>1.4383937144530012</v>
      </c>
      <c r="I114" s="128">
        <f>IF('3.Network design parameters'!$I72=0,0,(1+O74*'3.Network design parameters'!$H72/12)/'3.Network design parameters'!$I72)</f>
        <v>1.5508975355595036</v>
      </c>
      <c r="J114" s="128">
        <f>IF('3.Network design parameters'!$I72=0,0,(1+P74*'3.Network design parameters'!$H72/12)/'3.Network design parameters'!$I72)</f>
        <v>1.5636500655932712</v>
      </c>
      <c r="K114" s="128">
        <f>IF('3.Network design parameters'!$I72=0,0,(1+Q74*'3.Network design parameters'!$H72/12)/'3.Network design parameters'!$I72)</f>
        <v>1.5636500655932712</v>
      </c>
      <c r="M114" s="72"/>
    </row>
    <row r="115" spans="3:13">
      <c r="C115" s="292" t="str">
        <f>'C. Masterfiles'!C21</f>
        <v>N09</v>
      </c>
      <c r="D115" s="292" t="str">
        <f>'C. Masterfiles'!D21</f>
        <v>Layer 3 edge router - 2,5GE module (to EDGE Ring)</v>
      </c>
      <c r="E115" s="292" t="str">
        <f>'C. Masterfiles'!E21</f>
        <v>EDGE-2,5GE-EDGE</v>
      </c>
      <c r="F115" s="292" t="str">
        <f>'C. Masterfiles'!F21</f>
        <v>Mbps</v>
      </c>
      <c r="G115" s="128">
        <f>IF('3.Network design parameters'!$I73=0,0,(1+M75*'3.Network design parameters'!$H73/12)/'3.Network design parameters'!$I73)</f>
        <v>1.7627619263916781</v>
      </c>
      <c r="H115" s="128">
        <f>IF('3.Network design parameters'!$I73=0,0,(1+N75*'3.Network design parameters'!$H73/12)/'3.Network design parameters'!$I73)</f>
        <v>1.4383937144530012</v>
      </c>
      <c r="I115" s="128">
        <f>IF('3.Network design parameters'!$I73=0,0,(1+O75*'3.Network design parameters'!$H73/12)/'3.Network design parameters'!$I73)</f>
        <v>1.5508975355595036</v>
      </c>
      <c r="J115" s="128">
        <f>IF('3.Network design parameters'!$I73=0,0,(1+P75*'3.Network design parameters'!$H73/12)/'3.Network design parameters'!$I73)</f>
        <v>1.5636500655932712</v>
      </c>
      <c r="K115" s="128">
        <f>IF('3.Network design parameters'!$I73=0,0,(1+Q75*'3.Network design parameters'!$H73/12)/'3.Network design parameters'!$I73)</f>
        <v>1.5636500655932712</v>
      </c>
      <c r="M115" s="72"/>
    </row>
    <row r="116" spans="3:13">
      <c r="C116" s="292" t="str">
        <f>'C. Masterfiles'!C22</f>
        <v>N10</v>
      </c>
      <c r="D116" s="292" t="str">
        <f>'C. Masterfiles'!D22</f>
        <v>Layer 3 edge router - processor</v>
      </c>
      <c r="E116" s="292" t="str">
        <f>'C. Masterfiles'!E22</f>
        <v>EDGE-PROC</v>
      </c>
      <c r="F116" s="292" t="str">
        <f>'C. Masterfiles'!F22</f>
        <v>Mbps</v>
      </c>
      <c r="G116" s="128">
        <f>IF('3.Network design parameters'!$I74=0,0,(1+M76*'3.Network design parameters'!$H74/12)/'3.Network design parameters'!$I74)</f>
        <v>1.7627619263916781</v>
      </c>
      <c r="H116" s="128">
        <f>IF('3.Network design parameters'!$I74=0,0,(1+N76*'3.Network design parameters'!$H74/12)/'3.Network design parameters'!$I74)</f>
        <v>1.4383937144530012</v>
      </c>
      <c r="I116" s="128">
        <f>IF('3.Network design parameters'!$I74=0,0,(1+O76*'3.Network design parameters'!$H74/12)/'3.Network design parameters'!$I74)</f>
        <v>1.5508975355595036</v>
      </c>
      <c r="J116" s="128">
        <f>IF('3.Network design parameters'!$I74=0,0,(1+P76*'3.Network design parameters'!$H74/12)/'3.Network design parameters'!$I74)</f>
        <v>1.5636500655932712</v>
      </c>
      <c r="K116" s="128">
        <f>IF('3.Network design parameters'!$I74=0,0,(1+Q76*'3.Network design parameters'!$H74/12)/'3.Network design parameters'!$I74)</f>
        <v>1.5636500655932712</v>
      </c>
      <c r="M116" s="72"/>
    </row>
    <row r="117" spans="3:13">
      <c r="C117" s="292" t="str">
        <f>'C. Masterfiles'!C23</f>
        <v>N11</v>
      </c>
      <c r="D117" s="292" t="str">
        <f>'C. Masterfiles'!D23</f>
        <v>Layer 3 core router - common equipment (chassis, power supply, racks etc.)</v>
      </c>
      <c r="E117" s="292" t="str">
        <f>'C. Masterfiles'!E23</f>
        <v>CORE-CMN</v>
      </c>
      <c r="F117" s="292" t="str">
        <f>'C. Masterfiles'!F23</f>
        <v>Chassis</v>
      </c>
      <c r="G117" s="128">
        <f>IF('3.Network design parameters'!$I75=0,0,(1+M77*'3.Network design parameters'!$H75/12)/'3.Network design parameters'!$I75)</f>
        <v>1.6666666666666667</v>
      </c>
      <c r="H117" s="128">
        <f>IF('3.Network design parameters'!$I75=0,0,(1+N77*'3.Network design parameters'!$H75/12)/'3.Network design parameters'!$I75)</f>
        <v>1.6666666666666667</v>
      </c>
      <c r="I117" s="128">
        <f>IF('3.Network design parameters'!$I75=0,0,(1+O77*'3.Network design parameters'!$H75/12)/'3.Network design parameters'!$I75)</f>
        <v>1.6666666666666667</v>
      </c>
      <c r="J117" s="128">
        <f>IF('3.Network design parameters'!$I75=0,0,(1+P77*'3.Network design parameters'!$H75/12)/'3.Network design parameters'!$I75)</f>
        <v>1.6666666666666667</v>
      </c>
      <c r="K117" s="128">
        <f>IF('3.Network design parameters'!$I75=0,0,(1+Q77*'3.Network design parameters'!$H75/12)/'3.Network design parameters'!$I75)</f>
        <v>1.6666666666666667</v>
      </c>
      <c r="M117" s="72"/>
    </row>
    <row r="118" spans="3:13">
      <c r="C118" s="292" t="str">
        <f>'C. Masterfiles'!C24</f>
        <v>N12</v>
      </c>
      <c r="D118" s="292" t="str">
        <f>'C. Masterfiles'!D24</f>
        <v>Layer 3 core router - 2,5GE module (to EDGE Ring)</v>
      </c>
      <c r="E118" s="292" t="str">
        <f>'C. Masterfiles'!E24</f>
        <v>CORE-2,5GE-EDGE</v>
      </c>
      <c r="F118" s="292" t="str">
        <f>'C. Masterfiles'!F24</f>
        <v>Mbps</v>
      </c>
      <c r="G118" s="128">
        <f>IF('3.Network design parameters'!$I76=0,0,(1+M78*'3.Network design parameters'!$H76/12)/'3.Network design parameters'!$I76)</f>
        <v>1.7628627544376052</v>
      </c>
      <c r="H118" s="128">
        <f>IF('3.Network design parameters'!$I76=0,0,(1+N78*'3.Network design parameters'!$H76/12)/'3.Network design parameters'!$I76)</f>
        <v>1.4384005462356144</v>
      </c>
      <c r="I118" s="128">
        <f>IF('3.Network design parameters'!$I76=0,0,(1+O78*'3.Network design parameters'!$H76/12)/'3.Network design parameters'!$I76)</f>
        <v>1.550929258662672</v>
      </c>
      <c r="J118" s="128">
        <f>IF('3.Network design parameters'!$I76=0,0,(1+P78*'3.Network design parameters'!$H76/12)/'3.Network design parameters'!$I76)</f>
        <v>1.5636814487690738</v>
      </c>
      <c r="K118" s="128">
        <f>IF('3.Network design parameters'!$I76=0,0,(1+Q78*'3.Network design parameters'!$H76/12)/'3.Network design parameters'!$I76)</f>
        <v>1.5636814487690738</v>
      </c>
      <c r="M118" s="72"/>
    </row>
    <row r="119" spans="3:13">
      <c r="C119" s="292" t="str">
        <f>'C. Masterfiles'!C25</f>
        <v>N13</v>
      </c>
      <c r="D119" s="292" t="str">
        <f>'C. Masterfiles'!D25</f>
        <v>Layer 3 core router - 2,5GE module (to CORE Ring)</v>
      </c>
      <c r="E119" s="292" t="str">
        <f>'C. Masterfiles'!E25</f>
        <v>CORE-2,5GE-CORE</v>
      </c>
      <c r="F119" s="292" t="str">
        <f>'C. Masterfiles'!F25</f>
        <v>Mbps</v>
      </c>
      <c r="G119" s="128">
        <f>IF('3.Network design parameters'!$I77=0,0,(1+M79*'3.Network design parameters'!$H77/12)/'3.Network design parameters'!$I77)</f>
        <v>1.7588603691433355</v>
      </c>
      <c r="H119" s="128">
        <f>IF('3.Network design parameters'!$I77=0,0,(1+N79*'3.Network design parameters'!$H77/12)/'3.Network design parameters'!$I77)</f>
        <v>1.438935048374566</v>
      </c>
      <c r="I119" s="128">
        <f>IF('3.Network design parameters'!$I77=0,0,(1+O79*'3.Network design parameters'!$H77/12)/'3.Network design parameters'!$I77)</f>
        <v>1.5500819804151311</v>
      </c>
      <c r="J119" s="128">
        <f>IF('3.Network design parameters'!$I77=0,0,(1+P79*'3.Network design parameters'!$H77/12)/'3.Network design parameters'!$I77)</f>
        <v>1.5627186088168086</v>
      </c>
      <c r="K119" s="128">
        <f>IF('3.Network design parameters'!$I77=0,0,(1+Q79*'3.Network design parameters'!$H77/12)/'3.Network design parameters'!$I77)</f>
        <v>1.5627186088168086</v>
      </c>
      <c r="M119" s="72"/>
    </row>
    <row r="120" spans="3:13">
      <c r="C120" s="292" t="str">
        <f>'C. Masterfiles'!C26</f>
        <v>N14</v>
      </c>
      <c r="D120" s="292" t="str">
        <f>'C. Masterfiles'!D26</f>
        <v>Layer 3 core router - processor</v>
      </c>
      <c r="E120" s="292" t="str">
        <f>'C. Masterfiles'!E26</f>
        <v>CORE-PROC</v>
      </c>
      <c r="F120" s="292" t="str">
        <f>'C. Masterfiles'!F26</f>
        <v>Mbps</v>
      </c>
      <c r="G120" s="128">
        <f>IF('3.Network design parameters'!$I78=0,0,(1+M80*'3.Network design parameters'!$H78/12)/'3.Network design parameters'!$I78)</f>
        <v>1.7860263364377131</v>
      </c>
      <c r="H120" s="128">
        <f>IF('3.Network design parameters'!$I78=0,0,(1+N80*'3.Network design parameters'!$H78/12)/'3.Network design parameters'!$I78)</f>
        <v>1.4730063324891505</v>
      </c>
      <c r="I120" s="128">
        <f>IF('3.Network design parameters'!$I78=0,0,(1+O80*'3.Network design parameters'!$H78/12)/'3.Network design parameters'!$I78)</f>
        <v>1.574166140574514</v>
      </c>
      <c r="J120" s="128">
        <f>IF('3.Network design parameters'!$I78=0,0,(1+P80*'3.Network design parameters'!$H78/12)/'3.Network design parameters'!$I78)</f>
        <v>1.5835590370795594</v>
      </c>
      <c r="K120" s="128">
        <f>IF('3.Network design parameters'!$I78=0,0,(1+Q80*'3.Network design parameters'!$H78/12)/'3.Network design parameters'!$I78)</f>
        <v>1.5835590370795594</v>
      </c>
      <c r="M120" s="72"/>
    </row>
    <row r="121" spans="3:13">
      <c r="C121" s="292" t="str">
        <f>'C. Masterfiles'!C27</f>
        <v>N15</v>
      </c>
      <c r="D121" s="292" t="str">
        <f>'C. Masterfiles'!D27</f>
        <v>Softswitch - common equipment (chassis, power supply, racks etc.)</v>
      </c>
      <c r="E121" s="292" t="str">
        <f>'C. Masterfiles'!E27</f>
        <v>SX-CMN</v>
      </c>
      <c r="F121" s="292" t="str">
        <f>'C. Masterfiles'!F27</f>
        <v>Chassis</v>
      </c>
      <c r="G121" s="128">
        <f>IF('3.Network design parameters'!$I79=0,0,(1+M81*'3.Network design parameters'!$H79/12)/'3.Network design parameters'!$I79)</f>
        <v>1.6666666666666667</v>
      </c>
      <c r="H121" s="128">
        <f>IF('3.Network design parameters'!$I79=0,0,(1+N81*'3.Network design parameters'!$H79/12)/'3.Network design parameters'!$I79)</f>
        <v>1.6666666666666667</v>
      </c>
      <c r="I121" s="128">
        <f>IF('3.Network design parameters'!$I79=0,0,(1+O81*'3.Network design parameters'!$H79/12)/'3.Network design parameters'!$I79)</f>
        <v>1.6666666666666667</v>
      </c>
      <c r="J121" s="128">
        <f>IF('3.Network design parameters'!$I79=0,0,(1+P81*'3.Network design parameters'!$H79/12)/'3.Network design parameters'!$I79)</f>
        <v>1.6666666666666667</v>
      </c>
      <c r="K121" s="128">
        <f>IF('3.Network design parameters'!$I79=0,0,(1+Q81*'3.Network design parameters'!$H79/12)/'3.Network design parameters'!$I79)</f>
        <v>1.6666666666666667</v>
      </c>
      <c r="M121" s="72"/>
    </row>
    <row r="122" spans="3:13">
      <c r="C122" s="292" t="str">
        <f>'C. Masterfiles'!C28</f>
        <v>N16</v>
      </c>
      <c r="D122" s="292" t="str">
        <f>'C. Masterfiles'!D28</f>
        <v>Softswitch - session border controller</v>
      </c>
      <c r="E122" s="292" t="str">
        <f>'C. Masterfiles'!E28</f>
        <v>SX-SBC</v>
      </c>
      <c r="F122" s="292" t="str">
        <f>'C. Masterfiles'!F28</f>
        <v>BHE</v>
      </c>
      <c r="G122" s="128">
        <f>IF('3.Network design parameters'!$I80=0,0,(1+M82*'3.Network design parameters'!$H80/12)/'3.Network design parameters'!$I80)</f>
        <v>1.7862800777697605</v>
      </c>
      <c r="H122" s="128">
        <f>IF('3.Network design parameters'!$I80=0,0,(1+N82*'3.Network design parameters'!$H80/12)/'3.Network design parameters'!$I80)</f>
        <v>1.4730284998185401</v>
      </c>
      <c r="I122" s="128">
        <f>IF('3.Network design parameters'!$I80=0,0,(1+O82*'3.Network design parameters'!$H80/12)/'3.Network design parameters'!$I80)</f>
        <v>1.574241695617002</v>
      </c>
      <c r="J122" s="128">
        <f>IF('3.Network design parameters'!$I80=0,0,(1+P82*'3.Network design parameters'!$H80/12)/'3.Network design parameters'!$I80)</f>
        <v>1.5836304223798905</v>
      </c>
      <c r="K122" s="128">
        <f>IF('3.Network design parameters'!$I80=0,0,(1+Q82*'3.Network design parameters'!$H80/12)/'3.Network design parameters'!$I80)</f>
        <v>1.5836304223798905</v>
      </c>
      <c r="M122" s="72"/>
    </row>
    <row r="123" spans="3:13">
      <c r="C123" s="292" t="str">
        <f>'C. Masterfiles'!C29</f>
        <v>N17</v>
      </c>
      <c r="D123" s="292" t="str">
        <f>'C. Masterfiles'!D29</f>
        <v>Softswitch - call control unit</v>
      </c>
      <c r="E123" s="292" t="str">
        <f>'C. Masterfiles'!E29</f>
        <v>SX-VOICE</v>
      </c>
      <c r="F123" s="292" t="str">
        <f>'C. Masterfiles'!F29</f>
        <v>BHE</v>
      </c>
      <c r="G123" s="128">
        <f>IF('3.Network design parameters'!$I81=0,0,(1+M83*'3.Network design parameters'!$H81/12)/'3.Network design parameters'!$I81)</f>
        <v>1.7862800777697605</v>
      </c>
      <c r="H123" s="128">
        <f>IF('3.Network design parameters'!$I81=0,0,(1+N83*'3.Network design parameters'!$H81/12)/'3.Network design parameters'!$I81)</f>
        <v>1.4730284998185401</v>
      </c>
      <c r="I123" s="128">
        <f>IF('3.Network design parameters'!$I81=0,0,(1+O83*'3.Network design parameters'!$H81/12)/'3.Network design parameters'!$I81)</f>
        <v>1.574241695617002</v>
      </c>
      <c r="J123" s="128">
        <f>IF('3.Network design parameters'!$I81=0,0,(1+P83*'3.Network design parameters'!$H81/12)/'3.Network design parameters'!$I81)</f>
        <v>1.5836304223798905</v>
      </c>
      <c r="K123" s="128">
        <f>IF('3.Network design parameters'!$I81=0,0,(1+Q83*'3.Network design parameters'!$H81/12)/'3.Network design parameters'!$I81)</f>
        <v>1.5836304223798905</v>
      </c>
      <c r="M123" s="72"/>
    </row>
    <row r="124" spans="3:13">
      <c r="C124" s="292" t="str">
        <f>'C. Masterfiles'!C30</f>
        <v>N18</v>
      </c>
      <c r="D124" s="292" t="str">
        <f>'C. Masterfiles'!D30</f>
        <v>Softswitch - right to use voice licenses</v>
      </c>
      <c r="E124" s="292" t="str">
        <f>'C. Masterfiles'!E30</f>
        <v>SX-RTU</v>
      </c>
      <c r="F124" s="292" t="str">
        <f>'C. Masterfiles'!F30</f>
        <v>BHE</v>
      </c>
      <c r="G124" s="128">
        <f>IF('3.Network design parameters'!$I82=0,0,(1+M84*'3.Network design parameters'!$H82/12)/'3.Network design parameters'!$I82)</f>
        <v>1.7862800777697605</v>
      </c>
      <c r="H124" s="128">
        <f>IF('3.Network design parameters'!$I82=0,0,(1+N84*'3.Network design parameters'!$H82/12)/'3.Network design parameters'!$I82)</f>
        <v>1.4730284998185401</v>
      </c>
      <c r="I124" s="128">
        <f>IF('3.Network design parameters'!$I82=0,0,(1+O84*'3.Network design parameters'!$H82/12)/'3.Network design parameters'!$I82)</f>
        <v>1.574241695617002</v>
      </c>
      <c r="J124" s="128">
        <f>IF('3.Network design parameters'!$I82=0,0,(1+P84*'3.Network design parameters'!$H82/12)/'3.Network design parameters'!$I82)</f>
        <v>1.5836304223798905</v>
      </c>
      <c r="K124" s="128">
        <f>IF('3.Network design parameters'!$I82=0,0,(1+Q84*'3.Network design parameters'!$H82/12)/'3.Network design parameters'!$I82)</f>
        <v>1.5836304223798905</v>
      </c>
      <c r="M124" s="72"/>
    </row>
    <row r="125" spans="3:13">
      <c r="C125" s="292" t="str">
        <f>'C. Masterfiles'!C31</f>
        <v>N19</v>
      </c>
      <c r="D125" s="292" t="str">
        <f>'C. Masterfiles'!D31</f>
        <v>Interconnect gateway - common equipment (chassis, power supply, racks etc.)</v>
      </c>
      <c r="E125" s="292" t="str">
        <f>'C. Masterfiles'!E31</f>
        <v>ICGW-CMN</v>
      </c>
      <c r="F125" s="292" t="str">
        <f>'C. Masterfiles'!F31</f>
        <v>Chassis</v>
      </c>
      <c r="G125" s="128">
        <f>IF('3.Network design parameters'!$I83=0,0,(1+M85*'3.Network design parameters'!$H83/12)/'3.Network design parameters'!$I83)</f>
        <v>3.3333333333333335</v>
      </c>
      <c r="H125" s="128">
        <f>IF('3.Network design parameters'!$I83=0,0,(1+N85*'3.Network design parameters'!$H83/12)/'3.Network design parameters'!$I83)</f>
        <v>3.3333333333333335</v>
      </c>
      <c r="I125" s="128">
        <f>IF('3.Network design parameters'!$I83=0,0,(1+O85*'3.Network design parameters'!$H83/12)/'3.Network design parameters'!$I83)</f>
        <v>3.3333333333333335</v>
      </c>
      <c r="J125" s="128">
        <f>IF('3.Network design parameters'!$I83=0,0,(1+P85*'3.Network design parameters'!$H83/12)/'3.Network design parameters'!$I83)</f>
        <v>3.3333333333333335</v>
      </c>
      <c r="K125" s="128">
        <f>IF('3.Network design parameters'!$I83=0,0,(1+Q85*'3.Network design parameters'!$H83/12)/'3.Network design parameters'!$I83)</f>
        <v>3.3333333333333335</v>
      </c>
      <c r="M125" s="72"/>
    </row>
    <row r="126" spans="3:13">
      <c r="C126" s="292" t="str">
        <f>'C. Masterfiles'!C32</f>
        <v>N20</v>
      </c>
      <c r="D126" s="292" t="str">
        <f>'C. Masterfiles'!D32</f>
        <v>Interconnect gateway - controller</v>
      </c>
      <c r="E126" s="292" t="str">
        <f>'C. Masterfiles'!E32</f>
        <v>ICGW-CONTROL</v>
      </c>
      <c r="F126" s="292" t="str">
        <f>'C. Masterfiles'!F32</f>
        <v>BHE</v>
      </c>
      <c r="G126" s="128">
        <f>IF('3.Network design parameters'!$I84=0,0,(1+M86*'3.Network design parameters'!$H84/12)/'3.Network design parameters'!$I84)</f>
        <v>3.7836027931646266</v>
      </c>
      <c r="H126" s="128">
        <f>IF('3.Network design parameters'!$I84=0,0,(1+N86*'3.Network design parameters'!$H84/12)/'3.Network design parameters'!$I84)</f>
        <v>3.2377454171436089</v>
      </c>
      <c r="I126" s="128">
        <f>IF('3.Network design parameters'!$I84=0,0,(1+O86*'3.Network design parameters'!$H84/12)/'3.Network design parameters'!$I84)</f>
        <v>3.3216939376630878</v>
      </c>
      <c r="J126" s="128">
        <f>IF('3.Network design parameters'!$I84=0,0,(1+P86*'3.Network design parameters'!$H84/12)/'3.Network design parameters'!$I84)</f>
        <v>3.3063418738130759</v>
      </c>
      <c r="K126" s="128">
        <f>IF('3.Network design parameters'!$I84=0,0,(1+Q86*'3.Network design parameters'!$H84/12)/'3.Network design parameters'!$I84)</f>
        <v>3.3063418738130759</v>
      </c>
      <c r="M126" s="72"/>
    </row>
    <row r="127" spans="3:13">
      <c r="C127" s="292" t="str">
        <f>'C. Masterfiles'!C33</f>
        <v>N21</v>
      </c>
      <c r="D127" s="292" t="str">
        <f>'C. Masterfiles'!D33</f>
        <v>Interconnect gateway - 1GE module (to CORE)</v>
      </c>
      <c r="E127" s="292" t="str">
        <f>'C. Masterfiles'!E33</f>
        <v>ICGW-1GE-CORE</v>
      </c>
      <c r="F127" s="292" t="str">
        <f>'C. Masterfiles'!F33</f>
        <v>Mbps</v>
      </c>
      <c r="G127" s="128">
        <f>IF('3.Network design parameters'!$I85=0,0,(1+M87*'3.Network design parameters'!$H85/12)/'3.Network design parameters'!$I85)</f>
        <v>3.7836027931646266</v>
      </c>
      <c r="H127" s="128">
        <f>IF('3.Network design parameters'!$I85=0,0,(1+N87*'3.Network design parameters'!$H85/12)/'3.Network design parameters'!$I85)</f>
        <v>3.2377454171436089</v>
      </c>
      <c r="I127" s="128">
        <f>IF('3.Network design parameters'!$I85=0,0,(1+O87*'3.Network design parameters'!$H85/12)/'3.Network design parameters'!$I85)</f>
        <v>3.3216939376630883</v>
      </c>
      <c r="J127" s="128">
        <f>IF('3.Network design parameters'!$I85=0,0,(1+P87*'3.Network design parameters'!$H85/12)/'3.Network design parameters'!$I85)</f>
        <v>3.3063418738130759</v>
      </c>
      <c r="K127" s="128">
        <f>IF('3.Network design parameters'!$I85=0,0,(1+Q87*'3.Network design parameters'!$H85/12)/'3.Network design parameters'!$I85)</f>
        <v>3.3063418738130759</v>
      </c>
      <c r="M127" s="72"/>
    </row>
    <row r="128" spans="3:13">
      <c r="C128" s="292" t="str">
        <f>'C. Masterfiles'!C34</f>
        <v>N22</v>
      </c>
      <c r="D128" s="292" t="str">
        <f>'C. Masterfiles'!D34</f>
        <v>Interconnect gateway - TDM module (to OLO)</v>
      </c>
      <c r="E128" s="292" t="str">
        <f>'C. Masterfiles'!E34</f>
        <v>ICGW-TDM-OLO</v>
      </c>
      <c r="F128" s="292" t="str">
        <f>'C. Masterfiles'!F34</f>
        <v>BHE</v>
      </c>
      <c r="G128" s="128">
        <f>IF('3.Network design parameters'!$I86=0,0,(1+M88*'3.Network design parameters'!$H86/12)/'3.Network design parameters'!$I86)</f>
        <v>3.7836027931646266</v>
      </c>
      <c r="H128" s="128">
        <f>IF('3.Network design parameters'!$I86=0,0,(1+N88*'3.Network design parameters'!$H86/12)/'3.Network design parameters'!$I86)</f>
        <v>3.2377454171436089</v>
      </c>
      <c r="I128" s="128">
        <f>IF('3.Network design parameters'!$I86=0,0,(1+O88*'3.Network design parameters'!$H86/12)/'3.Network design parameters'!$I86)</f>
        <v>3.3216939376630878</v>
      </c>
      <c r="J128" s="128">
        <f>IF('3.Network design parameters'!$I86=0,0,(1+P88*'3.Network design parameters'!$H86/12)/'3.Network design parameters'!$I86)</f>
        <v>3.3063418738130759</v>
      </c>
      <c r="K128" s="128">
        <f>IF('3.Network design parameters'!$I86=0,0,(1+Q88*'3.Network design parameters'!$H86/12)/'3.Network design parameters'!$I86)</f>
        <v>3.3063418738130759</v>
      </c>
      <c r="M128" s="72"/>
    </row>
    <row r="129" spans="2:13">
      <c r="C129" s="292" t="str">
        <f>'C. Masterfiles'!C35</f>
        <v>N23</v>
      </c>
      <c r="D129" s="292" t="str">
        <f>'C. Masterfiles'!D35</f>
        <v>International gateway - common equipment (chassis, power supply, racks etc.)</v>
      </c>
      <c r="E129" s="292" t="str">
        <f>'C. Masterfiles'!E35</f>
        <v>INTGW-CMN</v>
      </c>
      <c r="F129" s="292" t="str">
        <f>'C. Masterfiles'!F35</f>
        <v>Chassis</v>
      </c>
      <c r="G129" s="128">
        <f>IF('3.Network design parameters'!$I87=0,0,(1+M89*'3.Network design parameters'!$H87/12)/'3.Network design parameters'!$I87)</f>
        <v>3.3333333333333335</v>
      </c>
      <c r="H129" s="128">
        <f>IF('3.Network design parameters'!$I87=0,0,(1+N89*'3.Network design parameters'!$H87/12)/'3.Network design parameters'!$I87)</f>
        <v>3.3333333333333335</v>
      </c>
      <c r="I129" s="128">
        <f>IF('3.Network design parameters'!$I87=0,0,(1+O89*'3.Network design parameters'!$H87/12)/'3.Network design parameters'!$I87)</f>
        <v>3.3333333333333335</v>
      </c>
      <c r="J129" s="128">
        <f>IF('3.Network design parameters'!$I87=0,0,(1+P89*'3.Network design parameters'!$H87/12)/'3.Network design parameters'!$I87)</f>
        <v>3.3333333333333335</v>
      </c>
      <c r="K129" s="128">
        <f>IF('3.Network design parameters'!$I87=0,0,(1+Q89*'3.Network design parameters'!$H87/12)/'3.Network design parameters'!$I87)</f>
        <v>3.3333333333333335</v>
      </c>
      <c r="M129" s="72"/>
    </row>
    <row r="130" spans="2:13">
      <c r="C130" s="292" t="str">
        <f>'C. Masterfiles'!C36</f>
        <v>N24</v>
      </c>
      <c r="D130" s="292" t="str">
        <f>'C. Masterfiles'!D36</f>
        <v>International gateway - controller</v>
      </c>
      <c r="E130" s="292" t="str">
        <f>'C. Masterfiles'!E36</f>
        <v>INTGW-CONTROL</v>
      </c>
      <c r="F130" s="292" t="str">
        <f>'C. Masterfiles'!F36</f>
        <v>BHE</v>
      </c>
      <c r="G130" s="128">
        <f>IF('3.Network design parameters'!$I88=0,0,(1+M90*'3.Network design parameters'!$H88/12)/'3.Network design parameters'!$I88)</f>
        <v>3.6300609502648702</v>
      </c>
      <c r="H130" s="128">
        <f>IF('3.Network design parameters'!$I88=0,0,(1+N90*'3.Network design parameters'!$H88/12)/'3.Network design parameters'!$I88)</f>
        <v>3.0342630072818046</v>
      </c>
      <c r="I130" s="128">
        <f>IF('3.Network design parameters'!$I88=0,0,(1+O90*'3.Network design parameters'!$H88/12)/'3.Network design parameters'!$I88)</f>
        <v>3.2055984129339192</v>
      </c>
      <c r="J130" s="128">
        <f>IF('3.Network design parameters'!$I88=0,0,(1+P90*'3.Network design parameters'!$H88/12)/'3.Network design parameters'!$I88)</f>
        <v>3.2133194585971148</v>
      </c>
      <c r="K130" s="128">
        <f>IF('3.Network design parameters'!$I88=0,0,(1+Q90*'3.Network design parameters'!$H88/12)/'3.Network design parameters'!$I88)</f>
        <v>3.2133194585971148</v>
      </c>
      <c r="M130" s="72"/>
    </row>
    <row r="131" spans="2:13">
      <c r="C131" s="292" t="str">
        <f>'C. Masterfiles'!C37</f>
        <v>N25</v>
      </c>
      <c r="D131" s="292" t="str">
        <f>'C. Masterfiles'!D37</f>
        <v>International gateway - 1GE module (to CORE)</v>
      </c>
      <c r="E131" s="292" t="str">
        <f>'C. Masterfiles'!E37</f>
        <v>INTGW-1GE-CORE</v>
      </c>
      <c r="F131" s="292" t="str">
        <f>'C. Masterfiles'!F37</f>
        <v>Mbps</v>
      </c>
      <c r="G131" s="128">
        <f>IF('3.Network design parameters'!$I89=0,0,(1+M91*'3.Network design parameters'!$H89/12)/'3.Network design parameters'!$I89)</f>
        <v>3.6300609502648702</v>
      </c>
      <c r="H131" s="128">
        <f>IF('3.Network design parameters'!$I89=0,0,(1+N91*'3.Network design parameters'!$H89/12)/'3.Network design parameters'!$I89)</f>
        <v>3.0342630072818046</v>
      </c>
      <c r="I131" s="128">
        <f>IF('3.Network design parameters'!$I89=0,0,(1+O91*'3.Network design parameters'!$H89/12)/'3.Network design parameters'!$I89)</f>
        <v>3.2055984129339192</v>
      </c>
      <c r="J131" s="128">
        <f>IF('3.Network design parameters'!$I89=0,0,(1+P91*'3.Network design parameters'!$H89/12)/'3.Network design parameters'!$I89)</f>
        <v>3.2133194585971152</v>
      </c>
      <c r="K131" s="128">
        <f>IF('3.Network design parameters'!$I89=0,0,(1+Q91*'3.Network design parameters'!$H89/12)/'3.Network design parameters'!$I89)</f>
        <v>3.2133194585971152</v>
      </c>
      <c r="M131" s="72"/>
    </row>
    <row r="132" spans="2:13">
      <c r="C132" s="292" t="str">
        <f>'C. Masterfiles'!C38</f>
        <v>N26</v>
      </c>
      <c r="D132" s="292" t="str">
        <f>'C. Masterfiles'!D38</f>
        <v>International gateway - TDM module (to INT)</v>
      </c>
      <c r="E132" s="292" t="str">
        <f>'C. Masterfiles'!E38</f>
        <v>INTGW-TDM-INT</v>
      </c>
      <c r="F132" s="292" t="str">
        <f>'C. Masterfiles'!F38</f>
        <v>BHE</v>
      </c>
      <c r="G132" s="128">
        <f>IF('3.Network design parameters'!$I90=0,0,(1+M92*'3.Network design parameters'!$H90/12)/'3.Network design parameters'!$I90)</f>
        <v>3.6300609502648702</v>
      </c>
      <c r="H132" s="128">
        <f>IF('3.Network design parameters'!$I90=0,0,(1+N92*'3.Network design parameters'!$H90/12)/'3.Network design parameters'!$I90)</f>
        <v>3.0342630072818046</v>
      </c>
      <c r="I132" s="128">
        <f>IF('3.Network design parameters'!$I90=0,0,(1+O92*'3.Network design parameters'!$H90/12)/'3.Network design parameters'!$I90)</f>
        <v>3.2055984129339192</v>
      </c>
      <c r="J132" s="128">
        <f>IF('3.Network design parameters'!$I90=0,0,(1+P92*'3.Network design parameters'!$H90/12)/'3.Network design parameters'!$I90)</f>
        <v>3.2133194585971148</v>
      </c>
      <c r="K132" s="128">
        <f>IF('3.Network design parameters'!$I90=0,0,(1+Q92*'3.Network design parameters'!$H90/12)/'3.Network design parameters'!$I90)</f>
        <v>3.2133194585971148</v>
      </c>
      <c r="M132" s="72"/>
    </row>
    <row r="133" spans="2:13">
      <c r="C133" s="292" t="str">
        <f>'C. Masterfiles'!C39</f>
        <v>N27</v>
      </c>
      <c r="D133" s="292" t="str">
        <f>'C. Masterfiles'!D39</f>
        <v>Signalling gateway - common equipment (chassis, power supply, racks etc.)</v>
      </c>
      <c r="E133" s="292" t="str">
        <f>'C. Masterfiles'!E39</f>
        <v>SGW-CMN</v>
      </c>
      <c r="F133" s="292" t="str">
        <f>'C. Masterfiles'!F39</f>
        <v>Chassis</v>
      </c>
      <c r="G133" s="128">
        <f>IF('3.Network design parameters'!$I91=0,0,(1+M93*'3.Network design parameters'!$H91/12)/'3.Network design parameters'!$I91)</f>
        <v>1.6666666666666667</v>
      </c>
      <c r="H133" s="128">
        <f>IF('3.Network design parameters'!$I91=0,0,(1+N93*'3.Network design parameters'!$H91/12)/'3.Network design parameters'!$I91)</f>
        <v>1.6666666666666667</v>
      </c>
      <c r="I133" s="128">
        <f>IF('3.Network design parameters'!$I91=0,0,(1+O93*'3.Network design parameters'!$H91/12)/'3.Network design parameters'!$I91)</f>
        <v>1.6666666666666667</v>
      </c>
      <c r="J133" s="128">
        <f>IF('3.Network design parameters'!$I91=0,0,(1+P93*'3.Network design parameters'!$H91/12)/'3.Network design parameters'!$I91)</f>
        <v>1.6666666666666667</v>
      </c>
      <c r="K133" s="128">
        <f>IF('3.Network design parameters'!$I91=0,0,(1+Q93*'3.Network design parameters'!$H91/12)/'3.Network design parameters'!$I91)</f>
        <v>1.6666666666666667</v>
      </c>
      <c r="M133" s="72"/>
    </row>
    <row r="134" spans="2:13">
      <c r="C134" s="292" t="str">
        <f>'C. Masterfiles'!C40</f>
        <v>N28</v>
      </c>
      <c r="D134" s="292" t="str">
        <f>'C. Masterfiles'!D40</f>
        <v>Signalling gateway - controller</v>
      </c>
      <c r="E134" s="292" t="str">
        <f>'C. Masterfiles'!E40</f>
        <v>SGW-CONTROL</v>
      </c>
      <c r="F134" s="292" t="str">
        <f>'C. Masterfiles'!F40</f>
        <v>BHE</v>
      </c>
      <c r="G134" s="128">
        <f>IF('3.Network design parameters'!$I92=0,0,(1+M94*'3.Network design parameters'!$H92/12)/'3.Network design parameters'!$I92)</f>
        <v>1.8599353353699881</v>
      </c>
      <c r="H134" s="128">
        <f>IF('3.Network design parameters'!$I92=0,0,(1+N94*'3.Network design parameters'!$H92/12)/'3.Network design parameters'!$I92)</f>
        <v>1.5776615726273842</v>
      </c>
      <c r="I134" s="128">
        <f>IF('3.Network design parameters'!$I92=0,0,(1+O94*'3.Network design parameters'!$H92/12)/'3.Network design parameters'!$I92)</f>
        <v>1.6382363436235399</v>
      </c>
      <c r="J134" s="128">
        <f>IF('3.Network design parameters'!$I92=0,0,(1+P94*'3.Network design parameters'!$H92/12)/'3.Network design parameters'!$I92)</f>
        <v>1.6354458951865616</v>
      </c>
      <c r="K134" s="128">
        <f>IF('3.Network design parameters'!$I92=0,0,(1+Q94*'3.Network design parameters'!$H92/12)/'3.Network design parameters'!$I92)</f>
        <v>1.6354458951865616</v>
      </c>
      <c r="M134" s="72"/>
    </row>
    <row r="135" spans="2:13">
      <c r="C135" s="292" t="str">
        <f>'C. Masterfiles'!C41</f>
        <v>N29</v>
      </c>
      <c r="D135" s="292" t="str">
        <f>'C. Masterfiles'!D41</f>
        <v>Signalling gateway - CCS7 to SIGTRAN to the core</v>
      </c>
      <c r="E135" s="292" t="str">
        <f>'C. Masterfiles'!E41</f>
        <v>SGW-SIGTRAN</v>
      </c>
      <c r="F135" s="292" t="str">
        <f>'C. Masterfiles'!F41</f>
        <v>BHE</v>
      </c>
      <c r="G135" s="128">
        <f>IF('3.Network design parameters'!$I93=0,0,(1+M95*'3.Network design parameters'!$H93/12)/'3.Network design parameters'!$I93)</f>
        <v>1.8599353353699881</v>
      </c>
      <c r="H135" s="128">
        <f>IF('3.Network design parameters'!$I93=0,0,(1+N95*'3.Network design parameters'!$H93/12)/'3.Network design parameters'!$I93)</f>
        <v>1.5776615726273842</v>
      </c>
      <c r="I135" s="128">
        <f>IF('3.Network design parameters'!$I93=0,0,(1+O95*'3.Network design parameters'!$H93/12)/'3.Network design parameters'!$I93)</f>
        <v>1.6382363436235399</v>
      </c>
      <c r="J135" s="128">
        <f>IF('3.Network design parameters'!$I93=0,0,(1+P95*'3.Network design parameters'!$H93/12)/'3.Network design parameters'!$I93)</f>
        <v>1.6354458951865616</v>
      </c>
      <c r="K135" s="128">
        <f>IF('3.Network design parameters'!$I93=0,0,(1+Q95*'3.Network design parameters'!$H93/12)/'3.Network design parameters'!$I93)</f>
        <v>1.6354458951865616</v>
      </c>
      <c r="M135" s="72"/>
    </row>
    <row r="136" spans="2:13">
      <c r="C136" s="292" t="str">
        <f>'C. Masterfiles'!C42</f>
        <v>N30</v>
      </c>
      <c r="D136" s="292" t="str">
        <f>'C. Masterfiles'!D42</f>
        <v>SDH STM-1</v>
      </c>
      <c r="E136" s="292" t="str">
        <f>'C. Masterfiles'!E42</f>
        <v>SDH-STM-1</v>
      </c>
      <c r="F136" s="292" t="str">
        <f>'C. Masterfiles'!F42</f>
        <v>Mbps</v>
      </c>
      <c r="G136" s="128">
        <f>IF('3.Network design parameters'!$I94=0,0,(1+M96*'3.Network design parameters'!$H94/12)/'3.Network design parameters'!$I94)</f>
        <v>1.8918013965823133</v>
      </c>
      <c r="H136" s="128">
        <f>IF('3.Network design parameters'!$I94=0,0,(1+N96*'3.Network design parameters'!$H94/12)/'3.Network design parameters'!$I94)</f>
        <v>1.6188727085718044</v>
      </c>
      <c r="I136" s="128">
        <f>IF('3.Network design parameters'!$I94=0,0,(1+O96*'3.Network design parameters'!$H94/12)/'3.Network design parameters'!$I94)</f>
        <v>1.6608469688315441</v>
      </c>
      <c r="J136" s="128">
        <f>IF('3.Network design parameters'!$I94=0,0,(1+P96*'3.Network design parameters'!$H94/12)/'3.Network design parameters'!$I94)</f>
        <v>1.6531709369065379</v>
      </c>
      <c r="K136" s="128">
        <f>IF('3.Network design parameters'!$I94=0,0,(1+Q96*'3.Network design parameters'!$H94/12)/'3.Network design parameters'!$I94)</f>
        <v>1.6531709369065379</v>
      </c>
      <c r="M136" s="72"/>
    </row>
    <row r="137" spans="2:13">
      <c r="C137" s="292" t="str">
        <f>'C. Masterfiles'!C43</f>
        <v>N31</v>
      </c>
      <c r="D137" s="292" t="str">
        <f>'C. Masterfiles'!D43</f>
        <v>SDH STM-4</v>
      </c>
      <c r="E137" s="292" t="str">
        <f>'C. Masterfiles'!E43</f>
        <v>SDH-STM-4</v>
      </c>
      <c r="F137" s="292" t="str">
        <f>'C. Masterfiles'!F43</f>
        <v>Mbps</v>
      </c>
      <c r="G137" s="128">
        <f>IF('3.Network design parameters'!$I95=0,0,(1+M97*'3.Network design parameters'!$H95/12)/'3.Network design parameters'!$I95)</f>
        <v>1.6666666666666667</v>
      </c>
      <c r="H137" s="128">
        <f>IF('3.Network design parameters'!$I95=0,0,(1+N97*'3.Network design parameters'!$H95/12)/'3.Network design parameters'!$I95)</f>
        <v>1.6666666666666667</v>
      </c>
      <c r="I137" s="128">
        <f>IF('3.Network design parameters'!$I95=0,0,(1+O97*'3.Network design parameters'!$H95/12)/'3.Network design parameters'!$I95)</f>
        <v>1.6666666666666667</v>
      </c>
      <c r="J137" s="128">
        <f>IF('3.Network design parameters'!$I95=0,0,(1+P97*'3.Network design parameters'!$H95/12)/'3.Network design parameters'!$I95)</f>
        <v>1.6666666666666667</v>
      </c>
      <c r="K137" s="128">
        <f>IF('3.Network design parameters'!$I95=0,0,(1+Q97*'3.Network design parameters'!$H95/12)/'3.Network design parameters'!$I95)</f>
        <v>1.6666666666666667</v>
      </c>
      <c r="M137" s="72"/>
    </row>
    <row r="138" spans="2:13">
      <c r="C138" s="292" t="str">
        <f>'C. Masterfiles'!C44</f>
        <v>N32</v>
      </c>
      <c r="D138" s="292" t="str">
        <f>'C. Masterfiles'!D44</f>
        <v>SDH STM-16</v>
      </c>
      <c r="E138" s="292" t="str">
        <f>'C. Masterfiles'!E44</f>
        <v>SDH-STM-16</v>
      </c>
      <c r="F138" s="292" t="str">
        <f>'C. Masterfiles'!F44</f>
        <v>Mbps</v>
      </c>
      <c r="G138" s="128">
        <f>IF('3.Network design parameters'!$I96=0,0,(1+M98*'3.Network design parameters'!$H96/12)/'3.Network design parameters'!$I96)</f>
        <v>1.8149756935050452</v>
      </c>
      <c r="H138" s="128">
        <f>IF('3.Network design parameters'!$I96=0,0,(1+N98*'3.Network design parameters'!$H96/12)/'3.Network design parameters'!$I96)</f>
        <v>1.5171722038015976</v>
      </c>
      <c r="I138" s="128">
        <f>IF('3.Network design parameters'!$I96=0,0,(1+O98*'3.Network design parameters'!$H96/12)/'3.Network design parameters'!$I96)</f>
        <v>1.6028161221805892</v>
      </c>
      <c r="J138" s="128">
        <f>IF('3.Network design parameters'!$I96=0,0,(1+P98*'3.Network design parameters'!$H96/12)/'3.Network design parameters'!$I96)</f>
        <v>1.6066765015403881</v>
      </c>
      <c r="K138" s="128">
        <f>IF('3.Network design parameters'!$I96=0,0,(1+Q98*'3.Network design parameters'!$H96/12)/'3.Network design parameters'!$I96)</f>
        <v>1.6066765015403881</v>
      </c>
      <c r="M138" s="72"/>
    </row>
    <row r="139" spans="2:13">
      <c r="C139" s="292" t="str">
        <f>'C. Masterfiles'!C45</f>
        <v>N33</v>
      </c>
      <c r="D139" s="292" t="str">
        <f>'C. Masterfiles'!D45</f>
        <v>Network management system</v>
      </c>
      <c r="E139" s="292" t="str">
        <f>'C. Masterfiles'!E45</f>
        <v>NMS</v>
      </c>
      <c r="F139" s="292" t="str">
        <f>'C. Masterfiles'!F45</f>
        <v>Subscribers</v>
      </c>
      <c r="G139" s="128">
        <f>IF('3.Network design parameters'!$I97=0,0,(1+M99*'3.Network design parameters'!$H97/12)/'3.Network design parameters'!$I97)</f>
        <v>1.6647026421608389</v>
      </c>
      <c r="H139" s="128">
        <f>IF('3.Network design parameters'!$I97=0,0,(1+N99*'3.Network design parameters'!$H97/12)/'3.Network design parameters'!$I97)</f>
        <v>1.6650051079540245</v>
      </c>
      <c r="I139" s="128">
        <f>IF('3.Network design parameters'!$I97=0,0,(1+O99*'3.Network design parameters'!$H97/12)/'3.Network design parameters'!$I97)</f>
        <v>1.6652612484435481</v>
      </c>
      <c r="J139" s="128">
        <f>IF('3.Network design parameters'!$I97=0,0,(1+P99*'3.Network design parameters'!$H97/12)/'3.Network design parameters'!$I97)</f>
        <v>1.6654780859963711</v>
      </c>
      <c r="K139" s="128">
        <f>IF('3.Network design parameters'!$I97=0,0,(1+Q99*'3.Network design parameters'!$H97/12)/'3.Network design parameters'!$I97)</f>
        <v>1.6654780859963711</v>
      </c>
      <c r="M139" s="72"/>
    </row>
    <row r="140" spans="2:13">
      <c r="C140" s="292" t="str">
        <f>'C. Masterfiles'!C46</f>
        <v>N34</v>
      </c>
      <c r="D140" s="292" t="str">
        <f>'C. Masterfiles'!D46</f>
        <v>Operational support system</v>
      </c>
      <c r="E140" s="292" t="str">
        <f>'C. Masterfiles'!E46</f>
        <v>OSS</v>
      </c>
      <c r="F140" s="292" t="str">
        <f>'C. Masterfiles'!F46</f>
        <v>Subscribers</v>
      </c>
      <c r="G140" s="128">
        <f>IF('3.Network design parameters'!$I98=0,0,(1+M100*'3.Network design parameters'!$H98/12)/'3.Network design parameters'!$I98)</f>
        <v>1.6647026421608389</v>
      </c>
      <c r="H140" s="128">
        <f>IF('3.Network design parameters'!$I98=0,0,(1+N100*'3.Network design parameters'!$H98/12)/'3.Network design parameters'!$I98)</f>
        <v>1.6650051079540245</v>
      </c>
      <c r="I140" s="128">
        <f>IF('3.Network design parameters'!$I98=0,0,(1+O100*'3.Network design parameters'!$H98/12)/'3.Network design parameters'!$I98)</f>
        <v>1.6652612484435481</v>
      </c>
      <c r="J140" s="128">
        <f>IF('3.Network design parameters'!$I98=0,0,(1+P100*'3.Network design parameters'!$H98/12)/'3.Network design parameters'!$I98)</f>
        <v>1.6654780859963711</v>
      </c>
      <c r="K140" s="128">
        <f>IF('3.Network design parameters'!$I98=0,0,(1+Q100*'3.Network design parameters'!$H98/12)/'3.Network design parameters'!$I98)</f>
        <v>1.6654780859963711</v>
      </c>
      <c r="M140" s="72"/>
    </row>
    <row r="141" spans="2:13">
      <c r="C141" s="292" t="str">
        <f>'C. Masterfiles'!C47</f>
        <v>N35</v>
      </c>
      <c r="D141" s="292" t="str">
        <f>'C. Masterfiles'!D47</f>
        <v>Interconnection billing system</v>
      </c>
      <c r="E141" s="292" t="str">
        <f>'C. Masterfiles'!E47</f>
        <v>IBIL</v>
      </c>
      <c r="F141" s="292" t="str">
        <f>'C. Masterfiles'!F47</f>
        <v>Subscribers</v>
      </c>
      <c r="G141" s="128">
        <f>IF('3.Network design parameters'!$I99=0,0,(1+M101*'3.Network design parameters'!$H99/12)/'3.Network design parameters'!$I99)</f>
        <v>1.6647026421608389</v>
      </c>
      <c r="H141" s="128">
        <f>IF('3.Network design parameters'!$I99=0,0,(1+N101*'3.Network design parameters'!$H99/12)/'3.Network design parameters'!$I99)</f>
        <v>1.6650051079540245</v>
      </c>
      <c r="I141" s="128">
        <f>IF('3.Network design parameters'!$I99=0,0,(1+O101*'3.Network design parameters'!$H99/12)/'3.Network design parameters'!$I99)</f>
        <v>1.6652612484435481</v>
      </c>
      <c r="J141" s="128">
        <f>IF('3.Network design parameters'!$I99=0,0,(1+P101*'3.Network design parameters'!$H99/12)/'3.Network design parameters'!$I99)</f>
        <v>1.6654780859963711</v>
      </c>
      <c r="K141" s="128">
        <f>IF('3.Network design parameters'!$I99=0,0,(1+Q101*'3.Network design parameters'!$H99/12)/'3.Network design parameters'!$I99)</f>
        <v>1.6654780859963711</v>
      </c>
      <c r="M141" s="72"/>
    </row>
    <row r="144" spans="2:13" ht="15">
      <c r="B144" s="112">
        <f>B104+0.01</f>
        <v>6.0699999999999985</v>
      </c>
      <c r="C144" s="24" t="s">
        <v>359</v>
      </c>
      <c r="D144" s="23"/>
      <c r="E144" s="25"/>
      <c r="F144" s="25"/>
      <c r="G144" s="69"/>
      <c r="H144" s="69"/>
      <c r="I144" s="69"/>
      <c r="J144" s="69"/>
      <c r="K144" s="69"/>
    </row>
    <row r="146" spans="3:11">
      <c r="C146" s="58" t="s">
        <v>40</v>
      </c>
      <c r="D146" s="81" t="s">
        <v>390</v>
      </c>
      <c r="E146" s="82" t="s">
        <v>39</v>
      </c>
      <c r="F146" s="82" t="s">
        <v>96</v>
      </c>
      <c r="G146" s="211">
        <f>'C. Masterfiles'!$D$111</f>
        <v>2016</v>
      </c>
      <c r="H146" s="211">
        <f>'C. Masterfiles'!$D$112</f>
        <v>2017</v>
      </c>
      <c r="I146" s="211">
        <f>'C. Masterfiles'!$D$113</f>
        <v>2018</v>
      </c>
      <c r="J146" s="211">
        <f>'C. Masterfiles'!$D$114</f>
        <v>2019</v>
      </c>
      <c r="K146" s="211">
        <f>'C. Masterfiles'!$D$115</f>
        <v>2020</v>
      </c>
    </row>
    <row r="147" spans="3:11">
      <c r="C147" s="292" t="str">
        <f>'C. Masterfiles'!C13</f>
        <v>N01</v>
      </c>
      <c r="D147" s="292" t="str">
        <f>'C. Masterfiles'!D13</f>
        <v>MSAN - common equipment (chassis, power supply, racks etc.)</v>
      </c>
      <c r="E147" s="292" t="str">
        <f>'C. Masterfiles'!E13</f>
        <v>MSAN-CMN</v>
      </c>
      <c r="F147" s="292" t="str">
        <f>'C. Masterfiles'!F13</f>
        <v>Chassis</v>
      </c>
      <c r="G147" s="127">
        <f t="shared" ref="G147:K156" si="5">G67*G107</f>
        <v>0</v>
      </c>
      <c r="H147" s="127">
        <f t="shared" si="5"/>
        <v>0</v>
      </c>
      <c r="I147" s="127">
        <f t="shared" si="5"/>
        <v>0</v>
      </c>
      <c r="J147" s="127">
        <f t="shared" si="5"/>
        <v>0</v>
      </c>
      <c r="K147" s="127">
        <f t="shared" si="5"/>
        <v>0</v>
      </c>
    </row>
    <row r="148" spans="3:11">
      <c r="C148" s="292" t="str">
        <f>'C. Masterfiles'!C14</f>
        <v>N02</v>
      </c>
      <c r="D148" s="292" t="str">
        <f>'C. Masterfiles'!D14</f>
        <v>MSAN - 1GE card</v>
      </c>
      <c r="E148" s="292" t="str">
        <f>'C. Masterfiles'!E14</f>
        <v>MSAN-1GE</v>
      </c>
      <c r="F148" s="292" t="str">
        <f>'C. Masterfiles'!F14</f>
        <v>Mbps</v>
      </c>
      <c r="G148" s="127">
        <f t="shared" si="5"/>
        <v>4819.7102712169499</v>
      </c>
      <c r="H148" s="127">
        <f t="shared" si="5"/>
        <v>4153.7253484108023</v>
      </c>
      <c r="I148" s="127">
        <f t="shared" si="5"/>
        <v>3841.7206342753402</v>
      </c>
      <c r="J148" s="127">
        <f t="shared" si="5"/>
        <v>3582.6479236433602</v>
      </c>
      <c r="K148" s="127">
        <f t="shared" si="5"/>
        <v>3341.0462047319593</v>
      </c>
    </row>
    <row r="149" spans="3:11">
      <c r="C149" s="292" t="str">
        <f>'C. Masterfiles'!C15</f>
        <v>N03</v>
      </c>
      <c r="D149" s="292" t="str">
        <f>'C. Masterfiles'!D15</f>
        <v>Layer 2 Aggregation switch - common equipment (chassis, power supply, racks etc.)</v>
      </c>
      <c r="E149" s="292" t="str">
        <f>'C. Masterfiles'!E15</f>
        <v>AGGR-CMN</v>
      </c>
      <c r="F149" s="292" t="str">
        <f>'C. Masterfiles'!F15</f>
        <v>Chassis</v>
      </c>
      <c r="G149" s="127">
        <f t="shared" si="5"/>
        <v>0</v>
      </c>
      <c r="H149" s="127">
        <f t="shared" si="5"/>
        <v>0</v>
      </c>
      <c r="I149" s="127">
        <f t="shared" si="5"/>
        <v>0</v>
      </c>
      <c r="J149" s="127">
        <f t="shared" si="5"/>
        <v>0</v>
      </c>
      <c r="K149" s="127">
        <f t="shared" si="5"/>
        <v>0</v>
      </c>
    </row>
    <row r="150" spans="3:11">
      <c r="C150" s="292" t="str">
        <f>'C. Masterfiles'!C16</f>
        <v>N04</v>
      </c>
      <c r="D150" s="292" t="str">
        <f>'C. Masterfiles'!D16</f>
        <v>Layer 2 Aggregation switch - 1GE card (to MSAN Ring)</v>
      </c>
      <c r="E150" s="292" t="str">
        <f>'C. Masterfiles'!E16</f>
        <v>AGGR-1GE-MSAN</v>
      </c>
      <c r="F150" s="292" t="str">
        <f>'C. Masterfiles'!F16</f>
        <v>Mbps</v>
      </c>
      <c r="G150" s="127">
        <f t="shared" si="5"/>
        <v>6317.9940996101004</v>
      </c>
      <c r="H150" s="127">
        <f t="shared" si="5"/>
        <v>5446.7985731471745</v>
      </c>
      <c r="I150" s="127">
        <f t="shared" si="5"/>
        <v>5044.9750808003118</v>
      </c>
      <c r="J150" s="127">
        <f t="shared" si="5"/>
        <v>4711.5292601838601</v>
      </c>
      <c r="K150" s="127">
        <f t="shared" si="5"/>
        <v>4400.1224216249657</v>
      </c>
    </row>
    <row r="151" spans="3:11">
      <c r="C151" s="292" t="str">
        <f>'C. Masterfiles'!C17</f>
        <v>N05</v>
      </c>
      <c r="D151" s="292" t="str">
        <f>'C. Masterfiles'!D17</f>
        <v>Layer 2 Aggregation switch - 2,5GE module (to AGGR Ring)</v>
      </c>
      <c r="E151" s="292" t="str">
        <f>'C. Masterfiles'!E17</f>
        <v>AGGR-2,5GE-AGGR</v>
      </c>
      <c r="F151" s="292" t="str">
        <f>'C. Masterfiles'!F17</f>
        <v>Mbps</v>
      </c>
      <c r="G151" s="127">
        <f t="shared" si="5"/>
        <v>6317.9940996101004</v>
      </c>
      <c r="H151" s="127">
        <f t="shared" si="5"/>
        <v>5446.7985731471745</v>
      </c>
      <c r="I151" s="127">
        <f t="shared" si="5"/>
        <v>5044.9750808003118</v>
      </c>
      <c r="J151" s="127">
        <f t="shared" si="5"/>
        <v>4711.5292601838601</v>
      </c>
      <c r="K151" s="127">
        <f t="shared" si="5"/>
        <v>4400.1224216249657</v>
      </c>
    </row>
    <row r="152" spans="3:11">
      <c r="C152" s="292" t="str">
        <f>'C. Masterfiles'!C18</f>
        <v>N06</v>
      </c>
      <c r="D152" s="292" t="str">
        <f>'C. Masterfiles'!D18</f>
        <v>Layer 2 Aggregation switch - processor</v>
      </c>
      <c r="E152" s="292" t="str">
        <f>'C. Masterfiles'!E18</f>
        <v>AGGR-PROC</v>
      </c>
      <c r="F152" s="292" t="str">
        <f>'C. Masterfiles'!F18</f>
        <v>Mbps</v>
      </c>
      <c r="G152" s="127">
        <f t="shared" si="5"/>
        <v>6317.9940996101004</v>
      </c>
      <c r="H152" s="127">
        <f t="shared" si="5"/>
        <v>5446.7985731471745</v>
      </c>
      <c r="I152" s="127">
        <f t="shared" si="5"/>
        <v>5044.9750808003118</v>
      </c>
      <c r="J152" s="127">
        <f t="shared" si="5"/>
        <v>4711.5292601838601</v>
      </c>
      <c r="K152" s="127">
        <f t="shared" si="5"/>
        <v>4400.1224216249657</v>
      </c>
    </row>
    <row r="153" spans="3:11">
      <c r="C153" s="292" t="str">
        <f>'C. Masterfiles'!C19</f>
        <v>N07</v>
      </c>
      <c r="D153" s="292" t="str">
        <f>'C. Masterfiles'!D19</f>
        <v>Layer 3 edge router - common equipment (chassis, power supply, racks etc.)</v>
      </c>
      <c r="E153" s="292" t="str">
        <f>'C. Masterfiles'!E19</f>
        <v>EDGE-CMN</v>
      </c>
      <c r="F153" s="292" t="str">
        <f>'C. Masterfiles'!F19</f>
        <v>Chassis</v>
      </c>
      <c r="G153" s="127">
        <f t="shared" si="5"/>
        <v>0</v>
      </c>
      <c r="H153" s="127">
        <f t="shared" si="5"/>
        <v>0</v>
      </c>
      <c r="I153" s="127">
        <f t="shared" si="5"/>
        <v>0</v>
      </c>
      <c r="J153" s="127">
        <f t="shared" si="5"/>
        <v>0</v>
      </c>
      <c r="K153" s="127">
        <f t="shared" si="5"/>
        <v>0</v>
      </c>
    </row>
    <row r="154" spans="3:11">
      <c r="C154" s="292" t="str">
        <f>'C. Masterfiles'!C20</f>
        <v>N08</v>
      </c>
      <c r="D154" s="292" t="str">
        <f>'C. Masterfiles'!D20</f>
        <v>Layer 3 edge router - 2,5GE module (to AGGR Ring)</v>
      </c>
      <c r="E154" s="292" t="str">
        <f>'C. Masterfiles'!E20</f>
        <v>EDGE-2,5GE-AGGR</v>
      </c>
      <c r="F154" s="292" t="str">
        <f>'C. Masterfiles'!F20</f>
        <v>Mbps</v>
      </c>
      <c r="G154" s="127">
        <f t="shared" si="5"/>
        <v>5993.1353135726013</v>
      </c>
      <c r="H154" s="127">
        <f t="shared" si="5"/>
        <v>5172.2928989454877</v>
      </c>
      <c r="I154" s="127">
        <f t="shared" si="5"/>
        <v>4813.0177860998856</v>
      </c>
      <c r="J154" s="127">
        <f t="shared" si="5"/>
        <v>4515.5253461620005</v>
      </c>
      <c r="K154" s="127">
        <f t="shared" si="5"/>
        <v>4236.4209022285741</v>
      </c>
    </row>
    <row r="155" spans="3:11">
      <c r="C155" s="292" t="str">
        <f>'C. Masterfiles'!C21</f>
        <v>N09</v>
      </c>
      <c r="D155" s="292" t="str">
        <f>'C. Masterfiles'!D21</f>
        <v>Layer 3 edge router - 2,5GE module (to EDGE Ring)</v>
      </c>
      <c r="E155" s="292" t="str">
        <f>'C. Masterfiles'!E21</f>
        <v>EDGE-2,5GE-EDGE</v>
      </c>
      <c r="F155" s="292" t="str">
        <f>'C. Masterfiles'!F21</f>
        <v>Mbps</v>
      </c>
      <c r="G155" s="127">
        <f t="shared" si="5"/>
        <v>5993.1353135726013</v>
      </c>
      <c r="H155" s="127">
        <f t="shared" si="5"/>
        <v>5172.2928989454877</v>
      </c>
      <c r="I155" s="127">
        <f t="shared" si="5"/>
        <v>4813.0177860998856</v>
      </c>
      <c r="J155" s="127">
        <f t="shared" si="5"/>
        <v>4515.5253461620005</v>
      </c>
      <c r="K155" s="127">
        <f t="shared" si="5"/>
        <v>4236.4209022285741</v>
      </c>
    </row>
    <row r="156" spans="3:11">
      <c r="C156" s="292" t="str">
        <f>'C. Masterfiles'!C22</f>
        <v>N10</v>
      </c>
      <c r="D156" s="292" t="str">
        <f>'C. Masterfiles'!D22</f>
        <v>Layer 3 edge router - processor</v>
      </c>
      <c r="E156" s="292" t="str">
        <f>'C. Masterfiles'!E22</f>
        <v>EDGE-PROC</v>
      </c>
      <c r="F156" s="292" t="str">
        <f>'C. Masterfiles'!F22</f>
        <v>Mbps</v>
      </c>
      <c r="G156" s="127">
        <f t="shared" si="5"/>
        <v>5993.1353135726013</v>
      </c>
      <c r="H156" s="127">
        <f t="shared" si="5"/>
        <v>5172.2928989454877</v>
      </c>
      <c r="I156" s="127">
        <f t="shared" si="5"/>
        <v>4813.0177860998856</v>
      </c>
      <c r="J156" s="127">
        <f t="shared" si="5"/>
        <v>4515.5253461620005</v>
      </c>
      <c r="K156" s="127">
        <f t="shared" si="5"/>
        <v>4236.4209022285741</v>
      </c>
    </row>
    <row r="157" spans="3:11">
      <c r="C157" s="292" t="str">
        <f>'C. Masterfiles'!C23</f>
        <v>N11</v>
      </c>
      <c r="D157" s="292" t="str">
        <f>'C. Masterfiles'!D23</f>
        <v>Layer 3 core router - common equipment (chassis, power supply, racks etc.)</v>
      </c>
      <c r="E157" s="292" t="str">
        <f>'C. Masterfiles'!E23</f>
        <v>CORE-CMN</v>
      </c>
      <c r="F157" s="292" t="str">
        <f>'C. Masterfiles'!F23</f>
        <v>Chassis</v>
      </c>
      <c r="G157" s="127">
        <f t="shared" ref="G157:K166" si="6">G77*G117</f>
        <v>0</v>
      </c>
      <c r="H157" s="127">
        <f t="shared" si="6"/>
        <v>0</v>
      </c>
      <c r="I157" s="127">
        <f t="shared" si="6"/>
        <v>0</v>
      </c>
      <c r="J157" s="127">
        <f t="shared" si="6"/>
        <v>0</v>
      </c>
      <c r="K157" s="127">
        <f t="shared" si="6"/>
        <v>0</v>
      </c>
    </row>
    <row r="158" spans="3:11">
      <c r="C158" s="292" t="str">
        <f>'C. Masterfiles'!C24</f>
        <v>N12</v>
      </c>
      <c r="D158" s="292" t="str">
        <f>'C. Masterfiles'!D24</f>
        <v>Layer 3 core router - 2,5GE module (to EDGE Ring)</v>
      </c>
      <c r="E158" s="292" t="str">
        <f>'C. Masterfiles'!E24</f>
        <v>CORE-2,5GE-EDGE</v>
      </c>
      <c r="F158" s="292" t="str">
        <f>'C. Masterfiles'!F24</f>
        <v>Mbps</v>
      </c>
      <c r="G158" s="127">
        <f t="shared" si="6"/>
        <v>5991.7735712067151</v>
      </c>
      <c r="H158" s="127">
        <f t="shared" si="6"/>
        <v>5171.1422266463142</v>
      </c>
      <c r="I158" s="127">
        <f t="shared" si="6"/>
        <v>4812.0454680070834</v>
      </c>
      <c r="J158" s="127">
        <f t="shared" si="6"/>
        <v>4514.7037373735839</v>
      </c>
      <c r="K158" s="127">
        <f t="shared" si="6"/>
        <v>4235.7350884916859</v>
      </c>
    </row>
    <row r="159" spans="3:11">
      <c r="C159" s="292" t="str">
        <f>'C. Masterfiles'!C25</f>
        <v>N13</v>
      </c>
      <c r="D159" s="292" t="str">
        <f>'C. Masterfiles'!D25</f>
        <v>Layer 3 core router - 2,5GE module (to CORE Ring)</v>
      </c>
      <c r="E159" s="292" t="str">
        <f>'C. Masterfiles'!E25</f>
        <v>CORE-2,5GE-CORE</v>
      </c>
      <c r="F159" s="292" t="str">
        <f>'C. Masterfiles'!F25</f>
        <v>Mbps</v>
      </c>
      <c r="G159" s="127">
        <f t="shared" si="6"/>
        <v>6064.8501980189567</v>
      </c>
      <c r="H159" s="127">
        <f t="shared" si="6"/>
        <v>5236.1553078425413</v>
      </c>
      <c r="I159" s="127">
        <f t="shared" si="6"/>
        <v>4869.8819936050604</v>
      </c>
      <c r="J159" s="127">
        <f t="shared" si="6"/>
        <v>4566.1531284891153</v>
      </c>
      <c r="K159" s="127">
        <f t="shared" si="6"/>
        <v>4281.3674787582167</v>
      </c>
    </row>
    <row r="160" spans="3:11">
      <c r="C160" s="292" t="str">
        <f>'C. Masterfiles'!C26</f>
        <v>N14</v>
      </c>
      <c r="D160" s="292" t="str">
        <f>'C. Masterfiles'!D26</f>
        <v>Layer 3 core router - processor</v>
      </c>
      <c r="E160" s="292" t="str">
        <f>'C. Masterfiles'!E26</f>
        <v>CORE-PROC</v>
      </c>
      <c r="F160" s="292" t="str">
        <f>'C. Masterfiles'!F26</f>
        <v>Mbps</v>
      </c>
      <c r="G160" s="127">
        <f t="shared" si="6"/>
        <v>7973.0411619254637</v>
      </c>
      <c r="H160" s="127">
        <f t="shared" si="6"/>
        <v>7046.6040724277173</v>
      </c>
      <c r="I160" s="127">
        <f t="shared" si="6"/>
        <v>6655.5153221101154</v>
      </c>
      <c r="J160" s="127">
        <f t="shared" si="6"/>
        <v>6323.6408608493684</v>
      </c>
      <c r="K160" s="127">
        <f t="shared" si="6"/>
        <v>6008.3151794661489</v>
      </c>
    </row>
    <row r="161" spans="3:11">
      <c r="C161" s="292" t="str">
        <f>'C. Masterfiles'!C27</f>
        <v>N15</v>
      </c>
      <c r="D161" s="292" t="str">
        <f>'C. Masterfiles'!D27</f>
        <v>Softswitch - common equipment (chassis, power supply, racks etc.)</v>
      </c>
      <c r="E161" s="292" t="str">
        <f>'C. Masterfiles'!E27</f>
        <v>SX-CMN</v>
      </c>
      <c r="F161" s="292" t="str">
        <f>'C. Masterfiles'!F27</f>
        <v>Chassis</v>
      </c>
      <c r="G161" s="127">
        <f t="shared" si="6"/>
        <v>0</v>
      </c>
      <c r="H161" s="127">
        <f t="shared" si="6"/>
        <v>0</v>
      </c>
      <c r="I161" s="127">
        <f t="shared" si="6"/>
        <v>0</v>
      </c>
      <c r="J161" s="127">
        <f t="shared" si="6"/>
        <v>0</v>
      </c>
      <c r="K161" s="127">
        <f t="shared" si="6"/>
        <v>0</v>
      </c>
    </row>
    <row r="162" spans="3:11">
      <c r="C162" s="292" t="str">
        <f>'C. Masterfiles'!C28</f>
        <v>N16</v>
      </c>
      <c r="D162" s="292" t="str">
        <f>'C. Masterfiles'!D28</f>
        <v>Softswitch - session border controller</v>
      </c>
      <c r="E162" s="292" t="str">
        <f>'C. Masterfiles'!E28</f>
        <v>SX-SBC</v>
      </c>
      <c r="F162" s="292" t="str">
        <f>'C. Masterfiles'!F28</f>
        <v>BHE</v>
      </c>
      <c r="G162" s="127">
        <f t="shared" si="6"/>
        <v>62253.794907508913</v>
      </c>
      <c r="H162" s="127">
        <f t="shared" si="6"/>
        <v>55020.968472371358</v>
      </c>
      <c r="I162" s="127">
        <f t="shared" si="6"/>
        <v>51969.78162146129</v>
      </c>
      <c r="J162" s="127">
        <f t="shared" si="6"/>
        <v>49380.556332111242</v>
      </c>
      <c r="K162" s="127">
        <f t="shared" si="6"/>
        <v>46920.330768945176</v>
      </c>
    </row>
    <row r="163" spans="3:11">
      <c r="C163" s="292" t="str">
        <f>'C. Masterfiles'!C29</f>
        <v>N17</v>
      </c>
      <c r="D163" s="292" t="str">
        <f>'C. Masterfiles'!D29</f>
        <v>Softswitch - call control unit</v>
      </c>
      <c r="E163" s="292" t="str">
        <f>'C. Masterfiles'!E29</f>
        <v>SX-VOICE</v>
      </c>
      <c r="F163" s="292" t="str">
        <f>'C. Masterfiles'!F29</f>
        <v>BHE</v>
      </c>
      <c r="G163" s="127">
        <f t="shared" si="6"/>
        <v>62253.794907508913</v>
      </c>
      <c r="H163" s="127">
        <f t="shared" si="6"/>
        <v>55020.968472371358</v>
      </c>
      <c r="I163" s="127">
        <f t="shared" si="6"/>
        <v>51969.78162146129</v>
      </c>
      <c r="J163" s="127">
        <f t="shared" si="6"/>
        <v>49380.556332111242</v>
      </c>
      <c r="K163" s="127">
        <f t="shared" si="6"/>
        <v>46920.330768945176</v>
      </c>
    </row>
    <row r="164" spans="3:11">
      <c r="C164" s="292" t="str">
        <f>'C. Masterfiles'!C30</f>
        <v>N18</v>
      </c>
      <c r="D164" s="292" t="str">
        <f>'C. Masterfiles'!D30</f>
        <v>Softswitch - right to use voice licenses</v>
      </c>
      <c r="E164" s="292" t="str">
        <f>'C. Masterfiles'!E30</f>
        <v>SX-RTU</v>
      </c>
      <c r="F164" s="292" t="str">
        <f>'C. Masterfiles'!F30</f>
        <v>BHE</v>
      </c>
      <c r="G164" s="127">
        <f t="shared" si="6"/>
        <v>62253.794907508913</v>
      </c>
      <c r="H164" s="127">
        <f t="shared" si="6"/>
        <v>55020.968472371358</v>
      </c>
      <c r="I164" s="127">
        <f t="shared" si="6"/>
        <v>51969.78162146129</v>
      </c>
      <c r="J164" s="127">
        <f t="shared" si="6"/>
        <v>49380.556332111242</v>
      </c>
      <c r="K164" s="127">
        <f t="shared" si="6"/>
        <v>46920.330768945176</v>
      </c>
    </row>
    <row r="165" spans="3:11">
      <c r="C165" s="292" t="str">
        <f>'C. Masterfiles'!C31</f>
        <v>N19</v>
      </c>
      <c r="D165" s="292" t="str">
        <f>'C. Masterfiles'!D31</f>
        <v>Interconnect gateway - common equipment (chassis, power supply, racks etc.)</v>
      </c>
      <c r="E165" s="292" t="str">
        <f>'C. Masterfiles'!E31</f>
        <v>ICGW-CMN</v>
      </c>
      <c r="F165" s="292" t="str">
        <f>'C. Masterfiles'!F31</f>
        <v>Chassis</v>
      </c>
      <c r="G165" s="127">
        <f t="shared" si="6"/>
        <v>0</v>
      </c>
      <c r="H165" s="127">
        <f t="shared" si="6"/>
        <v>0</v>
      </c>
      <c r="I165" s="127">
        <f t="shared" si="6"/>
        <v>0</v>
      </c>
      <c r="J165" s="127">
        <f t="shared" si="6"/>
        <v>0</v>
      </c>
      <c r="K165" s="127">
        <f t="shared" si="6"/>
        <v>0</v>
      </c>
    </row>
    <row r="166" spans="3:11">
      <c r="C166" s="292" t="str">
        <f>'C. Masterfiles'!C32</f>
        <v>N20</v>
      </c>
      <c r="D166" s="292" t="str">
        <f>'C. Masterfiles'!D32</f>
        <v>Interconnect gateway - controller</v>
      </c>
      <c r="E166" s="292" t="str">
        <f>'C. Masterfiles'!E32</f>
        <v>ICGW-CONTROL</v>
      </c>
      <c r="F166" s="292" t="str">
        <f>'C. Masterfiles'!F32</f>
        <v>BHE</v>
      </c>
      <c r="G166" s="127">
        <f t="shared" si="6"/>
        <v>36835.574641419465</v>
      </c>
      <c r="H166" s="127">
        <f t="shared" si="6"/>
        <v>35779.263894932155</v>
      </c>
      <c r="I166" s="127">
        <f t="shared" si="6"/>
        <v>35654.329192153185</v>
      </c>
      <c r="J166" s="127">
        <f t="shared" si="6"/>
        <v>35365.6204772196</v>
      </c>
      <c r="K166" s="127">
        <f t="shared" si="6"/>
        <v>35079.249563163699</v>
      </c>
    </row>
    <row r="167" spans="3:11">
      <c r="C167" s="292" t="str">
        <f>'C. Masterfiles'!C33</f>
        <v>N21</v>
      </c>
      <c r="D167" s="292" t="str">
        <f>'C. Masterfiles'!D33</f>
        <v>Interconnect gateway - 1GE module (to CORE)</v>
      </c>
      <c r="E167" s="292" t="str">
        <f>'C. Masterfiles'!E33</f>
        <v>ICGW-1GE-CORE</v>
      </c>
      <c r="F167" s="292" t="str">
        <f>'C. Masterfiles'!F33</f>
        <v>Mbps</v>
      </c>
      <c r="G167" s="127">
        <f t="shared" ref="G167:K176" si="7">G87*G127</f>
        <v>2357.4767770508452</v>
      </c>
      <c r="H167" s="127">
        <f t="shared" si="7"/>
        <v>2289.8728892756581</v>
      </c>
      <c r="I167" s="127">
        <f t="shared" si="7"/>
        <v>2281.8770682978038</v>
      </c>
      <c r="J167" s="127">
        <f t="shared" si="7"/>
        <v>2263.3997105420544</v>
      </c>
      <c r="K167" s="127">
        <f t="shared" si="7"/>
        <v>2245.0719720424772</v>
      </c>
    </row>
    <row r="168" spans="3:11">
      <c r="C168" s="292" t="str">
        <f>'C. Masterfiles'!C34</f>
        <v>N22</v>
      </c>
      <c r="D168" s="292" t="str">
        <f>'C. Masterfiles'!D34</f>
        <v>Interconnect gateway - TDM module (to OLO)</v>
      </c>
      <c r="E168" s="292" t="str">
        <f>'C. Masterfiles'!E34</f>
        <v>ICGW-TDM-OLO</v>
      </c>
      <c r="F168" s="292" t="str">
        <f>'C. Masterfiles'!F34</f>
        <v>BHE</v>
      </c>
      <c r="G168" s="127">
        <f t="shared" si="7"/>
        <v>36835.574641419465</v>
      </c>
      <c r="H168" s="127">
        <f t="shared" si="7"/>
        <v>35779.263894932155</v>
      </c>
      <c r="I168" s="127">
        <f t="shared" si="7"/>
        <v>35654.329192153185</v>
      </c>
      <c r="J168" s="127">
        <f t="shared" si="7"/>
        <v>35365.6204772196</v>
      </c>
      <c r="K168" s="127">
        <f t="shared" si="7"/>
        <v>35079.249563163699</v>
      </c>
    </row>
    <row r="169" spans="3:11">
      <c r="C169" s="292" t="str">
        <f>'C. Masterfiles'!C35</f>
        <v>N23</v>
      </c>
      <c r="D169" s="292" t="str">
        <f>'C. Masterfiles'!D35</f>
        <v>International gateway - common equipment (chassis, power supply, racks etc.)</v>
      </c>
      <c r="E169" s="292" t="str">
        <f>'C. Masterfiles'!E35</f>
        <v>INTGW-CMN</v>
      </c>
      <c r="F169" s="292" t="str">
        <f>'C. Masterfiles'!F35</f>
        <v>Chassis</v>
      </c>
      <c r="G169" s="127">
        <f t="shared" si="7"/>
        <v>0</v>
      </c>
      <c r="H169" s="127">
        <f t="shared" si="7"/>
        <v>0</v>
      </c>
      <c r="I169" s="127">
        <f t="shared" si="7"/>
        <v>0</v>
      </c>
      <c r="J169" s="127">
        <f t="shared" si="7"/>
        <v>0</v>
      </c>
      <c r="K169" s="127">
        <f t="shared" si="7"/>
        <v>0</v>
      </c>
    </row>
    <row r="170" spans="3:11">
      <c r="C170" s="292" t="str">
        <f>'C. Masterfiles'!C36</f>
        <v>N24</v>
      </c>
      <c r="D170" s="292" t="str">
        <f>'C. Masterfiles'!D36</f>
        <v>International gateway - controller</v>
      </c>
      <c r="E170" s="292" t="str">
        <f>'C. Masterfiles'!E36</f>
        <v>INTGW-CONTROL</v>
      </c>
      <c r="F170" s="292" t="str">
        <f>'C. Masterfiles'!F36</f>
        <v>BHE</v>
      </c>
      <c r="G170" s="127">
        <f t="shared" si="7"/>
        <v>25079.037568541473</v>
      </c>
      <c r="H170" s="127">
        <f t="shared" si="7"/>
        <v>22828.918785736802</v>
      </c>
      <c r="I170" s="127">
        <f t="shared" si="7"/>
        <v>21954.103748566566</v>
      </c>
      <c r="J170" s="127">
        <f t="shared" si="7"/>
        <v>21163.664631398638</v>
      </c>
      <c r="K170" s="127">
        <f t="shared" si="7"/>
        <v>20401.684612589033</v>
      </c>
    </row>
    <row r="171" spans="3:11">
      <c r="C171" s="292" t="str">
        <f>'C. Masterfiles'!C37</f>
        <v>N25</v>
      </c>
      <c r="D171" s="292" t="str">
        <f>'C. Masterfiles'!D37</f>
        <v>International gateway - 1GE module (to CORE)</v>
      </c>
      <c r="E171" s="292" t="str">
        <f>'C. Masterfiles'!E37</f>
        <v>INTGW-1GE-CORE</v>
      </c>
      <c r="F171" s="292" t="str">
        <f>'C. Masterfiles'!F37</f>
        <v>Mbps</v>
      </c>
      <c r="G171" s="127">
        <f t="shared" si="7"/>
        <v>1605.0584043866545</v>
      </c>
      <c r="H171" s="127">
        <f t="shared" si="7"/>
        <v>1461.0508022871552</v>
      </c>
      <c r="I171" s="127">
        <f t="shared" si="7"/>
        <v>1405.0626399082601</v>
      </c>
      <c r="J171" s="127">
        <f t="shared" si="7"/>
        <v>1354.4745364095131</v>
      </c>
      <c r="K171" s="127">
        <f t="shared" si="7"/>
        <v>1305.7078152056986</v>
      </c>
    </row>
    <row r="172" spans="3:11">
      <c r="C172" s="292" t="str">
        <f>'C. Masterfiles'!C38</f>
        <v>N26</v>
      </c>
      <c r="D172" s="292" t="str">
        <f>'C. Masterfiles'!D38</f>
        <v>International gateway - TDM module (to INT)</v>
      </c>
      <c r="E172" s="292" t="str">
        <f>'C. Masterfiles'!E38</f>
        <v>INTGW-TDM-INT</v>
      </c>
      <c r="F172" s="292" t="str">
        <f>'C. Masterfiles'!F38</f>
        <v>BHE</v>
      </c>
      <c r="G172" s="127">
        <f t="shared" si="7"/>
        <v>25079.037568541473</v>
      </c>
      <c r="H172" s="127">
        <f t="shared" si="7"/>
        <v>22828.918785736802</v>
      </c>
      <c r="I172" s="127">
        <f t="shared" si="7"/>
        <v>21954.103748566566</v>
      </c>
      <c r="J172" s="127">
        <f t="shared" si="7"/>
        <v>21163.664631398638</v>
      </c>
      <c r="K172" s="127">
        <f t="shared" si="7"/>
        <v>20401.684612589033</v>
      </c>
    </row>
    <row r="173" spans="3:11">
      <c r="C173" s="292" t="str">
        <f>'C. Masterfiles'!C39</f>
        <v>N27</v>
      </c>
      <c r="D173" s="292" t="str">
        <f>'C. Masterfiles'!D39</f>
        <v>Signalling gateway - common equipment (chassis, power supply, racks etc.)</v>
      </c>
      <c r="E173" s="292" t="str">
        <f>'C. Masterfiles'!E39</f>
        <v>SGW-CMN</v>
      </c>
      <c r="F173" s="292" t="str">
        <f>'C. Masterfiles'!F39</f>
        <v>Chassis</v>
      </c>
      <c r="G173" s="127">
        <f t="shared" si="7"/>
        <v>0</v>
      </c>
      <c r="H173" s="127">
        <f t="shared" si="7"/>
        <v>0</v>
      </c>
      <c r="I173" s="127">
        <f t="shared" si="7"/>
        <v>0</v>
      </c>
      <c r="J173" s="127">
        <f t="shared" si="7"/>
        <v>0</v>
      </c>
      <c r="K173" s="127">
        <f t="shared" si="7"/>
        <v>0</v>
      </c>
    </row>
    <row r="174" spans="3:11">
      <c r="C174" s="292" t="str">
        <f>'C. Masterfiles'!C40</f>
        <v>N28</v>
      </c>
      <c r="D174" s="292" t="str">
        <f>'C. Masterfiles'!D40</f>
        <v>Signalling gateway - controller</v>
      </c>
      <c r="E174" s="292" t="str">
        <f>'C. Masterfiles'!E40</f>
        <v>SGW-CONTROL</v>
      </c>
      <c r="F174" s="292" t="str">
        <f>'C. Masterfiles'!F40</f>
        <v>BHE</v>
      </c>
      <c r="G174" s="127">
        <f t="shared" si="7"/>
        <v>30957.306104980467</v>
      </c>
      <c r="H174" s="127">
        <f t="shared" si="7"/>
        <v>29304.091340334482</v>
      </c>
      <c r="I174" s="127">
        <f t="shared" si="7"/>
        <v>28804.216470359876</v>
      </c>
      <c r="J174" s="127">
        <f t="shared" si="7"/>
        <v>28264.642554309121</v>
      </c>
      <c r="K174" s="127">
        <f t="shared" si="7"/>
        <v>27735.176186616158</v>
      </c>
    </row>
    <row r="175" spans="3:11">
      <c r="C175" s="292" t="str">
        <f>'C. Masterfiles'!C41</f>
        <v>N29</v>
      </c>
      <c r="D175" s="292" t="str">
        <f>'C. Masterfiles'!D41</f>
        <v>Signalling gateway - CCS7 to SIGTRAN to the core</v>
      </c>
      <c r="E175" s="292" t="str">
        <f>'C. Masterfiles'!E41</f>
        <v>SGW-SIGTRAN</v>
      </c>
      <c r="F175" s="292" t="str">
        <f>'C. Masterfiles'!F41</f>
        <v>BHE</v>
      </c>
      <c r="G175" s="127">
        <f t="shared" si="7"/>
        <v>30957.306104980467</v>
      </c>
      <c r="H175" s="127">
        <f t="shared" si="7"/>
        <v>29304.091340334482</v>
      </c>
      <c r="I175" s="127">
        <f t="shared" si="7"/>
        <v>28804.216470359876</v>
      </c>
      <c r="J175" s="127">
        <f t="shared" si="7"/>
        <v>28264.642554309121</v>
      </c>
      <c r="K175" s="127">
        <f t="shared" si="7"/>
        <v>27735.176186616158</v>
      </c>
    </row>
    <row r="176" spans="3:11">
      <c r="C176" s="292" t="str">
        <f>'C. Masterfiles'!C42</f>
        <v>N30</v>
      </c>
      <c r="D176" s="292" t="str">
        <f>'C. Masterfiles'!D42</f>
        <v>SDH STM-1</v>
      </c>
      <c r="E176" s="292" t="str">
        <f>'C. Masterfiles'!E42</f>
        <v>SDH-STM-1</v>
      </c>
      <c r="F176" s="292" t="str">
        <f>'C. Masterfiles'!F42</f>
        <v>Mbps</v>
      </c>
      <c r="G176" s="127">
        <f t="shared" si="7"/>
        <v>1178.7383885254226</v>
      </c>
      <c r="H176" s="127">
        <f t="shared" si="7"/>
        <v>1144.936444637829</v>
      </c>
      <c r="I176" s="127">
        <f t="shared" si="7"/>
        <v>1140.9385341489019</v>
      </c>
      <c r="J176" s="127">
        <f t="shared" si="7"/>
        <v>1131.6998552710272</v>
      </c>
      <c r="K176" s="127">
        <f t="shared" si="7"/>
        <v>1122.5359860212386</v>
      </c>
    </row>
    <row r="177" spans="2:12">
      <c r="C177" s="292" t="str">
        <f>'C. Masterfiles'!C43</f>
        <v>N31</v>
      </c>
      <c r="D177" s="292" t="str">
        <f>'C. Masterfiles'!D43</f>
        <v>SDH STM-4</v>
      </c>
      <c r="E177" s="292" t="str">
        <f>'C. Masterfiles'!E43</f>
        <v>SDH-STM-4</v>
      </c>
      <c r="F177" s="292" t="str">
        <f>'C. Masterfiles'!F43</f>
        <v>Mbps</v>
      </c>
      <c r="G177" s="127">
        <f t="shared" ref="G177:K181" si="8">G97*G137</f>
        <v>0</v>
      </c>
      <c r="H177" s="127">
        <f t="shared" si="8"/>
        <v>0</v>
      </c>
      <c r="I177" s="127">
        <f t="shared" si="8"/>
        <v>0</v>
      </c>
      <c r="J177" s="127">
        <f t="shared" si="8"/>
        <v>0</v>
      </c>
      <c r="K177" s="127">
        <f t="shared" si="8"/>
        <v>0</v>
      </c>
    </row>
    <row r="178" spans="2:12">
      <c r="C178" s="292" t="str">
        <f>'C. Masterfiles'!C44</f>
        <v>N32</v>
      </c>
      <c r="D178" s="292" t="str">
        <f>'C. Masterfiles'!D44</f>
        <v>SDH STM-16</v>
      </c>
      <c r="E178" s="292" t="str">
        <f>'C. Masterfiles'!E44</f>
        <v>SDH-STM-16</v>
      </c>
      <c r="F178" s="292" t="str">
        <f>'C. Masterfiles'!F44</f>
        <v>Mbps</v>
      </c>
      <c r="G178" s="127">
        <f t="shared" si="8"/>
        <v>802.77105552666046</v>
      </c>
      <c r="H178" s="127">
        <f t="shared" si="8"/>
        <v>730.76515887691085</v>
      </c>
      <c r="I178" s="127">
        <f t="shared" si="8"/>
        <v>702.7693069054634</v>
      </c>
      <c r="J178" s="127">
        <f t="shared" si="8"/>
        <v>677.47375884529993</v>
      </c>
      <c r="K178" s="127">
        <f t="shared" si="8"/>
        <v>653.08870124818975</v>
      </c>
    </row>
    <row r="179" spans="2:12">
      <c r="C179" s="292" t="str">
        <f>'C. Masterfiles'!C45</f>
        <v>N33</v>
      </c>
      <c r="D179" s="292" t="str">
        <f>'C. Masterfiles'!D45</f>
        <v>Network management system</v>
      </c>
      <c r="E179" s="292" t="str">
        <f>'C. Masterfiles'!E45</f>
        <v>NMS</v>
      </c>
      <c r="F179" s="292" t="str">
        <f>'C. Masterfiles'!F45</f>
        <v>Subscribers</v>
      </c>
      <c r="G179" s="127">
        <f t="shared" si="8"/>
        <v>1677462.5040640105</v>
      </c>
      <c r="H179" s="127">
        <f t="shared" si="8"/>
        <v>1675790.1826007555</v>
      </c>
      <c r="I179" s="127">
        <f t="shared" si="8"/>
        <v>1674377.0709643052</v>
      </c>
      <c r="J179" s="127">
        <f t="shared" si="8"/>
        <v>1673182.9916315046</v>
      </c>
      <c r="K179" s="127">
        <f t="shared" si="8"/>
        <v>1671989.7638544722</v>
      </c>
    </row>
    <row r="180" spans="2:12">
      <c r="C180" s="292" t="str">
        <f>'C. Masterfiles'!C46</f>
        <v>N34</v>
      </c>
      <c r="D180" s="292" t="str">
        <f>'C. Masterfiles'!D46</f>
        <v>Operational support system</v>
      </c>
      <c r="E180" s="292" t="str">
        <f>'C. Masterfiles'!E46</f>
        <v>OSS</v>
      </c>
      <c r="F180" s="292" t="str">
        <f>'C. Masterfiles'!F46</f>
        <v>Subscribers</v>
      </c>
      <c r="G180" s="127">
        <f t="shared" si="8"/>
        <v>1677462.5040640105</v>
      </c>
      <c r="H180" s="127">
        <f t="shared" si="8"/>
        <v>1675790.1826007555</v>
      </c>
      <c r="I180" s="127">
        <f t="shared" si="8"/>
        <v>1674377.0709643052</v>
      </c>
      <c r="J180" s="127">
        <f t="shared" si="8"/>
        <v>1673182.9916315046</v>
      </c>
      <c r="K180" s="127">
        <f t="shared" si="8"/>
        <v>1671989.7638544722</v>
      </c>
    </row>
    <row r="181" spans="2:12">
      <c r="C181" s="292" t="str">
        <f>'C. Masterfiles'!C47</f>
        <v>N35</v>
      </c>
      <c r="D181" s="292" t="str">
        <f>'C. Masterfiles'!D47</f>
        <v>Interconnection billing system</v>
      </c>
      <c r="E181" s="292" t="str">
        <f>'C. Masterfiles'!E47</f>
        <v>IBIL</v>
      </c>
      <c r="F181" s="292" t="str">
        <f>'C. Masterfiles'!F47</f>
        <v>Subscribers</v>
      </c>
      <c r="G181" s="127">
        <f t="shared" si="8"/>
        <v>1677462.5040640105</v>
      </c>
      <c r="H181" s="127">
        <f t="shared" si="8"/>
        <v>1675790.1826007555</v>
      </c>
      <c r="I181" s="127">
        <f t="shared" si="8"/>
        <v>1674377.0709643052</v>
      </c>
      <c r="J181" s="127">
        <f t="shared" si="8"/>
        <v>1673182.9916315046</v>
      </c>
      <c r="K181" s="127">
        <f t="shared" si="8"/>
        <v>1671989.7638544722</v>
      </c>
    </row>
    <row r="182" spans="2:12">
      <c r="C182" s="43"/>
      <c r="D182" s="43"/>
      <c r="E182" s="43"/>
      <c r="F182" s="43"/>
      <c r="G182" s="43"/>
      <c r="H182" s="43"/>
      <c r="I182" s="43"/>
      <c r="J182" s="43"/>
      <c r="K182" s="43"/>
      <c r="L182" s="43"/>
    </row>
    <row r="183" spans="2:12">
      <c r="C183" s="43"/>
      <c r="D183" s="43"/>
      <c r="E183" s="43"/>
      <c r="F183" s="43"/>
      <c r="G183" s="43"/>
      <c r="H183" s="43"/>
      <c r="I183" s="43"/>
      <c r="J183" s="43"/>
      <c r="K183" s="43"/>
      <c r="L183" s="43"/>
    </row>
    <row r="184" spans="2:12" ht="15">
      <c r="B184" s="113">
        <f>B144+0.01</f>
        <v>6.0799999999999983</v>
      </c>
      <c r="C184" s="80" t="s">
        <v>365</v>
      </c>
      <c r="G184" s="1"/>
      <c r="H184" s="1"/>
      <c r="I184" s="1"/>
      <c r="J184" s="1"/>
      <c r="K184" s="1"/>
    </row>
    <row r="185" spans="2:12">
      <c r="G185" s="76"/>
      <c r="H185" s="76"/>
      <c r="I185" s="76"/>
      <c r="J185" s="76"/>
      <c r="K185" s="76"/>
    </row>
    <row r="186" spans="2:12" ht="22">
      <c r="C186" s="58" t="s">
        <v>40</v>
      </c>
      <c r="D186" s="81" t="s">
        <v>390</v>
      </c>
      <c r="E186" s="82" t="s">
        <v>39</v>
      </c>
      <c r="F186" s="82" t="s">
        <v>96</v>
      </c>
      <c r="G186" s="82" t="s">
        <v>355</v>
      </c>
      <c r="H186" s="211">
        <f>'C. Masterfiles'!$D$111</f>
        <v>2016</v>
      </c>
      <c r="I186" s="211">
        <f>'C. Masterfiles'!$D$112</f>
        <v>2017</v>
      </c>
      <c r="J186" s="211">
        <f>'C. Masterfiles'!$D$113</f>
        <v>2018</v>
      </c>
      <c r="K186" s="211">
        <f>'C. Masterfiles'!$D$114</f>
        <v>2019</v>
      </c>
      <c r="L186" s="211">
        <f>'C. Masterfiles'!$D$115</f>
        <v>2020</v>
      </c>
    </row>
    <row r="187" spans="2:12">
      <c r="C187" s="292" t="str">
        <f>'C. Masterfiles'!C13</f>
        <v>N01</v>
      </c>
      <c r="D187" s="292" t="str">
        <f>'C. Masterfiles'!D13</f>
        <v>MSAN - common equipment (chassis, power supply, racks etc.)</v>
      </c>
      <c r="E187" s="292" t="str">
        <f>'C. Masterfiles'!E13</f>
        <v>MSAN-CMN</v>
      </c>
      <c r="F187" s="292" t="str">
        <f>'C. Masterfiles'!F13</f>
        <v>Chassis</v>
      </c>
      <c r="G187" s="410">
        <f>'3.Network design parameters'!E$141</f>
        <v>19</v>
      </c>
      <c r="H187" s="286">
        <f>IF('3.Network design parameters'!$F65=0,0,MAX(G147/'3.Network design parameters'!$F65,$G187,1))</f>
        <v>19</v>
      </c>
      <c r="I187" s="286">
        <f>IF('3.Network design parameters'!$F65=0,0,MAX(H147/'3.Network design parameters'!$F65,$G187,1))</f>
        <v>19</v>
      </c>
      <c r="J187" s="286">
        <f>IF('3.Network design parameters'!$F65=0,0,MAX(I147/'3.Network design parameters'!$F65,$G187,1))</f>
        <v>19</v>
      </c>
      <c r="K187" s="286">
        <f>IF('3.Network design parameters'!$F65=0,0,MAX(J147/'3.Network design parameters'!$F65,$G187,1))</f>
        <v>19</v>
      </c>
      <c r="L187" s="286">
        <f>IF('3.Network design parameters'!$F65=0,0,MAX(K147/'3.Network design parameters'!$F65,$G187,1))</f>
        <v>19</v>
      </c>
    </row>
    <row r="188" spans="2:12">
      <c r="C188" s="292" t="str">
        <f>'C. Masterfiles'!C14</f>
        <v>N02</v>
      </c>
      <c r="D188" s="292" t="str">
        <f>'C. Masterfiles'!D14</f>
        <v>MSAN - 1GE card</v>
      </c>
      <c r="E188" s="292" t="str">
        <f>'C. Masterfiles'!E14</f>
        <v>MSAN-1GE</v>
      </c>
      <c r="F188" s="292" t="str">
        <f>'C. Masterfiles'!F14</f>
        <v>Mbps</v>
      </c>
      <c r="G188" s="401"/>
      <c r="H188" s="286">
        <f>IF('3.Network design parameters'!$F66=0,0,MAX(G148/'3.Network design parameters'!$F66,$G188,H$187,1))</f>
        <v>4819.7102712169499</v>
      </c>
      <c r="I188" s="286">
        <f>IF('3.Network design parameters'!$F66=0,0,MAX(H148/'3.Network design parameters'!$F66,$G188,I$187,1))</f>
        <v>4153.7253484108023</v>
      </c>
      <c r="J188" s="286">
        <f>IF('3.Network design parameters'!$F66=0,0,MAX(I148/'3.Network design parameters'!$F66,$G188,J$187,1))</f>
        <v>3841.7206342753402</v>
      </c>
      <c r="K188" s="286">
        <f>IF('3.Network design parameters'!$F66=0,0,MAX(J148/'3.Network design parameters'!$F66,$G188,K$187,1))</f>
        <v>3582.6479236433602</v>
      </c>
      <c r="L188" s="286">
        <f>IF('3.Network design parameters'!$F66=0,0,MAX(K148/'3.Network design parameters'!$F66,$G188,L$187,1))</f>
        <v>3341.0462047319593</v>
      </c>
    </row>
    <row r="189" spans="2:12">
      <c r="C189" s="292" t="str">
        <f>'C. Masterfiles'!C15</f>
        <v>N03</v>
      </c>
      <c r="D189" s="292" t="str">
        <f>'C. Masterfiles'!D15</f>
        <v>Layer 2 Aggregation switch - common equipment (chassis, power supply, racks etc.)</v>
      </c>
      <c r="E189" s="292" t="str">
        <f>'C. Masterfiles'!E15</f>
        <v>AGGR-CMN</v>
      </c>
      <c r="F189" s="292" t="str">
        <f>'C. Masterfiles'!F15</f>
        <v>Chassis</v>
      </c>
      <c r="G189" s="410">
        <f>'3.Network design parameters'!E$142</f>
        <v>10</v>
      </c>
      <c r="H189" s="286">
        <f>IF('3.Network design parameters'!$F67=0,0,MAX(G149/'3.Network design parameters'!$F67,$G189,1))</f>
        <v>10</v>
      </c>
      <c r="I189" s="286">
        <f>IF('3.Network design parameters'!$F67=0,0,MAX(H149/'3.Network design parameters'!$F67,$G189,1))</f>
        <v>10</v>
      </c>
      <c r="J189" s="286">
        <f>IF('3.Network design parameters'!$F67=0,0,MAX(I149/'3.Network design parameters'!$F67,$G189,1))</f>
        <v>10</v>
      </c>
      <c r="K189" s="286">
        <f>IF('3.Network design parameters'!$F67=0,0,MAX(J149/'3.Network design parameters'!$F67,$G189,1))</f>
        <v>10</v>
      </c>
      <c r="L189" s="286">
        <f>IF('3.Network design parameters'!$F67=0,0,MAX(K149/'3.Network design parameters'!$F67,$G189,1))</f>
        <v>10</v>
      </c>
    </row>
    <row r="190" spans="2:12">
      <c r="C190" s="292" t="str">
        <f>'C. Masterfiles'!C16</f>
        <v>N04</v>
      </c>
      <c r="D190" s="292" t="str">
        <f>'C. Masterfiles'!D16</f>
        <v>Layer 2 Aggregation switch - 1GE card (to MSAN Ring)</v>
      </c>
      <c r="E190" s="292" t="str">
        <f>'C. Masterfiles'!E16</f>
        <v>AGGR-1GE-MSAN</v>
      </c>
      <c r="F190" s="292" t="str">
        <f>'C. Masterfiles'!F16</f>
        <v>Mbps</v>
      </c>
      <c r="G190" s="401"/>
      <c r="H190" s="286">
        <f>IF('3.Network design parameters'!$F68=0,0,MAX(G150/'3.Network design parameters'!$F68,$G190,H$189,1))</f>
        <v>6317.9940996101004</v>
      </c>
      <c r="I190" s="286">
        <f>IF('3.Network design parameters'!$F68=0,0,MAX(H150/'3.Network design parameters'!$F68,$G190,I$189,1))</f>
        <v>5446.7985731471745</v>
      </c>
      <c r="J190" s="286">
        <f>IF('3.Network design parameters'!$F68=0,0,MAX(I150/'3.Network design parameters'!$F68,$G190,J$189,1))</f>
        <v>5044.9750808003118</v>
      </c>
      <c r="K190" s="286">
        <f>IF('3.Network design parameters'!$F68=0,0,MAX(J150/'3.Network design parameters'!$F68,$G190,K$189,1))</f>
        <v>4711.5292601838601</v>
      </c>
      <c r="L190" s="286">
        <f>IF('3.Network design parameters'!$F68=0,0,MAX(K150/'3.Network design parameters'!$F68,$G190,L$189,1))</f>
        <v>4400.1224216249657</v>
      </c>
    </row>
    <row r="191" spans="2:12">
      <c r="C191" s="292" t="str">
        <f>'C. Masterfiles'!C17</f>
        <v>N05</v>
      </c>
      <c r="D191" s="292" t="str">
        <f>'C. Masterfiles'!D17</f>
        <v>Layer 2 Aggregation switch - 2,5GE module (to AGGR Ring)</v>
      </c>
      <c r="E191" s="292" t="str">
        <f>'C. Masterfiles'!E17</f>
        <v>AGGR-2,5GE-AGGR</v>
      </c>
      <c r="F191" s="292" t="str">
        <f>'C. Masterfiles'!F17</f>
        <v>Mbps</v>
      </c>
      <c r="G191" s="401"/>
      <c r="H191" s="286">
        <f>IF('3.Network design parameters'!$F69=0,0,MAX(G151/'3.Network design parameters'!$F69,$G191,H$189,1))</f>
        <v>6317.9940996101004</v>
      </c>
      <c r="I191" s="286">
        <f>IF('3.Network design parameters'!$F69=0,0,MAX(H151/'3.Network design parameters'!$F69,$G191,I$189,1))</f>
        <v>5446.7985731471745</v>
      </c>
      <c r="J191" s="286">
        <f>IF('3.Network design parameters'!$F69=0,0,MAX(I151/'3.Network design parameters'!$F69,$G191,J$189,1))</f>
        <v>5044.9750808003118</v>
      </c>
      <c r="K191" s="286">
        <f>IF('3.Network design parameters'!$F69=0,0,MAX(J151/'3.Network design parameters'!$F69,$G191,K$189,1))</f>
        <v>4711.5292601838601</v>
      </c>
      <c r="L191" s="286">
        <f>IF('3.Network design parameters'!$F69=0,0,MAX(K151/'3.Network design parameters'!$F69,$G191,L$189,1))</f>
        <v>4400.1224216249657</v>
      </c>
    </row>
    <row r="192" spans="2:12">
      <c r="C192" s="292" t="str">
        <f>'C. Masterfiles'!C18</f>
        <v>N06</v>
      </c>
      <c r="D192" s="292" t="str">
        <f>'C. Masterfiles'!D18</f>
        <v>Layer 2 Aggregation switch - processor</v>
      </c>
      <c r="E192" s="292" t="str">
        <f>'C. Masterfiles'!E18</f>
        <v>AGGR-PROC</v>
      </c>
      <c r="F192" s="292" t="str">
        <f>'C. Masterfiles'!F18</f>
        <v>Mbps</v>
      </c>
      <c r="G192" s="401"/>
      <c r="H192" s="286">
        <f>IF('3.Network design parameters'!$F70=0,0,MAX(G152/'3.Network design parameters'!$F70,$G192,H$189,1))</f>
        <v>6317.9940996101004</v>
      </c>
      <c r="I192" s="286">
        <f>IF('3.Network design parameters'!$F70=0,0,MAX(H152/'3.Network design parameters'!$F70,$G192,I$189,1))</f>
        <v>5446.7985731471745</v>
      </c>
      <c r="J192" s="286">
        <f>IF('3.Network design parameters'!$F70=0,0,MAX(I152/'3.Network design parameters'!$F70,$G192,J$189,1))</f>
        <v>5044.9750808003118</v>
      </c>
      <c r="K192" s="286">
        <f>IF('3.Network design parameters'!$F70=0,0,MAX(J152/'3.Network design parameters'!$F70,$G192,K$189,1))</f>
        <v>4711.5292601838601</v>
      </c>
      <c r="L192" s="286">
        <f>IF('3.Network design parameters'!$F70=0,0,MAX(K152/'3.Network design parameters'!$F70,$G192,L$189,1))</f>
        <v>4400.1224216249657</v>
      </c>
    </row>
    <row r="193" spans="3:12">
      <c r="C193" s="292" t="str">
        <f>'C. Masterfiles'!C19</f>
        <v>N07</v>
      </c>
      <c r="D193" s="292" t="str">
        <f>'C. Masterfiles'!D19</f>
        <v>Layer 3 edge router - common equipment (chassis, power supply, racks etc.)</v>
      </c>
      <c r="E193" s="292" t="str">
        <f>'C. Masterfiles'!E19</f>
        <v>EDGE-CMN</v>
      </c>
      <c r="F193" s="292" t="str">
        <f>'C. Masterfiles'!F19</f>
        <v>Chassis</v>
      </c>
      <c r="G193" s="410">
        <f>'3.Network design parameters'!E$143</f>
        <v>6</v>
      </c>
      <c r="H193" s="286">
        <f>IF('3.Network design parameters'!$F71=0,0,MAX(G153/'3.Network design parameters'!$F71,$G193,1))</f>
        <v>6</v>
      </c>
      <c r="I193" s="286">
        <f>IF('3.Network design parameters'!$F71=0,0,MAX(H153/'3.Network design parameters'!$F71,$G193,1))</f>
        <v>6</v>
      </c>
      <c r="J193" s="286">
        <f>IF('3.Network design parameters'!$F71=0,0,MAX(I153/'3.Network design parameters'!$F71,$G193,1))</f>
        <v>6</v>
      </c>
      <c r="K193" s="286">
        <f>IF('3.Network design parameters'!$F71=0,0,MAX(J153/'3.Network design parameters'!$F71,$G193,1))</f>
        <v>6</v>
      </c>
      <c r="L193" s="286">
        <f>IF('3.Network design parameters'!$F71=0,0,MAX(K153/'3.Network design parameters'!$F71,$G193,1))</f>
        <v>6</v>
      </c>
    </row>
    <row r="194" spans="3:12">
      <c r="C194" s="292" t="str">
        <f>'C. Masterfiles'!C20</f>
        <v>N08</v>
      </c>
      <c r="D194" s="292" t="str">
        <f>'C. Masterfiles'!D20</f>
        <v>Layer 3 edge router - 2,5GE module (to AGGR Ring)</v>
      </c>
      <c r="E194" s="292" t="str">
        <f>'C. Masterfiles'!E20</f>
        <v>EDGE-2,5GE-AGGR</v>
      </c>
      <c r="F194" s="292" t="str">
        <f>'C. Masterfiles'!F20</f>
        <v>Mbps</v>
      </c>
      <c r="G194" s="401"/>
      <c r="H194" s="286">
        <f>IF('3.Network design parameters'!$F72=0,0,MAX(G154/'3.Network design parameters'!$F72,$G194,H$193,1))</f>
        <v>5993.1353135726013</v>
      </c>
      <c r="I194" s="286">
        <f>IF('3.Network design parameters'!$F72=0,0,MAX(H154/'3.Network design parameters'!$F72,$G194,I$193,1))</f>
        <v>5172.2928989454877</v>
      </c>
      <c r="J194" s="286">
        <f>IF('3.Network design parameters'!$F72=0,0,MAX(I154/'3.Network design parameters'!$F72,$G194,J$193,1))</f>
        <v>4813.0177860998856</v>
      </c>
      <c r="K194" s="286">
        <f>IF('3.Network design parameters'!$F72=0,0,MAX(J154/'3.Network design parameters'!$F72,$G194,K$193,1))</f>
        <v>4515.5253461620005</v>
      </c>
      <c r="L194" s="286">
        <f>IF('3.Network design parameters'!$F72=0,0,MAX(K154/'3.Network design parameters'!$F72,$G194,L$193,1))</f>
        <v>4236.4209022285741</v>
      </c>
    </row>
    <row r="195" spans="3:12">
      <c r="C195" s="292" t="str">
        <f>'C. Masterfiles'!C21</f>
        <v>N09</v>
      </c>
      <c r="D195" s="292" t="str">
        <f>'C. Masterfiles'!D21</f>
        <v>Layer 3 edge router - 2,5GE module (to EDGE Ring)</v>
      </c>
      <c r="E195" s="292" t="str">
        <f>'C. Masterfiles'!E21</f>
        <v>EDGE-2,5GE-EDGE</v>
      </c>
      <c r="F195" s="292" t="str">
        <f>'C. Masterfiles'!F21</f>
        <v>Mbps</v>
      </c>
      <c r="G195" s="401"/>
      <c r="H195" s="286">
        <f>IF('3.Network design parameters'!$F73=0,0,MAX(G155/'3.Network design parameters'!$F73,$G195,H$193,1))</f>
        <v>5993.1353135726013</v>
      </c>
      <c r="I195" s="286">
        <f>IF('3.Network design parameters'!$F73=0,0,MAX(H155/'3.Network design parameters'!$F73,$G195,I$193,1))</f>
        <v>5172.2928989454877</v>
      </c>
      <c r="J195" s="286">
        <f>IF('3.Network design parameters'!$F73=0,0,MAX(I155/'3.Network design parameters'!$F73,$G195,J$193,1))</f>
        <v>4813.0177860998856</v>
      </c>
      <c r="K195" s="286">
        <f>IF('3.Network design parameters'!$F73=0,0,MAX(J155/'3.Network design parameters'!$F73,$G195,K$193,1))</f>
        <v>4515.5253461620005</v>
      </c>
      <c r="L195" s="286">
        <f>IF('3.Network design parameters'!$F73=0,0,MAX(K155/'3.Network design parameters'!$F73,$G195,L$193,1))</f>
        <v>4236.4209022285741</v>
      </c>
    </row>
    <row r="196" spans="3:12">
      <c r="C196" s="292" t="str">
        <f>'C. Masterfiles'!C22</f>
        <v>N10</v>
      </c>
      <c r="D196" s="292" t="str">
        <f>'C. Masterfiles'!D22</f>
        <v>Layer 3 edge router - processor</v>
      </c>
      <c r="E196" s="292" t="str">
        <f>'C. Masterfiles'!E22</f>
        <v>EDGE-PROC</v>
      </c>
      <c r="F196" s="292" t="str">
        <f>'C. Masterfiles'!F22</f>
        <v>Mbps</v>
      </c>
      <c r="G196" s="401"/>
      <c r="H196" s="286">
        <f>IF('3.Network design parameters'!$F74=0,0,MAX(G156/'3.Network design parameters'!$F74,$G196,H$193,1))</f>
        <v>5993.1353135726013</v>
      </c>
      <c r="I196" s="286">
        <f>IF('3.Network design parameters'!$F74=0,0,MAX(H156/'3.Network design parameters'!$F74,$G196,I$193,1))</f>
        <v>5172.2928989454877</v>
      </c>
      <c r="J196" s="286">
        <f>IF('3.Network design parameters'!$F74=0,0,MAX(I156/'3.Network design parameters'!$F74,$G196,J$193,1))</f>
        <v>4813.0177860998856</v>
      </c>
      <c r="K196" s="286">
        <f>IF('3.Network design parameters'!$F74=0,0,MAX(J156/'3.Network design parameters'!$F74,$G196,K$193,1))</f>
        <v>4515.5253461620005</v>
      </c>
      <c r="L196" s="286">
        <f>IF('3.Network design parameters'!$F74=0,0,MAX(K156/'3.Network design parameters'!$F74,$G196,L$193,1))</f>
        <v>4236.4209022285741</v>
      </c>
    </row>
    <row r="197" spans="3:12">
      <c r="C197" s="292" t="str">
        <f>'C. Masterfiles'!C23</f>
        <v>N11</v>
      </c>
      <c r="D197" s="292" t="str">
        <f>'C. Masterfiles'!D23</f>
        <v>Layer 3 core router - common equipment (chassis, power supply, racks etc.)</v>
      </c>
      <c r="E197" s="292" t="str">
        <f>'C. Masterfiles'!E23</f>
        <v>CORE-CMN</v>
      </c>
      <c r="F197" s="292" t="str">
        <f>'C. Masterfiles'!F23</f>
        <v>Chassis</v>
      </c>
      <c r="G197" s="410">
        <f>'3.Network design parameters'!$E$144</f>
        <v>5</v>
      </c>
      <c r="H197" s="286">
        <f>IF('3.Network design parameters'!$F75=0,0,MAX(G157/'3.Network design parameters'!$F75,$G197,1))</f>
        <v>5</v>
      </c>
      <c r="I197" s="286">
        <f>IF('3.Network design parameters'!$F75=0,0,MAX(H157/'3.Network design parameters'!$F75,$G197,1))</f>
        <v>5</v>
      </c>
      <c r="J197" s="286">
        <f>IF('3.Network design parameters'!$F75=0,0,MAX(I157/'3.Network design parameters'!$F75,$G197,1))</f>
        <v>5</v>
      </c>
      <c r="K197" s="286">
        <f>IF('3.Network design parameters'!$F75=0,0,MAX(J157/'3.Network design parameters'!$F75,$G197,1))</f>
        <v>5</v>
      </c>
      <c r="L197" s="286">
        <f>IF('3.Network design parameters'!$F75=0,0,MAX(K157/'3.Network design parameters'!$F75,$G197,1))</f>
        <v>5</v>
      </c>
    </row>
    <row r="198" spans="3:12">
      <c r="C198" s="292" t="str">
        <f>'C. Masterfiles'!C24</f>
        <v>N12</v>
      </c>
      <c r="D198" s="292" t="str">
        <f>'C. Masterfiles'!D24</f>
        <v>Layer 3 core router - 2,5GE module (to EDGE Ring)</v>
      </c>
      <c r="E198" s="292" t="str">
        <f>'C. Masterfiles'!E24</f>
        <v>CORE-2,5GE-EDGE</v>
      </c>
      <c r="F198" s="292" t="str">
        <f>'C. Masterfiles'!F24</f>
        <v>Mbps</v>
      </c>
      <c r="G198" s="401"/>
      <c r="H198" s="286">
        <f>IF('3.Network design parameters'!$F76=0,0,MAX(G158/'3.Network design parameters'!$F76,$G198,H$197,1))</f>
        <v>5991.7735712067151</v>
      </c>
      <c r="I198" s="286">
        <f>IF('3.Network design parameters'!$F76=0,0,MAX(H158/'3.Network design parameters'!$F76,$G198,I$197,1))</f>
        <v>5171.1422266463142</v>
      </c>
      <c r="J198" s="286">
        <f>IF('3.Network design parameters'!$F76=0,0,MAX(I158/'3.Network design parameters'!$F76,$G198,J$197,1))</f>
        <v>4812.0454680070834</v>
      </c>
      <c r="K198" s="286">
        <f>IF('3.Network design parameters'!$F76=0,0,MAX(J158/'3.Network design parameters'!$F76,$G198,K$197,1))</f>
        <v>4514.7037373735839</v>
      </c>
      <c r="L198" s="286">
        <f>IF('3.Network design parameters'!$F76=0,0,MAX(K158/'3.Network design parameters'!$F76,$G198,L$197,1))</f>
        <v>4235.7350884916859</v>
      </c>
    </row>
    <row r="199" spans="3:12">
      <c r="C199" s="292" t="str">
        <f>'C. Masterfiles'!C25</f>
        <v>N13</v>
      </c>
      <c r="D199" s="292" t="str">
        <f>'C. Masterfiles'!D25</f>
        <v>Layer 3 core router - 2,5GE module (to CORE Ring)</v>
      </c>
      <c r="E199" s="292" t="str">
        <f>'C. Masterfiles'!E25</f>
        <v>CORE-2,5GE-CORE</v>
      </c>
      <c r="F199" s="292" t="str">
        <f>'C. Masterfiles'!F25</f>
        <v>Mbps</v>
      </c>
      <c r="G199" s="401"/>
      <c r="H199" s="286">
        <f>IF('3.Network design parameters'!$F77=0,0,MAX(G159/'3.Network design parameters'!$F77,$G199,H$197,1))</f>
        <v>6064.8501980189567</v>
      </c>
      <c r="I199" s="286">
        <f>IF('3.Network design parameters'!$F77=0,0,MAX(H159/'3.Network design parameters'!$F77,$G199,I$197,1))</f>
        <v>5236.1553078425413</v>
      </c>
      <c r="J199" s="286">
        <f>IF('3.Network design parameters'!$F77=0,0,MAX(I159/'3.Network design parameters'!$F77,$G199,J$197,1))</f>
        <v>4869.8819936050604</v>
      </c>
      <c r="K199" s="286">
        <f>IF('3.Network design parameters'!$F77=0,0,MAX(J159/'3.Network design parameters'!$F77,$G199,K$197,1))</f>
        <v>4566.1531284891153</v>
      </c>
      <c r="L199" s="286">
        <f>IF('3.Network design parameters'!$F77=0,0,MAX(K159/'3.Network design parameters'!$F77,$G199,L$197,1))</f>
        <v>4281.3674787582167</v>
      </c>
    </row>
    <row r="200" spans="3:12">
      <c r="C200" s="292" t="str">
        <f>'C. Masterfiles'!C26</f>
        <v>N14</v>
      </c>
      <c r="D200" s="292" t="str">
        <f>'C. Masterfiles'!D26</f>
        <v>Layer 3 core router - processor</v>
      </c>
      <c r="E200" s="292" t="str">
        <f>'C. Masterfiles'!E26</f>
        <v>CORE-PROC</v>
      </c>
      <c r="F200" s="292" t="str">
        <f>'C. Masterfiles'!F26</f>
        <v>Mbps</v>
      </c>
      <c r="G200" s="401"/>
      <c r="H200" s="286">
        <f>IF('3.Network design parameters'!$F78=0,0,MAX(G160/'3.Network design parameters'!$F78,$G200,H$197,1))</f>
        <v>7973.0411619254637</v>
      </c>
      <c r="I200" s="286">
        <f>IF('3.Network design parameters'!$F78=0,0,MAX(H160/'3.Network design parameters'!$F78,$G200,I$197,1))</f>
        <v>7046.6040724277173</v>
      </c>
      <c r="J200" s="286">
        <f>IF('3.Network design parameters'!$F78=0,0,MAX(I160/'3.Network design parameters'!$F78,$G200,J$197,1))</f>
        <v>6655.5153221101154</v>
      </c>
      <c r="K200" s="286">
        <f>IF('3.Network design parameters'!$F78=0,0,MAX(J160/'3.Network design parameters'!$F78,$G200,K$197,1))</f>
        <v>6323.6408608493684</v>
      </c>
      <c r="L200" s="286">
        <f>IF('3.Network design parameters'!$F78=0,0,MAX(K160/'3.Network design parameters'!$F78,$G200,L$197,1))</f>
        <v>6008.3151794661489</v>
      </c>
    </row>
    <row r="201" spans="3:12">
      <c r="C201" s="292" t="str">
        <f>'C. Masterfiles'!C27</f>
        <v>N15</v>
      </c>
      <c r="D201" s="292" t="str">
        <f>'C. Masterfiles'!D27</f>
        <v>Softswitch - common equipment (chassis, power supply, racks etc.)</v>
      </c>
      <c r="E201" s="292" t="str">
        <f>'C. Masterfiles'!E27</f>
        <v>SX-CMN</v>
      </c>
      <c r="F201" s="292" t="str">
        <f>'C. Masterfiles'!F27</f>
        <v>Chassis</v>
      </c>
      <c r="G201" s="410">
        <f>'3.Network design parameters'!$E$145*2</f>
        <v>4</v>
      </c>
      <c r="H201" s="286">
        <f>IF('3.Network design parameters'!$F79=0,0,MAX(G161/'3.Network design parameters'!$F79,$G201,1))</f>
        <v>4</v>
      </c>
      <c r="I201" s="286">
        <f>IF('3.Network design parameters'!$F79=0,0,MAX(H161/'3.Network design parameters'!$F79,$G201,1))</f>
        <v>4</v>
      </c>
      <c r="J201" s="286">
        <f>IF('3.Network design parameters'!$F79=0,0,MAX(I161/'3.Network design parameters'!$F79,$G201,1))</f>
        <v>4</v>
      </c>
      <c r="K201" s="286">
        <f>IF('3.Network design parameters'!$F79=0,0,MAX(J161/'3.Network design parameters'!$F79,$G201,1))</f>
        <v>4</v>
      </c>
      <c r="L201" s="286">
        <f>IF('3.Network design parameters'!$F79=0,0,MAX(K161/'3.Network design parameters'!$F79,$G201,1))</f>
        <v>4</v>
      </c>
    </row>
    <row r="202" spans="3:12">
      <c r="C202" s="292" t="str">
        <f>'C. Masterfiles'!C28</f>
        <v>N16</v>
      </c>
      <c r="D202" s="292" t="str">
        <f>'C. Masterfiles'!D28</f>
        <v>Softswitch - session border controller</v>
      </c>
      <c r="E202" s="292" t="str">
        <f>'C. Masterfiles'!E28</f>
        <v>SX-SBC</v>
      </c>
      <c r="F202" s="292" t="str">
        <f>'C. Masterfiles'!F28</f>
        <v>BHE</v>
      </c>
      <c r="G202" s="401"/>
      <c r="H202" s="286">
        <f>IF('3.Network design parameters'!$F80=0,0,MAX(G162/'3.Network design parameters'!$F80,$G202,H$201,1))</f>
        <v>622.53794907508916</v>
      </c>
      <c r="I202" s="286">
        <f>IF('3.Network design parameters'!$F80=0,0,MAX(H162/'3.Network design parameters'!$F80,$G202,I$201,1))</f>
        <v>550.20968472371362</v>
      </c>
      <c r="J202" s="286">
        <f>IF('3.Network design parameters'!$F80=0,0,MAX(I162/'3.Network design parameters'!$F80,$G202,J$201,1))</f>
        <v>519.69781621461289</v>
      </c>
      <c r="K202" s="286">
        <f>IF('3.Network design parameters'!$F80=0,0,MAX(J162/'3.Network design parameters'!$F80,$G202,K$201,1))</f>
        <v>493.8055633211124</v>
      </c>
      <c r="L202" s="286">
        <f>IF('3.Network design parameters'!$F80=0,0,MAX(K162/'3.Network design parameters'!$F80,$G202,L$201,1))</f>
        <v>469.20330768945178</v>
      </c>
    </row>
    <row r="203" spans="3:12">
      <c r="C203" s="292" t="str">
        <f>'C. Masterfiles'!C29</f>
        <v>N17</v>
      </c>
      <c r="D203" s="292" t="str">
        <f>'C. Masterfiles'!D29</f>
        <v>Softswitch - call control unit</v>
      </c>
      <c r="E203" s="292" t="str">
        <f>'C. Masterfiles'!E29</f>
        <v>SX-VOICE</v>
      </c>
      <c r="F203" s="292" t="str">
        <f>'C. Masterfiles'!F29</f>
        <v>BHE</v>
      </c>
      <c r="G203" s="401"/>
      <c r="H203" s="286">
        <f>IF('3.Network design parameters'!$F81=0,0,MAX(G163/'3.Network design parameters'!$F81,$G203,H$201,1))</f>
        <v>622.53794907508916</v>
      </c>
      <c r="I203" s="286">
        <f>IF('3.Network design parameters'!$F81=0,0,MAX(H163/'3.Network design parameters'!$F81,$G203,I$201,1))</f>
        <v>550.20968472371362</v>
      </c>
      <c r="J203" s="286">
        <f>IF('3.Network design parameters'!$F81=0,0,MAX(I163/'3.Network design parameters'!$F81,$G203,J$201,1))</f>
        <v>519.69781621461289</v>
      </c>
      <c r="K203" s="286">
        <f>IF('3.Network design parameters'!$F81=0,0,MAX(J163/'3.Network design parameters'!$F81,$G203,K$201,1))</f>
        <v>493.8055633211124</v>
      </c>
      <c r="L203" s="286">
        <f>IF('3.Network design parameters'!$F81=0,0,MAX(K163/'3.Network design parameters'!$F81,$G203,L$201,1))</f>
        <v>469.20330768945178</v>
      </c>
    </row>
    <row r="204" spans="3:12">
      <c r="C204" s="292" t="str">
        <f>'C. Masterfiles'!C30</f>
        <v>N18</v>
      </c>
      <c r="D204" s="292" t="str">
        <f>'C. Masterfiles'!D30</f>
        <v>Softswitch - right to use voice licenses</v>
      </c>
      <c r="E204" s="292" t="str">
        <f>'C. Masterfiles'!E30</f>
        <v>SX-RTU</v>
      </c>
      <c r="F204" s="292" t="str">
        <f>'C. Masterfiles'!F30</f>
        <v>BHE</v>
      </c>
      <c r="G204" s="401"/>
      <c r="H204" s="286">
        <f>IF('3.Network design parameters'!$F82=0,0,MAX(G164/'3.Network design parameters'!$F82,$G204,H$201,1))</f>
        <v>622.53794907508916</v>
      </c>
      <c r="I204" s="286">
        <f>IF('3.Network design parameters'!$F82=0,0,MAX(H164/'3.Network design parameters'!$F82,$G204,I$201,1))</f>
        <v>550.20968472371362</v>
      </c>
      <c r="J204" s="286">
        <f>IF('3.Network design parameters'!$F82=0,0,MAX(I164/'3.Network design parameters'!$F82,$G204,J$201,1))</f>
        <v>519.69781621461289</v>
      </c>
      <c r="K204" s="286">
        <f>IF('3.Network design parameters'!$F82=0,0,MAX(J164/'3.Network design parameters'!$F82,$G204,K$201,1))</f>
        <v>493.8055633211124</v>
      </c>
      <c r="L204" s="286">
        <f>IF('3.Network design parameters'!$F82=0,0,MAX(K164/'3.Network design parameters'!$F82,$G204,L$201,1))</f>
        <v>469.20330768945178</v>
      </c>
    </row>
    <row r="205" spans="3:12">
      <c r="C205" s="292" t="str">
        <f>'C. Masterfiles'!C31</f>
        <v>N19</v>
      </c>
      <c r="D205" s="292" t="str">
        <f>'C. Masterfiles'!D31</f>
        <v>Interconnect gateway - common equipment (chassis, power supply, racks etc.)</v>
      </c>
      <c r="E205" s="292" t="str">
        <f>'C. Masterfiles'!E31</f>
        <v>ICGW-CMN</v>
      </c>
      <c r="F205" s="292" t="str">
        <f>'C. Masterfiles'!F31</f>
        <v>Chassis</v>
      </c>
      <c r="G205" s="410">
        <f>'3.Network design parameters'!$E$146</f>
        <v>2</v>
      </c>
      <c r="H205" s="286">
        <f>IF('3.Network design parameters'!$F83=0,0,MAX(G165/'3.Network design parameters'!$F83,$G205,1))</f>
        <v>2</v>
      </c>
      <c r="I205" s="286">
        <f>IF('3.Network design parameters'!$F83=0,0,MAX(H165/'3.Network design parameters'!$F83,$G205,1))</f>
        <v>2</v>
      </c>
      <c r="J205" s="286">
        <f>IF('3.Network design parameters'!$F83=0,0,MAX(I165/'3.Network design parameters'!$F83,$G205,1))</f>
        <v>2</v>
      </c>
      <c r="K205" s="286">
        <f>IF('3.Network design parameters'!$F83=0,0,MAX(J165/'3.Network design parameters'!$F83,$G205,1))</f>
        <v>2</v>
      </c>
      <c r="L205" s="286">
        <f>IF('3.Network design parameters'!$F83=0,0,MAX(K165/'3.Network design parameters'!$F83,$G205,1))</f>
        <v>2</v>
      </c>
    </row>
    <row r="206" spans="3:12">
      <c r="C206" s="292" t="str">
        <f>'C. Masterfiles'!C32</f>
        <v>N20</v>
      </c>
      <c r="D206" s="292" t="str">
        <f>'C. Masterfiles'!D32</f>
        <v>Interconnect gateway - controller</v>
      </c>
      <c r="E206" s="292" t="str">
        <f>'C. Masterfiles'!E32</f>
        <v>ICGW-CONTROL</v>
      </c>
      <c r="F206" s="292" t="str">
        <f>'C. Masterfiles'!F32</f>
        <v>BHE</v>
      </c>
      <c r="G206" s="401"/>
      <c r="H206" s="286">
        <f>IF('3.Network design parameters'!$F84=0,0,MAX(G166/'3.Network design parameters'!$F84,$G206,H$205,1))</f>
        <v>368.35574641419464</v>
      </c>
      <c r="I206" s="286">
        <f>IF('3.Network design parameters'!$F84=0,0,MAX(H166/'3.Network design parameters'!$F84,$G206,I$205,1))</f>
        <v>357.79263894932154</v>
      </c>
      <c r="J206" s="286">
        <f>IF('3.Network design parameters'!$F84=0,0,MAX(I166/'3.Network design parameters'!$F84,$G206,J$205,1))</f>
        <v>356.54329192153187</v>
      </c>
      <c r="K206" s="286">
        <f>IF('3.Network design parameters'!$F84=0,0,MAX(J166/'3.Network design parameters'!$F84,$G206,K$205,1))</f>
        <v>353.65620477219602</v>
      </c>
      <c r="L206" s="286">
        <f>IF('3.Network design parameters'!$F84=0,0,MAX(K166/'3.Network design parameters'!$F84,$G206,L$205,1))</f>
        <v>350.792495631637</v>
      </c>
    </row>
    <row r="207" spans="3:12">
      <c r="C207" s="292" t="str">
        <f>'C. Masterfiles'!C33</f>
        <v>N21</v>
      </c>
      <c r="D207" s="292" t="str">
        <f>'C. Masterfiles'!D33</f>
        <v>Interconnect gateway - 1GE module (to CORE)</v>
      </c>
      <c r="E207" s="292" t="str">
        <f>'C. Masterfiles'!E33</f>
        <v>ICGW-1GE-CORE</v>
      </c>
      <c r="F207" s="292" t="str">
        <f>'C. Masterfiles'!F33</f>
        <v>Mbps</v>
      </c>
      <c r="G207" s="401"/>
      <c r="H207" s="286">
        <f>IF('3.Network design parameters'!$F85=0,0,MAX(G167/'3.Network design parameters'!$F85,$G207,H$205,1))</f>
        <v>2357.4767770508452</v>
      </c>
      <c r="I207" s="286">
        <f>IF('3.Network design parameters'!$F85=0,0,MAX(H167/'3.Network design parameters'!$F85,$G207,I$205,1))</f>
        <v>2289.8728892756581</v>
      </c>
      <c r="J207" s="286">
        <f>IF('3.Network design parameters'!$F85=0,0,MAX(I167/'3.Network design parameters'!$F85,$G207,J$205,1))</f>
        <v>2281.8770682978038</v>
      </c>
      <c r="K207" s="286">
        <f>IF('3.Network design parameters'!$F85=0,0,MAX(J167/'3.Network design parameters'!$F85,$G207,K$205,1))</f>
        <v>2263.3997105420544</v>
      </c>
      <c r="L207" s="286">
        <f>IF('3.Network design parameters'!$F85=0,0,MAX(K167/'3.Network design parameters'!$F85,$G207,L$205,1))</f>
        <v>2245.0719720424772</v>
      </c>
    </row>
    <row r="208" spans="3:12">
      <c r="C208" s="292" t="str">
        <f>'C. Masterfiles'!C34</f>
        <v>N22</v>
      </c>
      <c r="D208" s="292" t="str">
        <f>'C. Masterfiles'!D34</f>
        <v>Interconnect gateway - TDM module (to OLO)</v>
      </c>
      <c r="E208" s="292" t="str">
        <f>'C. Masterfiles'!E34</f>
        <v>ICGW-TDM-OLO</v>
      </c>
      <c r="F208" s="292" t="str">
        <f>'C. Masterfiles'!F34</f>
        <v>BHE</v>
      </c>
      <c r="G208" s="401"/>
      <c r="H208" s="286">
        <f>IF('3.Network design parameters'!$F86=0,0,MAX(G168/'3.Network design parameters'!$F86,$G208,H$205,1))</f>
        <v>368.35574641419464</v>
      </c>
      <c r="I208" s="286">
        <f>IF('3.Network design parameters'!$F86=0,0,MAX(H168/'3.Network design parameters'!$F86,$G208,I$205,1))</f>
        <v>357.79263894932154</v>
      </c>
      <c r="J208" s="286">
        <f>IF('3.Network design parameters'!$F86=0,0,MAX(I168/'3.Network design parameters'!$F86,$G208,J$205,1))</f>
        <v>356.54329192153187</v>
      </c>
      <c r="K208" s="286">
        <f>IF('3.Network design parameters'!$F86=0,0,MAX(J168/'3.Network design parameters'!$F86,$G208,K$205,1))</f>
        <v>353.65620477219602</v>
      </c>
      <c r="L208" s="286">
        <f>IF('3.Network design parameters'!$F86=0,0,MAX(K168/'3.Network design parameters'!$F86,$G208,L$205,1))</f>
        <v>350.792495631637</v>
      </c>
    </row>
    <row r="209" spans="2:12">
      <c r="C209" s="292" t="str">
        <f>'C. Masterfiles'!C35</f>
        <v>N23</v>
      </c>
      <c r="D209" s="292" t="str">
        <f>'C. Masterfiles'!D35</f>
        <v>International gateway - common equipment (chassis, power supply, racks etc.)</v>
      </c>
      <c r="E209" s="292" t="str">
        <f>'C. Masterfiles'!E35</f>
        <v>INTGW-CMN</v>
      </c>
      <c r="F209" s="292" t="str">
        <f>'C. Masterfiles'!F35</f>
        <v>Chassis</v>
      </c>
      <c r="G209" s="410">
        <f>'3.Network design parameters'!$E$147</f>
        <v>2</v>
      </c>
      <c r="H209" s="286">
        <f>IF('3.Network design parameters'!$F87=0,0,MAX(G169/'3.Network design parameters'!$F87,$G209,1))</f>
        <v>2</v>
      </c>
      <c r="I209" s="286">
        <f>IF('3.Network design parameters'!$F87=0,0,MAX(H169/'3.Network design parameters'!$F87,$G209,1))</f>
        <v>2</v>
      </c>
      <c r="J209" s="286">
        <f>IF('3.Network design parameters'!$F87=0,0,MAX(I169/'3.Network design parameters'!$F87,$G209,1))</f>
        <v>2</v>
      </c>
      <c r="K209" s="286">
        <f>IF('3.Network design parameters'!$F87=0,0,MAX(J169/'3.Network design parameters'!$F87,$G209,1))</f>
        <v>2</v>
      </c>
      <c r="L209" s="286">
        <f>IF('3.Network design parameters'!$F87=0,0,MAX(K169/'3.Network design parameters'!$F87,$G209,1))</f>
        <v>2</v>
      </c>
    </row>
    <row r="210" spans="2:12">
      <c r="C210" s="292" t="str">
        <f>'C. Masterfiles'!C36</f>
        <v>N24</v>
      </c>
      <c r="D210" s="292" t="str">
        <f>'C. Masterfiles'!D36</f>
        <v>International gateway - controller</v>
      </c>
      <c r="E210" s="292" t="str">
        <f>'C. Masterfiles'!E36</f>
        <v>INTGW-CONTROL</v>
      </c>
      <c r="F210" s="292" t="str">
        <f>'C. Masterfiles'!F36</f>
        <v>BHE</v>
      </c>
      <c r="G210" s="401"/>
      <c r="H210" s="286">
        <f>IF('3.Network design parameters'!$F88=0,0,MAX(G170/'3.Network design parameters'!$F88,$G210,H$209,1))</f>
        <v>250.79037568541472</v>
      </c>
      <c r="I210" s="286">
        <f>IF('3.Network design parameters'!$F88=0,0,MAX(H170/'3.Network design parameters'!$F88,$G210,I$209,1))</f>
        <v>228.28918785736801</v>
      </c>
      <c r="J210" s="286">
        <f>IF('3.Network design parameters'!$F88=0,0,MAX(I170/'3.Network design parameters'!$F88,$G210,J$209,1))</f>
        <v>219.54103748566567</v>
      </c>
      <c r="K210" s="286">
        <f>IF('3.Network design parameters'!$F88=0,0,MAX(J170/'3.Network design parameters'!$F88,$G210,K$209,1))</f>
        <v>211.63664631398638</v>
      </c>
      <c r="L210" s="286">
        <f>IF('3.Network design parameters'!$F88=0,0,MAX(K170/'3.Network design parameters'!$F88,$G210,L$209,1))</f>
        <v>204.01684612589034</v>
      </c>
    </row>
    <row r="211" spans="2:12">
      <c r="C211" s="292" t="str">
        <f>'C. Masterfiles'!C37</f>
        <v>N25</v>
      </c>
      <c r="D211" s="292" t="str">
        <f>'C. Masterfiles'!D37</f>
        <v>International gateway - 1GE module (to CORE)</v>
      </c>
      <c r="E211" s="292" t="str">
        <f>'C. Masterfiles'!E37</f>
        <v>INTGW-1GE-CORE</v>
      </c>
      <c r="F211" s="292" t="str">
        <f>'C. Masterfiles'!F37</f>
        <v>Mbps</v>
      </c>
      <c r="G211" s="401"/>
      <c r="H211" s="286">
        <f>IF('3.Network design parameters'!$F89=0,0,MAX(G171/'3.Network design parameters'!$F89,$G211,H$209,1))</f>
        <v>1605.0584043866545</v>
      </c>
      <c r="I211" s="286">
        <f>IF('3.Network design parameters'!$F89=0,0,MAX(H171/'3.Network design parameters'!$F89,$G211,I$209,1))</f>
        <v>1461.0508022871552</v>
      </c>
      <c r="J211" s="286">
        <f>IF('3.Network design parameters'!$F89=0,0,MAX(I171/'3.Network design parameters'!$F89,$G211,J$209,1))</f>
        <v>1405.0626399082601</v>
      </c>
      <c r="K211" s="286">
        <f>IF('3.Network design parameters'!$F89=0,0,MAX(J171/'3.Network design parameters'!$F89,$G211,K$209,1))</f>
        <v>1354.4745364095131</v>
      </c>
      <c r="L211" s="286">
        <f>IF('3.Network design parameters'!$F89=0,0,MAX(K171/'3.Network design parameters'!$F89,$G211,L$209,1))</f>
        <v>1305.7078152056986</v>
      </c>
    </row>
    <row r="212" spans="2:12">
      <c r="C212" s="292" t="str">
        <f>'C. Masterfiles'!C38</f>
        <v>N26</v>
      </c>
      <c r="D212" s="292" t="str">
        <f>'C. Masterfiles'!D38</f>
        <v>International gateway - TDM module (to INT)</v>
      </c>
      <c r="E212" s="292" t="str">
        <f>'C. Masterfiles'!E38</f>
        <v>INTGW-TDM-INT</v>
      </c>
      <c r="F212" s="292" t="str">
        <f>'C. Masterfiles'!F38</f>
        <v>BHE</v>
      </c>
      <c r="G212" s="401"/>
      <c r="H212" s="286">
        <f>IF('3.Network design parameters'!$F90=0,0,MAX(G172/'3.Network design parameters'!$F90,$G212,H$209,1))</f>
        <v>250.79037568541472</v>
      </c>
      <c r="I212" s="286">
        <f>IF('3.Network design parameters'!$F90=0,0,MAX(H172/'3.Network design parameters'!$F90,$G212,I$209,1))</f>
        <v>228.28918785736801</v>
      </c>
      <c r="J212" s="286">
        <f>IF('3.Network design parameters'!$F90=0,0,MAX(I172/'3.Network design parameters'!$F90,$G212,J$209,1))</f>
        <v>219.54103748566567</v>
      </c>
      <c r="K212" s="286">
        <f>IF('3.Network design parameters'!$F90=0,0,MAX(J172/'3.Network design parameters'!$F90,$G212,K$209,1))</f>
        <v>211.63664631398638</v>
      </c>
      <c r="L212" s="286">
        <f>IF('3.Network design parameters'!$F90=0,0,MAX(K172/'3.Network design parameters'!$F90,$G212,L$209,1))</f>
        <v>204.01684612589034</v>
      </c>
    </row>
    <row r="213" spans="2:12">
      <c r="C213" s="292" t="str">
        <f>'C. Masterfiles'!C39</f>
        <v>N27</v>
      </c>
      <c r="D213" s="292" t="str">
        <f>'C. Masterfiles'!D39</f>
        <v>Signalling gateway - common equipment (chassis, power supply, racks etc.)</v>
      </c>
      <c r="E213" s="292" t="str">
        <f>'C. Masterfiles'!E39</f>
        <v>SGW-CMN</v>
      </c>
      <c r="F213" s="292" t="str">
        <f>'C. Masterfiles'!F39</f>
        <v>Chassis</v>
      </c>
      <c r="G213" s="410">
        <f>'3.Network design parameters'!$E$148*2</f>
        <v>4</v>
      </c>
      <c r="H213" s="286">
        <f>IF('3.Network design parameters'!$F91=0,0,MAX(G173/'3.Network design parameters'!$F91,$G213,1))</f>
        <v>4</v>
      </c>
      <c r="I213" s="286">
        <f>IF('3.Network design parameters'!$F91=0,0,MAX(H173/'3.Network design parameters'!$F91,$G213,1))</f>
        <v>4</v>
      </c>
      <c r="J213" s="286">
        <f>IF('3.Network design parameters'!$F91=0,0,MAX(I173/'3.Network design parameters'!$F91,$G213,1))</f>
        <v>4</v>
      </c>
      <c r="K213" s="286">
        <f>IF('3.Network design parameters'!$F91=0,0,MAX(J173/'3.Network design parameters'!$F91,$G213,1))</f>
        <v>4</v>
      </c>
      <c r="L213" s="286">
        <f>IF('3.Network design parameters'!$F91=0,0,MAX(K173/'3.Network design parameters'!$F91,$G213,1))</f>
        <v>4</v>
      </c>
    </row>
    <row r="214" spans="2:12">
      <c r="C214" s="292" t="str">
        <f>'C. Masterfiles'!C40</f>
        <v>N28</v>
      </c>
      <c r="D214" s="292" t="str">
        <f>'C. Masterfiles'!D40</f>
        <v>Signalling gateway - controller</v>
      </c>
      <c r="E214" s="292" t="str">
        <f>'C. Masterfiles'!E40</f>
        <v>SGW-CONTROL</v>
      </c>
      <c r="F214" s="292" t="str">
        <f>'C. Masterfiles'!F40</f>
        <v>BHE</v>
      </c>
      <c r="G214" s="401"/>
      <c r="H214" s="286">
        <f>IF('3.Network design parameters'!$F92=0,0,MAX(G174/'3.Network design parameters'!$F92,$G214,H$213,1))</f>
        <v>309.57306104980466</v>
      </c>
      <c r="I214" s="286">
        <f>IF('3.Network design parameters'!$F92=0,0,MAX(H174/'3.Network design parameters'!$F92,$G214,I$213,1))</f>
        <v>293.0409134033448</v>
      </c>
      <c r="J214" s="286">
        <f>IF('3.Network design parameters'!$F92=0,0,MAX(I174/'3.Network design parameters'!$F92,$G214,J$213,1))</f>
        <v>288.04216470359876</v>
      </c>
      <c r="K214" s="286">
        <f>IF('3.Network design parameters'!$F92=0,0,MAX(J174/'3.Network design parameters'!$F92,$G214,K$213,1))</f>
        <v>282.6464255430912</v>
      </c>
      <c r="L214" s="286">
        <f>IF('3.Network design parameters'!$F92=0,0,MAX(K174/'3.Network design parameters'!$F92,$G214,L$213,1))</f>
        <v>277.35176186616155</v>
      </c>
    </row>
    <row r="215" spans="2:12">
      <c r="C215" s="292" t="str">
        <f>'C. Masterfiles'!C41</f>
        <v>N29</v>
      </c>
      <c r="D215" s="292" t="str">
        <f>'C. Masterfiles'!D41</f>
        <v>Signalling gateway - CCS7 to SIGTRAN to the core</v>
      </c>
      <c r="E215" s="292" t="str">
        <f>'C. Masterfiles'!E41</f>
        <v>SGW-SIGTRAN</v>
      </c>
      <c r="F215" s="292" t="str">
        <f>'C. Masterfiles'!F41</f>
        <v>BHE</v>
      </c>
      <c r="G215" s="401"/>
      <c r="H215" s="286">
        <f>IF('3.Network design parameters'!$F93=0,0,MAX(G175/'3.Network design parameters'!$F93,$G215,H$213,1))</f>
        <v>309.57306104980466</v>
      </c>
      <c r="I215" s="286">
        <f>IF('3.Network design parameters'!$F93=0,0,MAX(H175/'3.Network design parameters'!$F93,$G215,I$213,1))</f>
        <v>293.0409134033448</v>
      </c>
      <c r="J215" s="286">
        <f>IF('3.Network design parameters'!$F93=0,0,MAX(I175/'3.Network design parameters'!$F93,$G215,J$213,1))</f>
        <v>288.04216470359876</v>
      </c>
      <c r="K215" s="286">
        <f>IF('3.Network design parameters'!$F93=0,0,MAX(J175/'3.Network design parameters'!$F93,$G215,K$213,1))</f>
        <v>282.6464255430912</v>
      </c>
      <c r="L215" s="286">
        <f>IF('3.Network design parameters'!$F93=0,0,MAX(K175/'3.Network design parameters'!$F93,$G215,L$213,1))</f>
        <v>277.35176186616155</v>
      </c>
    </row>
    <row r="216" spans="2:12">
      <c r="C216" s="292" t="str">
        <f>'C. Masterfiles'!C42</f>
        <v>N30</v>
      </c>
      <c r="D216" s="292" t="str">
        <f>'C. Masterfiles'!D42</f>
        <v>SDH STM-1</v>
      </c>
      <c r="E216" s="292" t="str">
        <f>'C. Masterfiles'!E42</f>
        <v>SDH-STM-1</v>
      </c>
      <c r="F216" s="292" t="str">
        <f>'C. Masterfiles'!F42</f>
        <v>Mbps</v>
      </c>
      <c r="G216" s="401"/>
      <c r="H216" s="286">
        <f>IF('3.Network design parameters'!$F94=0,0,MAX(G176/'3.Network design parameters'!$F94,$G216,1))</f>
        <v>7.6047637969382098</v>
      </c>
      <c r="I216" s="286">
        <f>IF('3.Network design parameters'!$F94=0,0,MAX(H176/'3.Network design parameters'!$F94,$G216,1))</f>
        <v>7.3866867395988969</v>
      </c>
      <c r="J216" s="286">
        <f>IF('3.Network design parameters'!$F94=0,0,MAX(I176/'3.Network design parameters'!$F94,$G216,1))</f>
        <v>7.360893768702593</v>
      </c>
      <c r="K216" s="286">
        <f>IF('3.Network design parameters'!$F94=0,0,MAX(J176/'3.Network design parameters'!$F94,$G216,1))</f>
        <v>7.301289388845337</v>
      </c>
      <c r="L216" s="286">
        <f>IF('3.Network design parameters'!$F94=0,0,MAX(K176/'3.Network design parameters'!$F94,$G216,1))</f>
        <v>7.2421676517499263</v>
      </c>
    </row>
    <row r="217" spans="2:12">
      <c r="C217" s="292" t="str">
        <f>'C. Masterfiles'!C43</f>
        <v>N31</v>
      </c>
      <c r="D217" s="292" t="str">
        <f>'C. Masterfiles'!D43</f>
        <v>SDH STM-4</v>
      </c>
      <c r="E217" s="292" t="str">
        <f>'C. Masterfiles'!E43</f>
        <v>SDH-STM-4</v>
      </c>
      <c r="F217" s="292" t="str">
        <f>'C. Masterfiles'!F43</f>
        <v>Mbps</v>
      </c>
      <c r="G217" s="401"/>
      <c r="H217" s="286">
        <f>IF('3.Network design parameters'!$F95=0,0,MAX(G177/'3.Network design parameters'!$F95,$G217,1))</f>
        <v>1</v>
      </c>
      <c r="I217" s="286">
        <f>IF('3.Network design parameters'!$F95=0,0,MAX(H177/'3.Network design parameters'!$F95,$G217,1))</f>
        <v>1</v>
      </c>
      <c r="J217" s="286">
        <f>IF('3.Network design parameters'!$F95=0,0,MAX(I177/'3.Network design parameters'!$F95,$G217,1))</f>
        <v>1</v>
      </c>
      <c r="K217" s="286">
        <f>IF('3.Network design parameters'!$F95=0,0,MAX(J177/'3.Network design parameters'!$F95,$G217,1))</f>
        <v>1</v>
      </c>
      <c r="L217" s="286">
        <f>IF('3.Network design parameters'!$F95=0,0,MAX(K177/'3.Network design parameters'!$F95,$G217,1))</f>
        <v>1</v>
      </c>
    </row>
    <row r="218" spans="2:12">
      <c r="C218" s="292" t="str">
        <f>'C. Masterfiles'!C44</f>
        <v>N32</v>
      </c>
      <c r="D218" s="292" t="str">
        <f>'C. Masterfiles'!D44</f>
        <v>SDH STM-16</v>
      </c>
      <c r="E218" s="292" t="str">
        <f>'C. Masterfiles'!E44</f>
        <v>SDH-STM-16</v>
      </c>
      <c r="F218" s="292" t="str">
        <f>'C. Masterfiles'!F44</f>
        <v>Mbps</v>
      </c>
      <c r="G218" s="401"/>
      <c r="H218" s="286">
        <f>IF('3.Network design parameters'!$F96=0,0,MAX(G178/'3.Network design parameters'!$F96,$G218,1))</f>
        <v>1</v>
      </c>
      <c r="I218" s="286">
        <f>IF('3.Network design parameters'!$F96=0,0,MAX(H178/'3.Network design parameters'!$F96,$G218,1))</f>
        <v>1</v>
      </c>
      <c r="J218" s="286">
        <f>IF('3.Network design parameters'!$F96=0,0,MAX(I178/'3.Network design parameters'!$F96,$G218,1))</f>
        <v>1</v>
      </c>
      <c r="K218" s="286">
        <f>IF('3.Network design parameters'!$F96=0,0,MAX(J178/'3.Network design parameters'!$F96,$G218,1))</f>
        <v>1</v>
      </c>
      <c r="L218" s="286">
        <f>IF('3.Network design parameters'!$F96=0,0,MAX(K178/'3.Network design parameters'!$F96,$G218,1))</f>
        <v>1</v>
      </c>
    </row>
    <row r="219" spans="2:12">
      <c r="C219" s="292" t="str">
        <f>'C. Masterfiles'!C45</f>
        <v>N33</v>
      </c>
      <c r="D219" s="292" t="str">
        <f>'C. Masterfiles'!D45</f>
        <v>Network management system</v>
      </c>
      <c r="E219" s="292" t="str">
        <f>'C. Masterfiles'!E45</f>
        <v>NMS</v>
      </c>
      <c r="F219" s="292" t="str">
        <f>'C. Masterfiles'!F45</f>
        <v>Subscribers</v>
      </c>
      <c r="G219" s="401"/>
      <c r="H219" s="286">
        <f>IF('3.Network design parameters'!$F97=0,0,MAX(G179/'3.Network design parameters'!$F97,$G219,1))</f>
        <v>2.7957708401066843</v>
      </c>
      <c r="I219" s="286">
        <f>IF('3.Network design parameters'!$F97=0,0,MAX(H179/'3.Network design parameters'!$F97,$G219,1))</f>
        <v>2.792983637667926</v>
      </c>
      <c r="J219" s="286">
        <f>IF('3.Network design parameters'!$F97=0,0,MAX(I179/'3.Network design parameters'!$F97,$G219,1))</f>
        <v>2.7906284516071755</v>
      </c>
      <c r="K219" s="286">
        <f>IF('3.Network design parameters'!$F97=0,0,MAX(J179/'3.Network design parameters'!$F97,$G219,1))</f>
        <v>2.7886383193858411</v>
      </c>
      <c r="L219" s="286">
        <f>IF('3.Network design parameters'!$F97=0,0,MAX(K179/'3.Network design parameters'!$F97,$G219,1))</f>
        <v>2.7866496064241204</v>
      </c>
    </row>
    <row r="220" spans="2:12">
      <c r="C220" s="292" t="str">
        <f>'C. Masterfiles'!C46</f>
        <v>N34</v>
      </c>
      <c r="D220" s="292" t="str">
        <f>'C. Masterfiles'!D46</f>
        <v>Operational support system</v>
      </c>
      <c r="E220" s="292" t="str">
        <f>'C. Masterfiles'!E46</f>
        <v>OSS</v>
      </c>
      <c r="F220" s="292" t="str">
        <f>'C. Masterfiles'!F46</f>
        <v>Subscribers</v>
      </c>
      <c r="G220" s="401"/>
      <c r="H220" s="286">
        <f>IF('3.Network design parameters'!$F98=0,0,MAX(G180/'3.Network design parameters'!$F98,$G220,1))</f>
        <v>1.0484140650400064</v>
      </c>
      <c r="I220" s="286">
        <f>IF('3.Network design parameters'!$F98=0,0,MAX(H180/'3.Network design parameters'!$F98,$G220,1))</f>
        <v>1.0473688641254721</v>
      </c>
      <c r="J220" s="286">
        <f>IF('3.Network design parameters'!$F98=0,0,MAX(I180/'3.Network design parameters'!$F98,$G220,1))</f>
        <v>1.0464856693526907</v>
      </c>
      <c r="K220" s="286">
        <f>IF('3.Network design parameters'!$F98=0,0,MAX(J180/'3.Network design parameters'!$F98,$G220,1))</f>
        <v>1.0457393697696904</v>
      </c>
      <c r="L220" s="286">
        <f>IF('3.Network design parameters'!$F98=0,0,MAX(K180/'3.Network design parameters'!$F98,$G220,1))</f>
        <v>1.0449936024090452</v>
      </c>
    </row>
    <row r="221" spans="2:12">
      <c r="C221" s="292" t="str">
        <f>'C. Masterfiles'!C47</f>
        <v>N35</v>
      </c>
      <c r="D221" s="292" t="str">
        <f>'C. Masterfiles'!D47</f>
        <v>Interconnection billing system</v>
      </c>
      <c r="E221" s="292" t="str">
        <f>'C. Masterfiles'!E47</f>
        <v>IBIL</v>
      </c>
      <c r="F221" s="292" t="str">
        <f>'C. Masterfiles'!F47</f>
        <v>Subscribers</v>
      </c>
      <c r="G221" s="401"/>
      <c r="H221" s="286">
        <f>IF('3.Network design parameters'!$F99=0,0,MAX(G181/'3.Network design parameters'!$F99,$G221,1))</f>
        <v>1</v>
      </c>
      <c r="I221" s="286">
        <f>IF('3.Network design parameters'!$F99=0,0,MAX(H181/'3.Network design parameters'!$F99,$G221,1))</f>
        <v>1</v>
      </c>
      <c r="J221" s="286">
        <f>IF('3.Network design parameters'!$F99=0,0,MAX(I181/'3.Network design parameters'!$F99,$G221,1))</f>
        <v>1</v>
      </c>
      <c r="K221" s="286">
        <f>IF('3.Network design parameters'!$F99=0,0,MAX(J181/'3.Network design parameters'!$F99,$G221,1))</f>
        <v>1</v>
      </c>
      <c r="L221" s="286">
        <f>IF('3.Network design parameters'!$F99=0,0,MAX(K181/'3.Network design parameters'!$F99,$G221,1))</f>
        <v>1</v>
      </c>
    </row>
    <row r="224" spans="2:12" ht="15">
      <c r="B224" s="113">
        <f>B184+0.01</f>
        <v>6.0899999999999981</v>
      </c>
      <c r="C224" s="80" t="s">
        <v>360</v>
      </c>
    </row>
    <row r="226" spans="2:35" ht="36">
      <c r="C226" s="58" t="s">
        <v>40</v>
      </c>
      <c r="D226" s="294" t="s">
        <v>283</v>
      </c>
      <c r="E226" s="295"/>
      <c r="F226" s="200" t="s">
        <v>456</v>
      </c>
      <c r="G226" s="200" t="s">
        <v>457</v>
      </c>
      <c r="H226" s="200" t="s">
        <v>462</v>
      </c>
      <c r="I226" s="200" t="s">
        <v>463</v>
      </c>
      <c r="J226" s="200" t="s">
        <v>464</v>
      </c>
      <c r="K226" s="200" t="s">
        <v>465</v>
      </c>
      <c r="L226" s="200" t="s">
        <v>466</v>
      </c>
    </row>
    <row r="227" spans="2:35">
      <c r="C227" s="292" t="str">
        <f>'C. Masterfiles'!C54</f>
        <v>TL01</v>
      </c>
      <c r="D227" s="296" t="str">
        <f>'C. Masterfiles'!D54</f>
        <v>MSAN-MSAN</v>
      </c>
      <c r="E227" s="297"/>
      <c r="F227" s="402">
        <f>'3.Network design parameters'!E141/'3.Network design parameters'!E130</f>
        <v>4.75</v>
      </c>
      <c r="G227" s="402">
        <f>F227*'3.Network design parameters'!H106</f>
        <v>261.25</v>
      </c>
      <c r="H227" s="402">
        <f>IF('3.Network design parameters'!$H106=0,0,$G227*'3.Network design parameters'!E106/'3.Network design parameters'!$H106)</f>
        <v>47.5</v>
      </c>
      <c r="I227" s="402">
        <f>IF('3.Network design parameters'!$H106=0,0,$G227*'3.Network design parameters'!F106/'3.Network design parameters'!$H106)</f>
        <v>23.75</v>
      </c>
      <c r="J227" s="402">
        <f>IF('3.Network design parameters'!$H106=0,0,$G227*'3.Network design parameters'!G106/'3.Network design parameters'!$H106)</f>
        <v>190</v>
      </c>
      <c r="K227" s="402">
        <f>IF('3.Network design parameters'!$H106=0,0,$G227*'3.Network design parameters'!I106/'3.Network design parameters'!$H106)</f>
        <v>71.25</v>
      </c>
      <c r="L227" s="402">
        <f>G227-K227</f>
        <v>190</v>
      </c>
    </row>
    <row r="228" spans="2:35">
      <c r="C228" s="292" t="str">
        <f>'C. Masterfiles'!C55</f>
        <v>TL02</v>
      </c>
      <c r="D228" s="296" t="str">
        <f>'C. Masterfiles'!D55</f>
        <v>AGGR-AGGR</v>
      </c>
      <c r="E228" s="297"/>
      <c r="F228" s="402">
        <f>'3.Network design parameters'!E142/'3.Network design parameters'!E132</f>
        <v>2.5</v>
      </c>
      <c r="G228" s="402">
        <f>F228*'3.Network design parameters'!H107</f>
        <v>212.5</v>
      </c>
      <c r="H228" s="402">
        <f>IF('3.Network design parameters'!$H107=0,0,$G228*'3.Network design parameters'!E107/'3.Network design parameters'!$H107)</f>
        <v>25</v>
      </c>
      <c r="I228" s="402">
        <f>IF('3.Network design parameters'!$H107=0,0,$G228*'3.Network design parameters'!F107/'3.Network design parameters'!$H107)</f>
        <v>12.5</v>
      </c>
      <c r="J228" s="402">
        <f>IF('3.Network design parameters'!$H107=0,0,$G228*'3.Network design parameters'!G107/'3.Network design parameters'!$H107)</f>
        <v>175</v>
      </c>
      <c r="K228" s="402">
        <f>IF('3.Network design parameters'!$H107=0,0,$G228*'3.Network design parameters'!I107/'3.Network design parameters'!$H107)</f>
        <v>37.5</v>
      </c>
      <c r="L228" s="402">
        <f t="shared" ref="L228:L232" si="9">G228-K228</f>
        <v>175</v>
      </c>
    </row>
    <row r="229" spans="2:35">
      <c r="C229" s="292" t="str">
        <f>'C. Masterfiles'!C56</f>
        <v>TL03</v>
      </c>
      <c r="D229" s="296" t="str">
        <f>'C. Masterfiles'!D56</f>
        <v>EDGE-EDGE</v>
      </c>
      <c r="E229" s="297"/>
      <c r="F229" s="402">
        <f>'3.Network design parameters'!E143/'3.Network design parameters'!E134</f>
        <v>1.5</v>
      </c>
      <c r="G229" s="402">
        <f>F229*'3.Network design parameters'!H108</f>
        <v>127.5</v>
      </c>
      <c r="H229" s="402">
        <f>IF('3.Network design parameters'!$H108=0,0,$G229*'3.Network design parameters'!E108/'3.Network design parameters'!$H108)</f>
        <v>15</v>
      </c>
      <c r="I229" s="402">
        <f>IF('3.Network design parameters'!$H108=0,0,$G229*'3.Network design parameters'!F108/'3.Network design parameters'!$H108)</f>
        <v>7.5</v>
      </c>
      <c r="J229" s="402">
        <f>IF('3.Network design parameters'!$H108=0,0,$G229*'3.Network design parameters'!G108/'3.Network design parameters'!$H108)</f>
        <v>105</v>
      </c>
      <c r="K229" s="402">
        <f>IF('3.Network design parameters'!$H108=0,0,$G229*'3.Network design parameters'!I108/'3.Network design parameters'!$H108)</f>
        <v>22.5</v>
      </c>
      <c r="L229" s="402">
        <f t="shared" si="9"/>
        <v>105</v>
      </c>
    </row>
    <row r="230" spans="2:35">
      <c r="C230" s="292" t="str">
        <f>'C. Masterfiles'!C57</f>
        <v>TL04</v>
      </c>
      <c r="D230" s="296" t="str">
        <f>'C. Masterfiles'!D57</f>
        <v>CORE-CORE</v>
      </c>
      <c r="E230" s="297"/>
      <c r="F230" s="402">
        <f>'3.Network design parameters'!E144/'3.Network design parameters'!E$136</f>
        <v>1.25</v>
      </c>
      <c r="G230" s="402">
        <f>F230*'3.Network design parameters'!H109*'3.Network design parameters'!E136</f>
        <v>350</v>
      </c>
      <c r="H230" s="402">
        <f>IF('3.Network design parameters'!$H109=0,0,$G230*'3.Network design parameters'!E109/'3.Network design parameters'!$H109)</f>
        <v>50</v>
      </c>
      <c r="I230" s="402">
        <f>IF('3.Network design parameters'!$H109=0,0,$G230*'3.Network design parameters'!F109/'3.Network design parameters'!$H109)</f>
        <v>25</v>
      </c>
      <c r="J230" s="402">
        <f>IF('3.Network design parameters'!$H109=0,0,$G230*'3.Network design parameters'!G109/'3.Network design parameters'!$H109)</f>
        <v>275</v>
      </c>
      <c r="K230" s="402">
        <f>IF('3.Network design parameters'!$H109=0,0,$G230*'3.Network design parameters'!I109/'3.Network design parameters'!$H109)</f>
        <v>75</v>
      </c>
      <c r="L230" s="402">
        <f t="shared" si="9"/>
        <v>275</v>
      </c>
    </row>
    <row r="231" spans="2:35">
      <c r="C231" s="292" t="str">
        <f>'C. Masterfiles'!C58</f>
        <v>TL05</v>
      </c>
      <c r="D231" s="296" t="str">
        <f>'C. Masterfiles'!D58</f>
        <v>CORE-ICGW</v>
      </c>
      <c r="E231" s="297"/>
      <c r="F231" s="402">
        <f>F230</f>
        <v>1.25</v>
      </c>
      <c r="G231" s="402">
        <f>F231*'3.Network design parameters'!H110</f>
        <v>0</v>
      </c>
      <c r="H231" s="402">
        <f>IF('3.Network design parameters'!$H110=0,0,$G231*'3.Network design parameters'!E110/'3.Network design parameters'!$H110)</f>
        <v>0</v>
      </c>
      <c r="I231" s="402">
        <f>IF('3.Network design parameters'!$H110=0,0,$G231*'3.Network design parameters'!F110/'3.Network design parameters'!$H110)</f>
        <v>0</v>
      </c>
      <c r="J231" s="402">
        <f>IF('3.Network design parameters'!$H110=0,0,$G231*'3.Network design parameters'!G110/'3.Network design parameters'!$H110)</f>
        <v>0</v>
      </c>
      <c r="K231" s="402">
        <f>IF('3.Network design parameters'!$H110=0,0,$G231*'3.Network design parameters'!I110/'3.Network design parameters'!$H110)</f>
        <v>0</v>
      </c>
      <c r="L231" s="402">
        <f t="shared" si="9"/>
        <v>0</v>
      </c>
    </row>
    <row r="232" spans="2:35">
      <c r="C232" s="292" t="str">
        <f>'C. Masterfiles'!C59</f>
        <v>TL06</v>
      </c>
      <c r="D232" s="296" t="str">
        <f>'C. Masterfiles'!D59</f>
        <v>CORE-INTGW</v>
      </c>
      <c r="E232" s="297"/>
      <c r="F232" s="402">
        <f>F230</f>
        <v>1.25</v>
      </c>
      <c r="G232" s="402">
        <f>F232*'3.Network design parameters'!H111</f>
        <v>0</v>
      </c>
      <c r="H232" s="402">
        <f>IF('3.Network design parameters'!$H111=0,0,$G232*'3.Network design parameters'!E111/'3.Network design parameters'!$H111)</f>
        <v>0</v>
      </c>
      <c r="I232" s="402">
        <f>IF('3.Network design parameters'!$H111=0,0,$G232*'3.Network design parameters'!F111/'3.Network design parameters'!$H111)</f>
        <v>0</v>
      </c>
      <c r="J232" s="402">
        <f>IF('3.Network design parameters'!$H111=0,0,$G232*'3.Network design parameters'!G111/'3.Network design parameters'!$H111)</f>
        <v>0</v>
      </c>
      <c r="K232" s="402">
        <f>IF('3.Network design parameters'!$H111=0,0,$G232*'3.Network design parameters'!I111/'3.Network design parameters'!$H111)</f>
        <v>0</v>
      </c>
      <c r="L232" s="402">
        <f t="shared" si="9"/>
        <v>0</v>
      </c>
    </row>
    <row r="235" spans="2:35" ht="15">
      <c r="B235" s="113">
        <f>B224+0.01</f>
        <v>6.0999999999999979</v>
      </c>
      <c r="C235" s="80" t="s">
        <v>320</v>
      </c>
    </row>
    <row r="237" spans="2:35" ht="36">
      <c r="C237" s="303"/>
      <c r="D237" s="186"/>
      <c r="E237" s="301" t="s">
        <v>319</v>
      </c>
      <c r="F237" s="81" t="str">
        <f>'C. Masterfiles'!D69</f>
        <v>Trench - urban</v>
      </c>
      <c r="G237" s="81" t="str">
        <f>'C. Masterfiles'!D70</f>
        <v>Trench - suburban</v>
      </c>
      <c r="H237" s="81" t="str">
        <f>'C. Masterfiles'!D71</f>
        <v>Trench - rural</v>
      </c>
      <c r="I237" s="81" t="str">
        <f>'C. Masterfiles'!D72</f>
        <v>Duct</v>
      </c>
      <c r="J237" s="81" t="str">
        <f>'C. Masterfiles'!D73</f>
        <v>Cable - ducted 12 fibre</v>
      </c>
      <c r="K237" s="81" t="str">
        <f>'C. Masterfiles'!D74</f>
        <v>Cable - ducted 24 fibre</v>
      </c>
      <c r="L237" s="81" t="str">
        <f>'C. Masterfiles'!D75</f>
        <v>Cable - ducted 48 fibre</v>
      </c>
      <c r="M237" s="81" t="str">
        <f>'C. Masterfiles'!D76</f>
        <v>Cable - ducted 64 fibre</v>
      </c>
      <c r="N237" s="81" t="str">
        <f>'C. Masterfiles'!D77</f>
        <v>Cable - ducted 96 fibre</v>
      </c>
      <c r="O237" s="81" t="str">
        <f>'C. Masterfiles'!D78</f>
        <v>Cable - ducted 192 fibre</v>
      </c>
      <c r="P237" s="81" t="str">
        <f>'C. Masterfiles'!D79</f>
        <v>Cable - direct bury 12 fibre</v>
      </c>
      <c r="Q237" s="81" t="str">
        <f>'C. Masterfiles'!D80</f>
        <v>Cable - direct bury 24 fibre</v>
      </c>
      <c r="R237" s="81" t="str">
        <f>'C. Masterfiles'!D81</f>
        <v>Cable - direct bury 48 fibre</v>
      </c>
      <c r="S237" s="81" t="str">
        <f>'C. Masterfiles'!D82</f>
        <v>Cable - direct bury 64 fibre</v>
      </c>
      <c r="T237" s="81" t="str">
        <f>'C. Masterfiles'!D83</f>
        <v>Cable - direct bury 96 fibre</v>
      </c>
      <c r="U237" s="81" t="str">
        <f>'C. Masterfiles'!D84</f>
        <v>Cable - direct bury 192 fibre</v>
      </c>
      <c r="V237" s="81" t="str">
        <f>'C. Masterfiles'!D85</f>
        <v>Fibre joint</v>
      </c>
      <c r="W237" s="81" t="str">
        <f>'C. Masterfiles'!D86</f>
        <v>Jointing box</v>
      </c>
      <c r="X237" s="81" t="str">
        <f>'C. Masterfiles'!D87</f>
        <v>Manhole</v>
      </c>
      <c r="Y237" s="81" t="str">
        <f>'C. Masterfiles'!D88</f>
        <v>Cross connection frame</v>
      </c>
      <c r="Z237" s="81" t="e">
        <f>'C. Masterfiles'!#REF!</f>
        <v>#REF!</v>
      </c>
      <c r="AA237" s="81" t="e">
        <f>'C. Masterfiles'!#REF!</f>
        <v>#REF!</v>
      </c>
      <c r="AB237" s="81" t="e">
        <f>'C. Masterfiles'!#REF!</f>
        <v>#REF!</v>
      </c>
      <c r="AC237" s="81" t="e">
        <f>'C. Masterfiles'!#REF!</f>
        <v>#REF!</v>
      </c>
      <c r="AD237" s="81" t="e">
        <f>'C. Masterfiles'!#REF!</f>
        <v>#REF!</v>
      </c>
      <c r="AE237" s="81" t="e">
        <f>'C. Masterfiles'!#REF!</f>
        <v>#REF!</v>
      </c>
      <c r="AF237" s="81" t="e">
        <f>'C. Masterfiles'!#REF!</f>
        <v>#REF!</v>
      </c>
      <c r="AG237" s="81" t="e">
        <f>'C. Masterfiles'!#REF!</f>
        <v>#REF!</v>
      </c>
      <c r="AH237" s="81" t="e">
        <f>'C. Masterfiles'!#REF!</f>
        <v>#REF!</v>
      </c>
      <c r="AI237" s="81" t="e">
        <f>'C. Masterfiles'!#REF!</f>
        <v>#REF!</v>
      </c>
    </row>
    <row r="238" spans="2:35">
      <c r="C238" s="304"/>
      <c r="D238" s="305"/>
      <c r="E238" s="301" t="s">
        <v>96</v>
      </c>
      <c r="F238" s="300" t="str">
        <f>'C. Masterfiles'!E69</f>
        <v>km urban</v>
      </c>
      <c r="G238" s="300" t="str">
        <f>'C. Masterfiles'!E70</f>
        <v>km suburban</v>
      </c>
      <c r="H238" s="300" t="str">
        <f>'C. Masterfiles'!E71</f>
        <v>km rural</v>
      </c>
      <c r="I238" s="300" t="str">
        <f>'C. Masterfiles'!E72</f>
        <v>km ducted</v>
      </c>
      <c r="J238" s="300" t="str">
        <f>'C. Masterfiles'!E73</f>
        <v>km ducted</v>
      </c>
      <c r="K238" s="300" t="str">
        <f>'C. Masterfiles'!E74</f>
        <v>km ducted</v>
      </c>
      <c r="L238" s="300" t="str">
        <f>'C. Masterfiles'!E75</f>
        <v>km ducted</v>
      </c>
      <c r="M238" s="300" t="str">
        <f>'C. Masterfiles'!E76</f>
        <v>km ducted</v>
      </c>
      <c r="N238" s="300" t="str">
        <f>'C. Masterfiles'!E77</f>
        <v>km ducted</v>
      </c>
      <c r="O238" s="300" t="str">
        <f>'C. Masterfiles'!E78</f>
        <v>km ducted</v>
      </c>
      <c r="P238" s="300" t="str">
        <f>'C. Masterfiles'!E79</f>
        <v>km direct bury</v>
      </c>
      <c r="Q238" s="300" t="str">
        <f>'C. Masterfiles'!E80</f>
        <v>km direct bury</v>
      </c>
      <c r="R238" s="300" t="str">
        <f>'C. Masterfiles'!E81</f>
        <v>km direct bury</v>
      </c>
      <c r="S238" s="300" t="str">
        <f>'C. Masterfiles'!E82</f>
        <v>km direct bury</v>
      </c>
      <c r="T238" s="300" t="str">
        <f>'C. Masterfiles'!E83</f>
        <v>km direct bury</v>
      </c>
      <c r="U238" s="300" t="str">
        <f>'C. Masterfiles'!E84</f>
        <v>km direct bury</v>
      </c>
      <c r="V238" s="300" t="str">
        <f>'C. Masterfiles'!E85</f>
        <v>km total</v>
      </c>
      <c r="W238" s="300" t="str">
        <f>'C. Masterfiles'!E86</f>
        <v>km total</v>
      </c>
      <c r="X238" s="300" t="str">
        <f>'C. Masterfiles'!E87</f>
        <v>km total</v>
      </c>
      <c r="Y238" s="300" t="str">
        <f>'C. Masterfiles'!E88</f>
        <v>km total</v>
      </c>
      <c r="Z238" s="300" t="e">
        <f>'C. Masterfiles'!#REF!</f>
        <v>#REF!</v>
      </c>
      <c r="AA238" s="300" t="e">
        <f>'C. Masterfiles'!#REF!</f>
        <v>#REF!</v>
      </c>
      <c r="AB238" s="300" t="e">
        <f>'C. Masterfiles'!#REF!</f>
        <v>#REF!</v>
      </c>
      <c r="AC238" s="300" t="e">
        <f>'C. Masterfiles'!#REF!</f>
        <v>#REF!</v>
      </c>
      <c r="AD238" s="300" t="e">
        <f>'C. Masterfiles'!#REF!</f>
        <v>#REF!</v>
      </c>
      <c r="AE238" s="300" t="e">
        <f>'C. Masterfiles'!#REF!</f>
        <v>#REF!</v>
      </c>
      <c r="AF238" s="300" t="e">
        <f>'C. Masterfiles'!#REF!</f>
        <v>#REF!</v>
      </c>
      <c r="AG238" s="300" t="e">
        <f>'C. Masterfiles'!#REF!</f>
        <v>#REF!</v>
      </c>
      <c r="AH238" s="300" t="e">
        <f>'C. Masterfiles'!#REF!</f>
        <v>#REF!</v>
      </c>
      <c r="AI238" s="300" t="e">
        <f>'C. Masterfiles'!#REF!</f>
        <v>#REF!</v>
      </c>
    </row>
    <row r="239" spans="2:35">
      <c r="C239" s="58" t="s">
        <v>40</v>
      </c>
      <c r="D239" s="308" t="s">
        <v>283</v>
      </c>
      <c r="E239" s="307"/>
      <c r="F239" s="300"/>
      <c r="G239" s="300"/>
      <c r="H239" s="300"/>
      <c r="I239" s="300"/>
      <c r="J239" s="300"/>
      <c r="K239" s="300"/>
      <c r="L239" s="300"/>
      <c r="M239" s="300"/>
      <c r="N239" s="300"/>
      <c r="O239" s="300"/>
      <c r="P239" s="300"/>
      <c r="Q239" s="300"/>
      <c r="R239" s="300"/>
      <c r="S239" s="300"/>
      <c r="T239" s="300"/>
      <c r="U239" s="300"/>
      <c r="V239" s="300"/>
      <c r="W239" s="300"/>
      <c r="X239" s="300"/>
      <c r="Y239" s="300"/>
      <c r="Z239" s="300"/>
      <c r="AA239" s="300"/>
      <c r="AB239" s="300"/>
      <c r="AC239" s="300"/>
      <c r="AD239" s="300"/>
      <c r="AE239" s="300"/>
      <c r="AF239" s="300"/>
      <c r="AG239" s="300"/>
      <c r="AH239" s="300"/>
      <c r="AI239" s="300"/>
    </row>
    <row r="240" spans="2:35">
      <c r="C240" s="292" t="str">
        <f>'C. Masterfiles'!C54</f>
        <v>TL01</v>
      </c>
      <c r="D240" s="296" t="str">
        <f>'C. Masterfiles'!D54</f>
        <v>MSAN-MSAN</v>
      </c>
      <c r="E240" s="299"/>
      <c r="F240" s="333">
        <f>ROUNDUP('3.Network design parameters'!F119*IF(F$238="km total",$G227,IF(F$238="km urban",$H227,IF(F$238="km suburban",$I227,IF(F$238="km rural",$J227,IF(F$238="km ducted",$K227,IF(F$238="km direct bury",$L227,0)))))),0)</f>
        <v>48</v>
      </c>
      <c r="G240" s="333">
        <f>ROUNDUP('3.Network design parameters'!G119*IF(G$238="km total",$G227,IF(G$238="km urban",$H227,IF(G$238="km suburban",$I227,IF(G$238="km rural",$J227,IF(G$238="km ducted",$K227,IF(G$238="km direct bury",$L227,0)))))),0)</f>
        <v>24</v>
      </c>
      <c r="H240" s="333">
        <f>ROUNDUP('3.Network design parameters'!H119*IF(H$238="km total",$G227,IF(H$238="km urban",$H227,IF(H$238="km suburban",$I227,IF(H$238="km rural",$J227,IF(H$238="km ducted",$K227,IF(H$238="km direct bury",$L227,0)))))),0)</f>
        <v>190</v>
      </c>
      <c r="I240" s="333">
        <f>ROUNDUP('3.Network design parameters'!I119*IF(I$238="km total",$G227,IF(I$238="km urban",$H227,IF(I$238="km suburban",$I227,IF(I$238="km rural",$J227,IF(I$238="km ducted",$K227,IF(I$238="km direct bury",$L227,0)))))),0)</f>
        <v>72</v>
      </c>
      <c r="J240" s="333">
        <f>ROUNDUP('3.Network design parameters'!J119*IF(J$238="km total",$G227,IF(J$238="km urban",$H227,IF(J$238="km suburban",$I227,IF(J$238="km rural",$J227,IF(J$238="km ducted",$K227,IF(J$238="km direct bury",$L227,0)))))),0)</f>
        <v>0</v>
      </c>
      <c r="K240" s="333">
        <f>ROUNDUP('3.Network design parameters'!K119*IF(K$238="km total",$G227,IF(K$238="km urban",$H227,IF(K$238="km suburban",$I227,IF(K$238="km rural",$J227,IF(K$238="km ducted",$K227,IF(K$238="km direct bury",$L227,0)))))),0)</f>
        <v>72</v>
      </c>
      <c r="L240" s="333">
        <f>ROUNDUP('3.Network design parameters'!L119*IF(L$238="km total",$G227,IF(L$238="km urban",$H227,IF(L$238="km suburban",$I227,IF(L$238="km rural",$J227,IF(L$238="km ducted",$K227,IF(L$238="km direct bury",$L227,0)))))),0)</f>
        <v>0</v>
      </c>
      <c r="M240" s="333">
        <f>ROUNDUP('3.Network design parameters'!M119*IF(M$238="km total",$G227,IF(M$238="km urban",$H227,IF(M$238="km suburban",$I227,IF(M$238="km rural",$J227,IF(M$238="km ducted",$K227,IF(M$238="km direct bury",$L227,0)))))),0)</f>
        <v>0</v>
      </c>
      <c r="N240" s="333">
        <f>ROUNDUP('3.Network design parameters'!N119*IF(N$238="km total",$G227,IF(N$238="km urban",$H227,IF(N$238="km suburban",$I227,IF(N$238="km rural",$J227,IF(N$238="km ducted",$K227,IF(N$238="km direct bury",$L227,0)))))),0)</f>
        <v>0</v>
      </c>
      <c r="O240" s="333">
        <f>ROUNDUP('3.Network design parameters'!O119*IF(O$238="km total",$G227,IF(O$238="km urban",$H227,IF(O$238="km suburban",$I227,IF(O$238="km rural",$J227,IF(O$238="km ducted",$K227,IF(O$238="km direct bury",$L227,0)))))),0)</f>
        <v>0</v>
      </c>
      <c r="P240" s="333">
        <f>ROUNDUP('3.Network design parameters'!P119*IF(P$238="km total",$G227,IF(P$238="km urban",$H227,IF(P$238="km suburban",$I227,IF(P$238="km rural",$J227,IF(P$238="km ducted",$K227,IF(P$238="km direct bury",$L227,0)))))),0)</f>
        <v>0</v>
      </c>
      <c r="Q240" s="333">
        <f>ROUNDUP('3.Network design parameters'!Q119*IF(Q$238="km total",$G227,IF(Q$238="km urban",$H227,IF(Q$238="km suburban",$I227,IF(Q$238="km rural",$J227,IF(Q$238="km ducted",$K227,IF(Q$238="km direct bury",$L227,0)))))),0)</f>
        <v>190</v>
      </c>
      <c r="R240" s="333">
        <f>ROUNDUP('3.Network design parameters'!R119*IF(R$238="km total",$G227,IF(R$238="km urban",$H227,IF(R$238="km suburban",$I227,IF(R$238="km rural",$J227,IF(R$238="km ducted",$K227,IF(R$238="km direct bury",$L227,0)))))),0)</f>
        <v>0</v>
      </c>
      <c r="S240" s="333">
        <f>ROUNDUP('3.Network design parameters'!S119*IF(S$238="km total",$G227,IF(S$238="km urban",$H227,IF(S$238="km suburban",$I227,IF(S$238="km rural",$J227,IF(S$238="km ducted",$K227,IF(S$238="km direct bury",$L227,0)))))),0)</f>
        <v>0</v>
      </c>
      <c r="T240" s="333">
        <f>ROUNDUP('3.Network design parameters'!T119*IF(T$238="km total",$G227,IF(T$238="km urban",$H227,IF(T$238="km suburban",$I227,IF(T$238="km rural",$J227,IF(T$238="km ducted",$K227,IF(T$238="km direct bury",$L227,0)))))),0)</f>
        <v>0</v>
      </c>
      <c r="U240" s="333">
        <f>ROUNDUP('3.Network design parameters'!U119*IF(U$238="km total",$G227,IF(U$238="km urban",$H227,IF(U$238="km suburban",$I227,IF(U$238="km rural",$J227,IF(U$238="km ducted",$K227,IF(U$238="km direct bury",$L227,0)))))),0)</f>
        <v>0</v>
      </c>
      <c r="V240" s="333">
        <f>ROUNDUP('3.Network design parameters'!V119*IF(V$238="km total",$G227,IF(V$238="km urban",$H227,IF(V$238="km suburban",$I227,IF(V$238="km rural",$J227,IF(V$238="km ducted",$K227,IF(V$238="km direct bury",$L227,0)))))),0)</f>
        <v>53</v>
      </c>
      <c r="W240" s="333">
        <f>ROUNDUP('3.Network design parameters'!W119*IF(W$238="km total",$G227,IF(W$238="km urban",$H227,IF(W$238="km suburban",$I227,IF(W$238="km rural",$J227,IF(W$238="km ducted",$K227,IF(W$238="km direct bury",$L227,0)))))),0)</f>
        <v>53</v>
      </c>
      <c r="X240" s="333">
        <f>ROUNDUP('3.Network design parameters'!X119*IF(X$238="km total",$G227,IF(X$238="km urban",$H227,IF(X$238="km suburban",$I227,IF(X$238="km rural",$J227,IF(X$238="km ducted",$K227,IF(X$238="km direct bury",$L227,0)))))),0)</f>
        <v>53</v>
      </c>
      <c r="Y240" s="333">
        <f>ROUNDUP('3.Network design parameters'!Y119*IF(Y$238="km total",$G227,IF(Y$238="km urban",$H227,IF(Y$238="km suburban",$I227,IF(Y$238="km rural",$J227,IF(Y$238="km ducted",$K227,IF(Y$238="km direct bury",$L227,0)))))),0)</f>
        <v>53</v>
      </c>
      <c r="Z240" s="333" t="e">
        <f>ROUNDUP('3.Network design parameters'!#REF!*IF(Z$238="km total",$G227,IF(Z$238="km urban",$H227,IF(Z$238="km suburban",$I227,IF(Z$238="km rural",$J227,IF(Z$238="km ducted",$K227,IF(Z$238="km direct bury",$L227,0)))))),0)</f>
        <v>#REF!</v>
      </c>
      <c r="AA240" s="333" t="e">
        <f>ROUNDUP('3.Network design parameters'!#REF!*IF(AA$238="km total",$G227,IF(AA$238="km urban",$H227,IF(AA$238="km suburban",$I227,IF(AA$238="km rural",$J227,IF(AA$238="km ducted",$K227,IF(AA$238="km direct bury",$L227,0)))))),0)</f>
        <v>#REF!</v>
      </c>
      <c r="AB240" s="333" t="e">
        <f>ROUNDUP('3.Network design parameters'!#REF!*IF(AB$238="km total",$G227,IF(AB$238="km urban",$H227,IF(AB$238="km suburban",$I227,IF(AB$238="km rural",$J227,IF(AB$238="km ducted",$K227,IF(AB$238="km direct bury",$L227,0)))))),0)</f>
        <v>#REF!</v>
      </c>
      <c r="AC240" s="333" t="e">
        <f>ROUNDUP('3.Network design parameters'!#REF!*IF(AC$238="km total",$G227,IF(AC$238="km urban",$H227,IF(AC$238="km suburban",$I227,IF(AC$238="km rural",$J227,IF(AC$238="km ducted",$K227,IF(AC$238="km direct bury",$L227,0)))))),0)</f>
        <v>#REF!</v>
      </c>
      <c r="AD240" s="333" t="e">
        <f>ROUNDUP('3.Network design parameters'!#REF!*IF(AD$238="km total",$G227,IF(AD$238="km urban",$H227,IF(AD$238="km suburban",$I227,IF(AD$238="km rural",$J227,IF(AD$238="km ducted",$K227,IF(AD$238="km direct bury",$L227,0)))))),0)</f>
        <v>#REF!</v>
      </c>
      <c r="AE240" s="333" t="e">
        <f>ROUNDUP('3.Network design parameters'!#REF!*IF(AE$238="km total",$G227,IF(AE$238="km urban",$H227,IF(AE$238="km suburban",$I227,IF(AE$238="km rural",$J227,IF(AE$238="km ducted",$K227,IF(AE$238="km direct bury",$L227,0)))))),0)</f>
        <v>#REF!</v>
      </c>
      <c r="AF240" s="333" t="e">
        <f>ROUNDUP('3.Network design parameters'!#REF!*IF(AF$238="km total",$G227,IF(AF$238="km urban",$H227,IF(AF$238="km suburban",$I227,IF(AF$238="km rural",$J227,IF(AF$238="km ducted",$K227,IF(AF$238="km direct bury",$L227,0)))))),0)</f>
        <v>#REF!</v>
      </c>
      <c r="AG240" s="333" t="e">
        <f>ROUNDUP('3.Network design parameters'!#REF!*IF(AG$238="km total",$G227,IF(AG$238="km urban",$H227,IF(AG$238="km suburban",$I227,IF(AG$238="km rural",$J227,IF(AG$238="km ducted",$K227,IF(AG$238="km direct bury",$L227,0)))))),0)</f>
        <v>#REF!</v>
      </c>
      <c r="AH240" s="333" t="e">
        <f>ROUNDUP('3.Network design parameters'!#REF!*IF(AH$238="km total",$G227,IF(AH$238="km urban",$H227,IF(AH$238="km suburban",$I227,IF(AH$238="km rural",$J227,IF(AH$238="km ducted",$K227,IF(AH$238="km direct bury",$L227,0)))))),0)</f>
        <v>#REF!</v>
      </c>
      <c r="AI240" s="333" t="e">
        <f>ROUNDUP('3.Network design parameters'!#REF!*IF(AI$238="km total",$G227,IF(AI$238="km urban",$H227,IF(AI$238="km suburban",$I227,IF(AI$238="km rural",$J227,IF(AI$238="km ducted",$K227,IF(AI$238="km direct bury",$L227,0)))))),0)</f>
        <v>#REF!</v>
      </c>
    </row>
    <row r="241" spans="3:35">
      <c r="C241" s="292" t="str">
        <f>'C. Masterfiles'!C55</f>
        <v>TL02</v>
      </c>
      <c r="D241" s="296" t="str">
        <f>'C. Masterfiles'!D55</f>
        <v>AGGR-AGGR</v>
      </c>
      <c r="E241" s="297"/>
      <c r="F241" s="333">
        <f>ROUNDUP('3.Network design parameters'!F120*IF(F$238="km total",$G228,IF(F$238="km urban",$H228,IF(F$238="km suburban",$I228,IF(F$238="km rural",$J228,IF(F$238="km ducted",$K228,IF(F$238="km direct bury",$L228,0)))))),0)</f>
        <v>25</v>
      </c>
      <c r="G241" s="333">
        <f>ROUNDUP('3.Network design parameters'!G120*IF(G$238="km total",$G228,IF(G$238="km urban",$H228,IF(G$238="km suburban",$I228,IF(G$238="km rural",$J228,IF(G$238="km ducted",$K228,IF(G$238="km direct bury",$L228,0)))))),0)</f>
        <v>13</v>
      </c>
      <c r="H241" s="333">
        <f>ROUNDUP('3.Network design parameters'!H120*IF(H$238="km total",$G228,IF(H$238="km urban",$H228,IF(H$238="km suburban",$I228,IF(H$238="km rural",$J228,IF(H$238="km ducted",$K228,IF(H$238="km direct bury",$L228,0)))))),0)</f>
        <v>175</v>
      </c>
      <c r="I241" s="333">
        <f>ROUNDUP('3.Network design parameters'!I120*IF(I$238="km total",$G228,IF(I$238="km urban",$H228,IF(I$238="km suburban",$I228,IF(I$238="km rural",$J228,IF(I$238="km ducted",$K228,IF(I$238="km direct bury",$L228,0)))))),0)</f>
        <v>38</v>
      </c>
      <c r="J241" s="333">
        <f>ROUNDUP('3.Network design parameters'!J120*IF(J$238="km total",$G228,IF(J$238="km urban",$H228,IF(J$238="km suburban",$I228,IF(J$238="km rural",$J228,IF(J$238="km ducted",$K228,IF(J$238="km direct bury",$L228,0)))))),0)</f>
        <v>0</v>
      </c>
      <c r="K241" s="333">
        <f>ROUNDUP('3.Network design parameters'!K120*IF(K$238="km total",$G228,IF(K$238="km urban",$H228,IF(K$238="km suburban",$I228,IF(K$238="km rural",$J228,IF(K$238="km ducted",$K228,IF(K$238="km direct bury",$L228,0)))))),0)</f>
        <v>0</v>
      </c>
      <c r="L241" s="333">
        <f>ROUNDUP('3.Network design parameters'!L120*IF(L$238="km total",$G228,IF(L$238="km urban",$H228,IF(L$238="km suburban",$I228,IF(L$238="km rural",$J228,IF(L$238="km ducted",$K228,IF(L$238="km direct bury",$L228,0)))))),0)</f>
        <v>38</v>
      </c>
      <c r="M241" s="333">
        <f>ROUNDUP('3.Network design parameters'!M120*IF(M$238="km total",$G228,IF(M$238="km urban",$H228,IF(M$238="km suburban",$I228,IF(M$238="km rural",$J228,IF(M$238="km ducted",$K228,IF(M$238="km direct bury",$L228,0)))))),0)</f>
        <v>0</v>
      </c>
      <c r="N241" s="333">
        <f>ROUNDUP('3.Network design parameters'!N120*IF(N$238="km total",$G228,IF(N$238="km urban",$H228,IF(N$238="km suburban",$I228,IF(N$238="km rural",$J228,IF(N$238="km ducted",$K228,IF(N$238="km direct bury",$L228,0)))))),0)</f>
        <v>0</v>
      </c>
      <c r="O241" s="333">
        <f>ROUNDUP('3.Network design parameters'!O120*IF(O$238="km total",$G228,IF(O$238="km urban",$H228,IF(O$238="km suburban",$I228,IF(O$238="km rural",$J228,IF(O$238="km ducted",$K228,IF(O$238="km direct bury",$L228,0)))))),0)</f>
        <v>0</v>
      </c>
      <c r="P241" s="333">
        <f>ROUNDUP('3.Network design parameters'!P120*IF(P$238="km total",$G228,IF(P$238="km urban",$H228,IF(P$238="km suburban",$I228,IF(P$238="km rural",$J228,IF(P$238="km ducted",$K228,IF(P$238="km direct bury",$L228,0)))))),0)</f>
        <v>0</v>
      </c>
      <c r="Q241" s="333">
        <f>ROUNDUP('3.Network design parameters'!Q120*IF(Q$238="km total",$G228,IF(Q$238="km urban",$H228,IF(Q$238="km suburban",$I228,IF(Q$238="km rural",$J228,IF(Q$238="km ducted",$K228,IF(Q$238="km direct bury",$L228,0)))))),0)</f>
        <v>0</v>
      </c>
      <c r="R241" s="333">
        <f>ROUNDUP('3.Network design parameters'!R120*IF(R$238="km total",$G228,IF(R$238="km urban",$H228,IF(R$238="km suburban",$I228,IF(R$238="km rural",$J228,IF(R$238="km ducted",$K228,IF(R$238="km direct bury",$L228,0)))))),0)</f>
        <v>175</v>
      </c>
      <c r="S241" s="333">
        <f>ROUNDUP('3.Network design parameters'!S120*IF(S$238="km total",$G228,IF(S$238="km urban",$H228,IF(S$238="km suburban",$I228,IF(S$238="km rural",$J228,IF(S$238="km ducted",$K228,IF(S$238="km direct bury",$L228,0)))))),0)</f>
        <v>0</v>
      </c>
      <c r="T241" s="333">
        <f>ROUNDUP('3.Network design parameters'!T120*IF(T$238="km total",$G228,IF(T$238="km urban",$H228,IF(T$238="km suburban",$I228,IF(T$238="km rural",$J228,IF(T$238="km ducted",$K228,IF(T$238="km direct bury",$L228,0)))))),0)</f>
        <v>0</v>
      </c>
      <c r="U241" s="333">
        <f>ROUNDUP('3.Network design parameters'!U120*IF(U$238="km total",$G228,IF(U$238="km urban",$H228,IF(U$238="km suburban",$I228,IF(U$238="km rural",$J228,IF(U$238="km ducted",$K228,IF(U$238="km direct bury",$L228,0)))))),0)</f>
        <v>0</v>
      </c>
      <c r="V241" s="333">
        <f>ROUNDUP('3.Network design parameters'!V120*IF(V$238="km total",$G228,IF(V$238="km urban",$H228,IF(V$238="km suburban",$I228,IF(V$238="km rural",$J228,IF(V$238="km ducted",$K228,IF(V$238="km direct bury",$L228,0)))))),0)</f>
        <v>22</v>
      </c>
      <c r="W241" s="333">
        <f>ROUNDUP('3.Network design parameters'!W120*IF(W$238="km total",$G228,IF(W$238="km urban",$H228,IF(W$238="km suburban",$I228,IF(W$238="km rural",$J228,IF(W$238="km ducted",$K228,IF(W$238="km direct bury",$L228,0)))))),0)</f>
        <v>22</v>
      </c>
      <c r="X241" s="333">
        <f>ROUNDUP('3.Network design parameters'!X120*IF(X$238="km total",$G228,IF(X$238="km urban",$H228,IF(X$238="km suburban",$I228,IF(X$238="km rural",$J228,IF(X$238="km ducted",$K228,IF(X$238="km direct bury",$L228,0)))))),0)</f>
        <v>22</v>
      </c>
      <c r="Y241" s="333">
        <f>ROUNDUP('3.Network design parameters'!Y120*IF(Y$238="km total",$G228,IF(Y$238="km urban",$H228,IF(Y$238="km suburban",$I228,IF(Y$238="km rural",$J228,IF(Y$238="km ducted",$K228,IF(Y$238="km direct bury",$L228,0)))))),0)</f>
        <v>22</v>
      </c>
      <c r="Z241" s="333" t="e">
        <f>ROUNDUP('3.Network design parameters'!#REF!*IF(Z$238="km total",$G228,IF(Z$238="km urban",$H228,IF(Z$238="km suburban",$I228,IF(Z$238="km rural",$J228,IF(Z$238="km ducted",$K228,IF(Z$238="km direct bury",$L228,0)))))),0)</f>
        <v>#REF!</v>
      </c>
      <c r="AA241" s="333" t="e">
        <f>ROUNDUP('3.Network design parameters'!#REF!*IF(AA$238="km total",$G228,IF(AA$238="km urban",$H228,IF(AA$238="km suburban",$I228,IF(AA$238="km rural",$J228,IF(AA$238="km ducted",$K228,IF(AA$238="km direct bury",$L228,0)))))),0)</f>
        <v>#REF!</v>
      </c>
      <c r="AB241" s="333" t="e">
        <f>ROUNDUP('3.Network design parameters'!#REF!*IF(AB$238="km total",$G228,IF(AB$238="km urban",$H228,IF(AB$238="km suburban",$I228,IF(AB$238="km rural",$J228,IF(AB$238="km ducted",$K228,IF(AB$238="km direct bury",$L228,0)))))),0)</f>
        <v>#REF!</v>
      </c>
      <c r="AC241" s="333" t="e">
        <f>ROUNDUP('3.Network design parameters'!#REF!*IF(AC$238="km total",$G228,IF(AC$238="km urban",$H228,IF(AC$238="km suburban",$I228,IF(AC$238="km rural",$J228,IF(AC$238="km ducted",$K228,IF(AC$238="km direct bury",$L228,0)))))),0)</f>
        <v>#REF!</v>
      </c>
      <c r="AD241" s="333" t="e">
        <f>ROUNDUP('3.Network design parameters'!#REF!*IF(AD$238="km total",$G228,IF(AD$238="km urban",$H228,IF(AD$238="km suburban",$I228,IF(AD$238="km rural",$J228,IF(AD$238="km ducted",$K228,IF(AD$238="km direct bury",$L228,0)))))),0)</f>
        <v>#REF!</v>
      </c>
      <c r="AE241" s="333" t="e">
        <f>ROUNDUP('3.Network design parameters'!#REF!*IF(AE$238="km total",$G228,IF(AE$238="km urban",$H228,IF(AE$238="km suburban",$I228,IF(AE$238="km rural",$J228,IF(AE$238="km ducted",$K228,IF(AE$238="km direct bury",$L228,0)))))),0)</f>
        <v>#REF!</v>
      </c>
      <c r="AF241" s="333" t="e">
        <f>ROUNDUP('3.Network design parameters'!#REF!*IF(AF$238="km total",$G228,IF(AF$238="km urban",$H228,IF(AF$238="km suburban",$I228,IF(AF$238="km rural",$J228,IF(AF$238="km ducted",$K228,IF(AF$238="km direct bury",$L228,0)))))),0)</f>
        <v>#REF!</v>
      </c>
      <c r="AG241" s="333" t="e">
        <f>ROUNDUP('3.Network design parameters'!#REF!*IF(AG$238="km total",$G228,IF(AG$238="km urban",$H228,IF(AG$238="km suburban",$I228,IF(AG$238="km rural",$J228,IF(AG$238="km ducted",$K228,IF(AG$238="km direct bury",$L228,0)))))),0)</f>
        <v>#REF!</v>
      </c>
      <c r="AH241" s="333" t="e">
        <f>ROUNDUP('3.Network design parameters'!#REF!*IF(AH$238="km total",$G228,IF(AH$238="km urban",$H228,IF(AH$238="km suburban",$I228,IF(AH$238="km rural",$J228,IF(AH$238="km ducted",$K228,IF(AH$238="km direct bury",$L228,0)))))),0)</f>
        <v>#REF!</v>
      </c>
      <c r="AI241" s="333" t="e">
        <f>ROUNDUP('3.Network design parameters'!#REF!*IF(AI$238="km total",$G228,IF(AI$238="km urban",$H228,IF(AI$238="km suburban",$I228,IF(AI$238="km rural",$J228,IF(AI$238="km ducted",$K228,IF(AI$238="km direct bury",$L228,0)))))),0)</f>
        <v>#REF!</v>
      </c>
    </row>
    <row r="242" spans="3:35">
      <c r="C242" s="292" t="str">
        <f>'C. Masterfiles'!C56</f>
        <v>TL03</v>
      </c>
      <c r="D242" s="296" t="str">
        <f>'C. Masterfiles'!D56</f>
        <v>EDGE-EDGE</v>
      </c>
      <c r="E242" s="297"/>
      <c r="F242" s="333">
        <f>ROUNDUP('3.Network design parameters'!F121*IF(F$238="km total",$G229,IF(F$238="km urban",$H229,IF(F$238="km suburban",$I229,IF(F$238="km rural",$J229,IF(F$238="km ducted",$K229,IF(F$238="km direct bury",$L229,0)))))),0)</f>
        <v>15</v>
      </c>
      <c r="G242" s="333">
        <f>ROUNDUP('3.Network design parameters'!G121*IF(G$238="km total",$G229,IF(G$238="km urban",$H229,IF(G$238="km suburban",$I229,IF(G$238="km rural",$J229,IF(G$238="km ducted",$K229,IF(G$238="km direct bury",$L229,0)))))),0)</f>
        <v>8</v>
      </c>
      <c r="H242" s="333">
        <f>ROUNDUP('3.Network design parameters'!H121*IF(H$238="km total",$G229,IF(H$238="km urban",$H229,IF(H$238="km suburban",$I229,IF(H$238="km rural",$J229,IF(H$238="km ducted",$K229,IF(H$238="km direct bury",$L229,0)))))),0)</f>
        <v>105</v>
      </c>
      <c r="I242" s="333">
        <f>ROUNDUP('3.Network design parameters'!I121*IF(I$238="km total",$G229,IF(I$238="km urban",$H229,IF(I$238="km suburban",$I229,IF(I$238="km rural",$J229,IF(I$238="km ducted",$K229,IF(I$238="km direct bury",$L229,0)))))),0)</f>
        <v>23</v>
      </c>
      <c r="J242" s="333">
        <f>ROUNDUP('3.Network design parameters'!J121*IF(J$238="km total",$G229,IF(J$238="km urban",$H229,IF(J$238="km suburban",$I229,IF(J$238="km rural",$J229,IF(J$238="km ducted",$K229,IF(J$238="km direct bury",$L229,0)))))),0)</f>
        <v>0</v>
      </c>
      <c r="K242" s="333">
        <f>ROUNDUP('3.Network design parameters'!K121*IF(K$238="km total",$G229,IF(K$238="km urban",$H229,IF(K$238="km suburban",$I229,IF(K$238="km rural",$J229,IF(K$238="km ducted",$K229,IF(K$238="km direct bury",$L229,0)))))),0)</f>
        <v>0</v>
      </c>
      <c r="L242" s="333">
        <f>ROUNDUP('3.Network design parameters'!L121*IF(L$238="km total",$G229,IF(L$238="km urban",$H229,IF(L$238="km suburban",$I229,IF(L$238="km rural",$J229,IF(L$238="km ducted",$K229,IF(L$238="km direct bury",$L229,0)))))),0)</f>
        <v>0</v>
      </c>
      <c r="M242" s="333">
        <f>ROUNDUP('3.Network design parameters'!M121*IF(M$238="km total",$G229,IF(M$238="km urban",$H229,IF(M$238="km suburban",$I229,IF(M$238="km rural",$J229,IF(M$238="km ducted",$K229,IF(M$238="km direct bury",$L229,0)))))),0)</f>
        <v>23</v>
      </c>
      <c r="N242" s="333">
        <f>ROUNDUP('3.Network design parameters'!N121*IF(N$238="km total",$G229,IF(N$238="km urban",$H229,IF(N$238="km suburban",$I229,IF(N$238="km rural",$J229,IF(N$238="km ducted",$K229,IF(N$238="km direct bury",$L229,0)))))),0)</f>
        <v>0</v>
      </c>
      <c r="O242" s="333">
        <f>ROUNDUP('3.Network design parameters'!O121*IF(O$238="km total",$G229,IF(O$238="km urban",$H229,IF(O$238="km suburban",$I229,IF(O$238="km rural",$J229,IF(O$238="km ducted",$K229,IF(O$238="km direct bury",$L229,0)))))),0)</f>
        <v>0</v>
      </c>
      <c r="P242" s="333">
        <f>ROUNDUP('3.Network design parameters'!P121*IF(P$238="km total",$G229,IF(P$238="km urban",$H229,IF(P$238="km suburban",$I229,IF(P$238="km rural",$J229,IF(P$238="km ducted",$K229,IF(P$238="km direct bury",$L229,0)))))),0)</f>
        <v>0</v>
      </c>
      <c r="Q242" s="333">
        <f>ROUNDUP('3.Network design parameters'!Q121*IF(Q$238="km total",$G229,IF(Q$238="km urban",$H229,IF(Q$238="km suburban",$I229,IF(Q$238="km rural",$J229,IF(Q$238="km ducted",$K229,IF(Q$238="km direct bury",$L229,0)))))),0)</f>
        <v>0</v>
      </c>
      <c r="R242" s="333">
        <f>ROUNDUP('3.Network design parameters'!R121*IF(R$238="km total",$G229,IF(R$238="km urban",$H229,IF(R$238="km suburban",$I229,IF(R$238="km rural",$J229,IF(R$238="km ducted",$K229,IF(R$238="km direct bury",$L229,0)))))),0)</f>
        <v>0</v>
      </c>
      <c r="S242" s="333">
        <f>ROUNDUP('3.Network design parameters'!S121*IF(S$238="km total",$G229,IF(S$238="km urban",$H229,IF(S$238="km suburban",$I229,IF(S$238="km rural",$J229,IF(S$238="km ducted",$K229,IF(S$238="km direct bury",$L229,0)))))),0)</f>
        <v>105</v>
      </c>
      <c r="T242" s="333">
        <f>ROUNDUP('3.Network design parameters'!T121*IF(T$238="km total",$G229,IF(T$238="km urban",$H229,IF(T$238="km suburban",$I229,IF(T$238="km rural",$J229,IF(T$238="km ducted",$K229,IF(T$238="km direct bury",$L229,0)))))),0)</f>
        <v>0</v>
      </c>
      <c r="U242" s="333">
        <f>ROUNDUP('3.Network design parameters'!U121*IF(U$238="km total",$G229,IF(U$238="km urban",$H229,IF(U$238="km suburban",$I229,IF(U$238="km rural",$J229,IF(U$238="km ducted",$K229,IF(U$238="km direct bury",$L229,0)))))),0)</f>
        <v>0</v>
      </c>
      <c r="V242" s="333">
        <f>ROUNDUP('3.Network design parameters'!V121*IF(V$238="km total",$G229,IF(V$238="km urban",$H229,IF(V$238="km suburban",$I229,IF(V$238="km rural",$J229,IF(V$238="km ducted",$K229,IF(V$238="km direct bury",$L229,0)))))),0)</f>
        <v>13</v>
      </c>
      <c r="W242" s="333">
        <f>ROUNDUP('3.Network design parameters'!W121*IF(W$238="km total",$G229,IF(W$238="km urban",$H229,IF(W$238="km suburban",$I229,IF(W$238="km rural",$J229,IF(W$238="km ducted",$K229,IF(W$238="km direct bury",$L229,0)))))),0)</f>
        <v>13</v>
      </c>
      <c r="X242" s="333">
        <f>ROUNDUP('3.Network design parameters'!X121*IF(X$238="km total",$G229,IF(X$238="km urban",$H229,IF(X$238="km suburban",$I229,IF(X$238="km rural",$J229,IF(X$238="km ducted",$K229,IF(X$238="km direct bury",$L229,0)))))),0)</f>
        <v>13</v>
      </c>
      <c r="Y242" s="333">
        <f>ROUNDUP('3.Network design parameters'!Y121*IF(Y$238="km total",$G229,IF(Y$238="km urban",$H229,IF(Y$238="km suburban",$I229,IF(Y$238="km rural",$J229,IF(Y$238="km ducted",$K229,IF(Y$238="km direct bury",$L229,0)))))),0)</f>
        <v>13</v>
      </c>
      <c r="Z242" s="333" t="e">
        <f>ROUNDUP('3.Network design parameters'!#REF!*IF(Z$238="km total",$G229,IF(Z$238="km urban",$H229,IF(Z$238="km suburban",$I229,IF(Z$238="km rural",$J229,IF(Z$238="km ducted",$K229,IF(Z$238="km direct bury",$L229,0)))))),0)</f>
        <v>#REF!</v>
      </c>
      <c r="AA242" s="333" t="e">
        <f>ROUNDUP('3.Network design parameters'!#REF!*IF(AA$238="km total",$G229,IF(AA$238="km urban",$H229,IF(AA$238="km suburban",$I229,IF(AA$238="km rural",$J229,IF(AA$238="km ducted",$K229,IF(AA$238="km direct bury",$L229,0)))))),0)</f>
        <v>#REF!</v>
      </c>
      <c r="AB242" s="333" t="e">
        <f>ROUNDUP('3.Network design parameters'!#REF!*IF(AB$238="km total",$G229,IF(AB$238="km urban",$H229,IF(AB$238="km suburban",$I229,IF(AB$238="km rural",$J229,IF(AB$238="km ducted",$K229,IF(AB$238="km direct bury",$L229,0)))))),0)</f>
        <v>#REF!</v>
      </c>
      <c r="AC242" s="333" t="e">
        <f>ROUNDUP('3.Network design parameters'!#REF!*IF(AC$238="km total",$G229,IF(AC$238="km urban",$H229,IF(AC$238="km suburban",$I229,IF(AC$238="km rural",$J229,IF(AC$238="km ducted",$K229,IF(AC$238="km direct bury",$L229,0)))))),0)</f>
        <v>#REF!</v>
      </c>
      <c r="AD242" s="333" t="e">
        <f>ROUNDUP('3.Network design parameters'!#REF!*IF(AD$238="km total",$G229,IF(AD$238="km urban",$H229,IF(AD$238="km suburban",$I229,IF(AD$238="km rural",$J229,IF(AD$238="km ducted",$K229,IF(AD$238="km direct bury",$L229,0)))))),0)</f>
        <v>#REF!</v>
      </c>
      <c r="AE242" s="333" t="e">
        <f>ROUNDUP('3.Network design parameters'!#REF!*IF(AE$238="km total",$G229,IF(AE$238="km urban",$H229,IF(AE$238="km suburban",$I229,IF(AE$238="km rural",$J229,IF(AE$238="km ducted",$K229,IF(AE$238="km direct bury",$L229,0)))))),0)</f>
        <v>#REF!</v>
      </c>
      <c r="AF242" s="333" t="e">
        <f>ROUNDUP('3.Network design parameters'!#REF!*IF(AF$238="km total",$G229,IF(AF$238="km urban",$H229,IF(AF$238="km suburban",$I229,IF(AF$238="km rural",$J229,IF(AF$238="km ducted",$K229,IF(AF$238="km direct bury",$L229,0)))))),0)</f>
        <v>#REF!</v>
      </c>
      <c r="AG242" s="333" t="e">
        <f>ROUNDUP('3.Network design parameters'!#REF!*IF(AG$238="km total",$G229,IF(AG$238="km urban",$H229,IF(AG$238="km suburban",$I229,IF(AG$238="km rural",$J229,IF(AG$238="km ducted",$K229,IF(AG$238="km direct bury",$L229,0)))))),0)</f>
        <v>#REF!</v>
      </c>
      <c r="AH242" s="333" t="e">
        <f>ROUNDUP('3.Network design parameters'!#REF!*IF(AH$238="km total",$G229,IF(AH$238="km urban",$H229,IF(AH$238="km suburban",$I229,IF(AH$238="km rural",$J229,IF(AH$238="km ducted",$K229,IF(AH$238="km direct bury",$L229,0)))))),0)</f>
        <v>#REF!</v>
      </c>
      <c r="AI242" s="333" t="e">
        <f>ROUNDUP('3.Network design parameters'!#REF!*IF(AI$238="km total",$G229,IF(AI$238="km urban",$H229,IF(AI$238="km suburban",$I229,IF(AI$238="km rural",$J229,IF(AI$238="km ducted",$K229,IF(AI$238="km direct bury",$L229,0)))))),0)</f>
        <v>#REF!</v>
      </c>
    </row>
    <row r="243" spans="3:35">
      <c r="C243" s="292" t="str">
        <f>'C. Masterfiles'!C57</f>
        <v>TL04</v>
      </c>
      <c r="D243" s="296" t="str">
        <f>'C. Masterfiles'!D57</f>
        <v>CORE-CORE</v>
      </c>
      <c r="E243" s="297"/>
      <c r="F243" s="333">
        <f>ROUNDUP('3.Network design parameters'!F122*IF(F$238="km total",$G230,IF(F$238="km urban",$H230,IF(F$238="km suburban",$I230,IF(F$238="km rural",$J230,IF(F$238="km ducted",$K230,IF(F$238="km direct bury",$L230,0)))))),0)</f>
        <v>50</v>
      </c>
      <c r="G243" s="333">
        <f>ROUNDUP('3.Network design parameters'!G122*IF(G$238="km total",$G230,IF(G$238="km urban",$H230,IF(G$238="km suburban",$I230,IF(G$238="km rural",$J230,IF(G$238="km ducted",$K230,IF(G$238="km direct bury",$L230,0)))))),0)</f>
        <v>25</v>
      </c>
      <c r="H243" s="333">
        <f>ROUNDUP('3.Network design parameters'!H122*IF(H$238="km total",$G230,IF(H$238="km urban",$H230,IF(H$238="km suburban",$I230,IF(H$238="km rural",$J230,IF(H$238="km ducted",$K230,IF(H$238="km direct bury",$L230,0)))))),0)</f>
        <v>275</v>
      </c>
      <c r="I243" s="333">
        <f>ROUNDUP('3.Network design parameters'!I122*IF(I$238="km total",$G230,IF(I$238="km urban",$H230,IF(I$238="km suburban",$I230,IF(I$238="km rural",$J230,IF(I$238="km ducted",$K230,IF(I$238="km direct bury",$L230,0)))))),0)</f>
        <v>75</v>
      </c>
      <c r="J243" s="333">
        <f>ROUNDUP('3.Network design parameters'!J122*IF(J$238="km total",$G230,IF(J$238="km urban",$H230,IF(J$238="km suburban",$I230,IF(J$238="km rural",$J230,IF(J$238="km ducted",$K230,IF(J$238="km direct bury",$L230,0)))))),0)</f>
        <v>0</v>
      </c>
      <c r="K243" s="333">
        <f>ROUNDUP('3.Network design parameters'!K122*IF(K$238="km total",$G230,IF(K$238="km urban",$H230,IF(K$238="km suburban",$I230,IF(K$238="km rural",$J230,IF(K$238="km ducted",$K230,IF(K$238="km direct bury",$L230,0)))))),0)</f>
        <v>0</v>
      </c>
      <c r="L243" s="333">
        <f>ROUNDUP('3.Network design parameters'!L122*IF(L$238="km total",$G230,IF(L$238="km urban",$H230,IF(L$238="km suburban",$I230,IF(L$238="km rural",$J230,IF(L$238="km ducted",$K230,IF(L$238="km direct bury",$L230,0)))))),0)</f>
        <v>0</v>
      </c>
      <c r="M243" s="333">
        <f>ROUNDUP('3.Network design parameters'!M122*IF(M$238="km total",$G230,IF(M$238="km urban",$H230,IF(M$238="km suburban",$I230,IF(M$238="km rural",$J230,IF(M$238="km ducted",$K230,IF(M$238="km direct bury",$L230,0)))))),0)</f>
        <v>0</v>
      </c>
      <c r="N243" s="333">
        <f>ROUNDUP('3.Network design parameters'!N122*IF(N$238="km total",$G230,IF(N$238="km urban",$H230,IF(N$238="km suburban",$I230,IF(N$238="km rural",$J230,IF(N$238="km ducted",$K230,IF(N$238="km direct bury",$L230,0)))))),0)</f>
        <v>0</v>
      </c>
      <c r="O243" s="333">
        <f>ROUNDUP('3.Network design parameters'!O122*IF(O$238="km total",$G230,IF(O$238="km urban",$H230,IF(O$238="km suburban",$I230,IF(O$238="km rural",$J230,IF(O$238="km ducted",$K230,IF(O$238="km direct bury",$L230,0)))))),0)</f>
        <v>75</v>
      </c>
      <c r="P243" s="333">
        <f>ROUNDUP('3.Network design parameters'!P122*IF(P$238="km total",$G230,IF(P$238="km urban",$H230,IF(P$238="km suburban",$I230,IF(P$238="km rural",$J230,IF(P$238="km ducted",$K230,IF(P$238="km direct bury",$L230,0)))))),0)</f>
        <v>0</v>
      </c>
      <c r="Q243" s="333">
        <f>ROUNDUP('3.Network design parameters'!Q122*IF(Q$238="km total",$G230,IF(Q$238="km urban",$H230,IF(Q$238="km suburban",$I230,IF(Q$238="km rural",$J230,IF(Q$238="km ducted",$K230,IF(Q$238="km direct bury",$L230,0)))))),0)</f>
        <v>0</v>
      </c>
      <c r="R243" s="333">
        <f>ROUNDUP('3.Network design parameters'!R122*IF(R$238="km total",$G230,IF(R$238="km urban",$H230,IF(R$238="km suburban",$I230,IF(R$238="km rural",$J230,IF(R$238="km ducted",$K230,IF(R$238="km direct bury",$L230,0)))))),0)</f>
        <v>0</v>
      </c>
      <c r="S243" s="333">
        <f>ROUNDUP('3.Network design parameters'!S122*IF(S$238="km total",$G230,IF(S$238="km urban",$H230,IF(S$238="km suburban",$I230,IF(S$238="km rural",$J230,IF(S$238="km ducted",$K230,IF(S$238="km direct bury",$L230,0)))))),0)</f>
        <v>0</v>
      </c>
      <c r="T243" s="333">
        <f>ROUNDUP('3.Network design parameters'!T122*IF(T$238="km total",$G230,IF(T$238="km urban",$H230,IF(T$238="km suburban",$I230,IF(T$238="km rural",$J230,IF(T$238="km ducted",$K230,IF(T$238="km direct bury",$L230,0)))))),0)</f>
        <v>0</v>
      </c>
      <c r="U243" s="333">
        <f>ROUNDUP('3.Network design parameters'!U122*IF(U$238="km total",$G230,IF(U$238="km urban",$H230,IF(U$238="km suburban",$I230,IF(U$238="km rural",$J230,IF(U$238="km ducted",$K230,IF(U$238="km direct bury",$L230,0)))))),0)</f>
        <v>275</v>
      </c>
      <c r="V243" s="333">
        <f>ROUNDUP('3.Network design parameters'!V122*IF(V$238="km total",$G230,IF(V$238="km urban",$H230,IF(V$238="km suburban",$I230,IF(V$238="km rural",$J230,IF(V$238="km ducted",$K230,IF(V$238="km direct bury",$L230,0)))))),0)</f>
        <v>35</v>
      </c>
      <c r="W243" s="333">
        <f>ROUNDUP('3.Network design parameters'!W122*IF(W$238="km total",$G230,IF(W$238="km urban",$H230,IF(W$238="km suburban",$I230,IF(W$238="km rural",$J230,IF(W$238="km ducted",$K230,IF(W$238="km direct bury",$L230,0)))))),0)</f>
        <v>35</v>
      </c>
      <c r="X243" s="333">
        <f>ROUNDUP('3.Network design parameters'!X122*IF(X$238="km total",$G230,IF(X$238="km urban",$H230,IF(X$238="km suburban",$I230,IF(X$238="km rural",$J230,IF(X$238="km ducted",$K230,IF(X$238="km direct bury",$L230,0)))))),0)</f>
        <v>35</v>
      </c>
      <c r="Y243" s="333">
        <f>ROUNDUP('3.Network design parameters'!Y122*IF(Y$238="km total",$G230,IF(Y$238="km urban",$H230,IF(Y$238="km suburban",$I230,IF(Y$238="km rural",$J230,IF(Y$238="km ducted",$K230,IF(Y$238="km direct bury",$L230,0)))))),0)</f>
        <v>35</v>
      </c>
      <c r="Z243" s="333" t="e">
        <f>ROUNDUP('3.Network design parameters'!#REF!*IF(Z$238="km total",$G230,IF(Z$238="km urban",$H230,IF(Z$238="km suburban",$I230,IF(Z$238="km rural",$J230,IF(Z$238="km ducted",$K230,IF(Z$238="km direct bury",$L230,0)))))),0)</f>
        <v>#REF!</v>
      </c>
      <c r="AA243" s="333" t="e">
        <f>ROUNDUP('3.Network design parameters'!#REF!*IF(AA$238="km total",$G230,IF(AA$238="km urban",$H230,IF(AA$238="km suburban",$I230,IF(AA$238="km rural",$J230,IF(AA$238="km ducted",$K230,IF(AA$238="km direct bury",$L230,0)))))),0)</f>
        <v>#REF!</v>
      </c>
      <c r="AB243" s="333" t="e">
        <f>ROUNDUP('3.Network design parameters'!#REF!*IF(AB$238="km total",$G230,IF(AB$238="km urban",$H230,IF(AB$238="km suburban",$I230,IF(AB$238="km rural",$J230,IF(AB$238="km ducted",$K230,IF(AB$238="km direct bury",$L230,0)))))),0)</f>
        <v>#REF!</v>
      </c>
      <c r="AC243" s="333" t="e">
        <f>ROUNDUP('3.Network design parameters'!#REF!*IF(AC$238="km total",$G230,IF(AC$238="km urban",$H230,IF(AC$238="km suburban",$I230,IF(AC$238="km rural",$J230,IF(AC$238="km ducted",$K230,IF(AC$238="km direct bury",$L230,0)))))),0)</f>
        <v>#REF!</v>
      </c>
      <c r="AD243" s="333" t="e">
        <f>ROUNDUP('3.Network design parameters'!#REF!*IF(AD$238="km total",$G230,IF(AD$238="km urban",$H230,IF(AD$238="km suburban",$I230,IF(AD$238="km rural",$J230,IF(AD$238="km ducted",$K230,IF(AD$238="km direct bury",$L230,0)))))),0)</f>
        <v>#REF!</v>
      </c>
      <c r="AE243" s="333" t="e">
        <f>ROUNDUP('3.Network design parameters'!#REF!*IF(AE$238="km total",$G230,IF(AE$238="km urban",$H230,IF(AE$238="km suburban",$I230,IF(AE$238="km rural",$J230,IF(AE$238="km ducted",$K230,IF(AE$238="km direct bury",$L230,0)))))),0)</f>
        <v>#REF!</v>
      </c>
      <c r="AF243" s="333" t="e">
        <f>ROUNDUP('3.Network design parameters'!#REF!*IF(AF$238="km total",$G230,IF(AF$238="km urban",$H230,IF(AF$238="km suburban",$I230,IF(AF$238="km rural",$J230,IF(AF$238="km ducted",$K230,IF(AF$238="km direct bury",$L230,0)))))),0)</f>
        <v>#REF!</v>
      </c>
      <c r="AG243" s="333" t="e">
        <f>ROUNDUP('3.Network design parameters'!#REF!*IF(AG$238="km total",$G230,IF(AG$238="km urban",$H230,IF(AG$238="km suburban",$I230,IF(AG$238="km rural",$J230,IF(AG$238="km ducted",$K230,IF(AG$238="km direct bury",$L230,0)))))),0)</f>
        <v>#REF!</v>
      </c>
      <c r="AH243" s="333" t="e">
        <f>ROUNDUP('3.Network design parameters'!#REF!*IF(AH$238="km total",$G230,IF(AH$238="km urban",$H230,IF(AH$238="km suburban",$I230,IF(AH$238="km rural",$J230,IF(AH$238="km ducted",$K230,IF(AH$238="km direct bury",$L230,0)))))),0)</f>
        <v>#REF!</v>
      </c>
      <c r="AI243" s="333" t="e">
        <f>ROUNDUP('3.Network design parameters'!#REF!*IF(AI$238="km total",$G230,IF(AI$238="km urban",$H230,IF(AI$238="km suburban",$I230,IF(AI$238="km rural",$J230,IF(AI$238="km ducted",$K230,IF(AI$238="km direct bury",$L230,0)))))),0)</f>
        <v>#REF!</v>
      </c>
    </row>
    <row r="244" spans="3:35">
      <c r="C244" s="292" t="str">
        <f>'C. Masterfiles'!C58</f>
        <v>TL05</v>
      </c>
      <c r="D244" s="296" t="str">
        <f>'C. Masterfiles'!D58</f>
        <v>CORE-ICGW</v>
      </c>
      <c r="E244" s="297"/>
      <c r="F244" s="333">
        <f>ROUNDUP('3.Network design parameters'!F123*IF(F$238="km total",$G231,IF(F$238="km urban",$H231,IF(F$238="km suburban",$I231,IF(F$238="km rural",$J231,IF(F$238="km ducted",$K231,IF(F$238="km direct bury",$L231,0)))))),0)</f>
        <v>0</v>
      </c>
      <c r="G244" s="333">
        <f>ROUNDUP('3.Network design parameters'!G123*IF(G$238="km total",$G231,IF(G$238="km urban",$H231,IF(G$238="km suburban",$I231,IF(G$238="km rural",$J231,IF(G$238="km ducted",$K231,IF(G$238="km direct bury",$L231,0)))))),0)</f>
        <v>0</v>
      </c>
      <c r="H244" s="333">
        <f>ROUNDUP('3.Network design parameters'!H123*IF(H$238="km total",$G231,IF(H$238="km urban",$H231,IF(H$238="km suburban",$I231,IF(H$238="km rural",$J231,IF(H$238="km ducted",$K231,IF(H$238="km direct bury",$L231,0)))))),0)</f>
        <v>0</v>
      </c>
      <c r="I244" s="333">
        <f>ROUNDUP('3.Network design parameters'!I123*IF(I$238="km total",$G231,IF(I$238="km urban",$H231,IF(I$238="km suburban",$I231,IF(I$238="km rural",$J231,IF(I$238="km ducted",$K231,IF(I$238="km direct bury",$L231,0)))))),0)</f>
        <v>0</v>
      </c>
      <c r="J244" s="333">
        <f>ROUNDUP('3.Network design parameters'!J123*IF(J$238="km total",$G231,IF(J$238="km urban",$H231,IF(J$238="km suburban",$I231,IF(J$238="km rural",$J231,IF(J$238="km ducted",$K231,IF(J$238="km direct bury",$L231,0)))))),0)</f>
        <v>0</v>
      </c>
      <c r="K244" s="333">
        <f>ROUNDUP('3.Network design parameters'!K123*IF(K$238="km total",$G231,IF(K$238="km urban",$H231,IF(K$238="km suburban",$I231,IF(K$238="km rural",$J231,IF(K$238="km ducted",$K231,IF(K$238="km direct bury",$L231,0)))))),0)</f>
        <v>0</v>
      </c>
      <c r="L244" s="333">
        <f>ROUNDUP('3.Network design parameters'!L123*IF(L$238="km total",$G231,IF(L$238="km urban",$H231,IF(L$238="km suburban",$I231,IF(L$238="km rural",$J231,IF(L$238="km ducted",$K231,IF(L$238="km direct bury",$L231,0)))))),0)</f>
        <v>0</v>
      </c>
      <c r="M244" s="333">
        <f>ROUNDUP('3.Network design parameters'!M123*IF(M$238="km total",$G231,IF(M$238="km urban",$H231,IF(M$238="km suburban",$I231,IF(M$238="km rural",$J231,IF(M$238="km ducted",$K231,IF(M$238="km direct bury",$L231,0)))))),0)</f>
        <v>0</v>
      </c>
      <c r="N244" s="333">
        <f>ROUNDUP('3.Network design parameters'!N123*IF(N$238="km total",$G231,IF(N$238="km urban",$H231,IF(N$238="km suburban",$I231,IF(N$238="km rural",$J231,IF(N$238="km ducted",$K231,IF(N$238="km direct bury",$L231,0)))))),0)</f>
        <v>0</v>
      </c>
      <c r="O244" s="333">
        <f>ROUNDUP('3.Network design parameters'!O123*IF(O$238="km total",$G231,IF(O$238="km urban",$H231,IF(O$238="km suburban",$I231,IF(O$238="km rural",$J231,IF(O$238="km ducted",$K231,IF(O$238="km direct bury",$L231,0)))))),0)</f>
        <v>0</v>
      </c>
      <c r="P244" s="333">
        <f>ROUNDUP('3.Network design parameters'!P123*IF(P$238="km total",$G231,IF(P$238="km urban",$H231,IF(P$238="km suburban",$I231,IF(P$238="km rural",$J231,IF(P$238="km ducted",$K231,IF(P$238="km direct bury",$L231,0)))))),0)</f>
        <v>0</v>
      </c>
      <c r="Q244" s="333">
        <f>ROUNDUP('3.Network design parameters'!Q123*IF(Q$238="km total",$G231,IF(Q$238="km urban",$H231,IF(Q$238="km suburban",$I231,IF(Q$238="km rural",$J231,IF(Q$238="km ducted",$K231,IF(Q$238="km direct bury",$L231,0)))))),0)</f>
        <v>0</v>
      </c>
      <c r="R244" s="333">
        <f>ROUNDUP('3.Network design parameters'!R123*IF(R$238="km total",$G231,IF(R$238="km urban",$H231,IF(R$238="km suburban",$I231,IF(R$238="km rural",$J231,IF(R$238="km ducted",$K231,IF(R$238="km direct bury",$L231,0)))))),0)</f>
        <v>0</v>
      </c>
      <c r="S244" s="333">
        <f>ROUNDUP('3.Network design parameters'!S123*IF(S$238="km total",$G231,IF(S$238="km urban",$H231,IF(S$238="km suburban",$I231,IF(S$238="km rural",$J231,IF(S$238="km ducted",$K231,IF(S$238="km direct bury",$L231,0)))))),0)</f>
        <v>0</v>
      </c>
      <c r="T244" s="333">
        <f>ROUNDUP('3.Network design parameters'!T123*IF(T$238="km total",$G231,IF(T$238="km urban",$H231,IF(T$238="km suburban",$I231,IF(T$238="km rural",$J231,IF(T$238="km ducted",$K231,IF(T$238="km direct bury",$L231,0)))))),0)</f>
        <v>0</v>
      </c>
      <c r="U244" s="333">
        <f>ROUNDUP('3.Network design parameters'!U123*IF(U$238="km total",$G231,IF(U$238="km urban",$H231,IF(U$238="km suburban",$I231,IF(U$238="km rural",$J231,IF(U$238="km ducted",$K231,IF(U$238="km direct bury",$L231,0)))))),0)</f>
        <v>0</v>
      </c>
      <c r="V244" s="333">
        <f>ROUNDUP('3.Network design parameters'!V123*IF(V$238="km total",$G231,IF(V$238="km urban",$H231,IF(V$238="km suburban",$I231,IF(V$238="km rural",$J231,IF(V$238="km ducted",$K231,IF(V$238="km direct bury",$L231,0)))))),0)</f>
        <v>0</v>
      </c>
      <c r="W244" s="333">
        <f>ROUNDUP('3.Network design parameters'!W123*IF(W$238="km total",$G231,IF(W$238="km urban",$H231,IF(W$238="km suburban",$I231,IF(W$238="km rural",$J231,IF(W$238="km ducted",$K231,IF(W$238="km direct bury",$L231,0)))))),0)</f>
        <v>0</v>
      </c>
      <c r="X244" s="333">
        <f>ROUNDUP('3.Network design parameters'!X123*IF(X$238="km total",$G231,IF(X$238="km urban",$H231,IF(X$238="km suburban",$I231,IF(X$238="km rural",$J231,IF(X$238="km ducted",$K231,IF(X$238="km direct bury",$L231,0)))))),0)</f>
        <v>0</v>
      </c>
      <c r="Y244" s="333">
        <f>ROUNDUP('3.Network design parameters'!Y123*IF(Y$238="km total",$G231,IF(Y$238="km urban",$H231,IF(Y$238="km suburban",$I231,IF(Y$238="km rural",$J231,IF(Y$238="km ducted",$K231,IF(Y$238="km direct bury",$L231,0)))))),0)</f>
        <v>0</v>
      </c>
      <c r="Z244" s="333" t="e">
        <f>ROUNDUP('3.Network design parameters'!#REF!*IF(Z$238="km total",$G231,IF(Z$238="km urban",$H231,IF(Z$238="km suburban",$I231,IF(Z$238="km rural",$J231,IF(Z$238="km ducted",$K231,IF(Z$238="km direct bury",$L231,0)))))),0)</f>
        <v>#REF!</v>
      </c>
      <c r="AA244" s="333" t="e">
        <f>ROUNDUP('3.Network design parameters'!#REF!*IF(AA$238="km total",$G231,IF(AA$238="km urban",$H231,IF(AA$238="km suburban",$I231,IF(AA$238="km rural",$J231,IF(AA$238="km ducted",$K231,IF(AA$238="km direct bury",$L231,0)))))),0)</f>
        <v>#REF!</v>
      </c>
      <c r="AB244" s="333" t="e">
        <f>ROUNDUP('3.Network design parameters'!#REF!*IF(AB$238="km total",$G231,IF(AB$238="km urban",$H231,IF(AB$238="km suburban",$I231,IF(AB$238="km rural",$J231,IF(AB$238="km ducted",$K231,IF(AB$238="km direct bury",$L231,0)))))),0)</f>
        <v>#REF!</v>
      </c>
      <c r="AC244" s="333" t="e">
        <f>ROUNDUP('3.Network design parameters'!#REF!*IF(AC$238="km total",$G231,IF(AC$238="km urban",$H231,IF(AC$238="km suburban",$I231,IF(AC$238="km rural",$J231,IF(AC$238="km ducted",$K231,IF(AC$238="km direct bury",$L231,0)))))),0)</f>
        <v>#REF!</v>
      </c>
      <c r="AD244" s="333" t="e">
        <f>ROUNDUP('3.Network design parameters'!#REF!*IF(AD$238="km total",$G231,IF(AD$238="km urban",$H231,IF(AD$238="km suburban",$I231,IF(AD$238="km rural",$J231,IF(AD$238="km ducted",$K231,IF(AD$238="km direct bury",$L231,0)))))),0)</f>
        <v>#REF!</v>
      </c>
      <c r="AE244" s="333" t="e">
        <f>ROUNDUP('3.Network design parameters'!#REF!*IF(AE$238="km total",$G231,IF(AE$238="km urban",$H231,IF(AE$238="km suburban",$I231,IF(AE$238="km rural",$J231,IF(AE$238="km ducted",$K231,IF(AE$238="km direct bury",$L231,0)))))),0)</f>
        <v>#REF!</v>
      </c>
      <c r="AF244" s="333" t="e">
        <f>ROUNDUP('3.Network design parameters'!#REF!*IF(AF$238="km total",$G231,IF(AF$238="km urban",$H231,IF(AF$238="km suburban",$I231,IF(AF$238="km rural",$J231,IF(AF$238="km ducted",$K231,IF(AF$238="km direct bury",$L231,0)))))),0)</f>
        <v>#REF!</v>
      </c>
      <c r="AG244" s="333" t="e">
        <f>ROUNDUP('3.Network design parameters'!#REF!*IF(AG$238="km total",$G231,IF(AG$238="km urban",$H231,IF(AG$238="km suburban",$I231,IF(AG$238="km rural",$J231,IF(AG$238="km ducted",$K231,IF(AG$238="km direct bury",$L231,0)))))),0)</f>
        <v>#REF!</v>
      </c>
      <c r="AH244" s="333" t="e">
        <f>ROUNDUP('3.Network design parameters'!#REF!*IF(AH$238="km total",$G231,IF(AH$238="km urban",$H231,IF(AH$238="km suburban",$I231,IF(AH$238="km rural",$J231,IF(AH$238="km ducted",$K231,IF(AH$238="km direct bury",$L231,0)))))),0)</f>
        <v>#REF!</v>
      </c>
      <c r="AI244" s="333" t="e">
        <f>ROUNDUP('3.Network design parameters'!#REF!*IF(AI$238="km total",$G231,IF(AI$238="km urban",$H231,IF(AI$238="km suburban",$I231,IF(AI$238="km rural",$J231,IF(AI$238="km ducted",$K231,IF(AI$238="km direct bury",$L231,0)))))),0)</f>
        <v>#REF!</v>
      </c>
    </row>
    <row r="245" spans="3:35">
      <c r="C245" s="292" t="str">
        <f>'C. Masterfiles'!C59</f>
        <v>TL06</v>
      </c>
      <c r="D245" s="296" t="str">
        <f>'C. Masterfiles'!D59</f>
        <v>CORE-INTGW</v>
      </c>
      <c r="E245" s="297"/>
      <c r="F245" s="333">
        <f>ROUNDUP('3.Network design parameters'!F124*IF(F$238="km total",$G232,IF(F$238="km urban",$H232,IF(F$238="km suburban",$I232,IF(F$238="km rural",$J232,IF(F$238="km ducted",$K232,IF(F$238="km direct bury",$L232,0)))))),0)</f>
        <v>0</v>
      </c>
      <c r="G245" s="333">
        <f>ROUNDUP('3.Network design parameters'!G124*IF(G$238="km total",$G232,IF(G$238="km urban",$H232,IF(G$238="km suburban",$I232,IF(G$238="km rural",$J232,IF(G$238="km ducted",$K232,IF(G$238="km direct bury",$L232,0)))))),0)</f>
        <v>0</v>
      </c>
      <c r="H245" s="333">
        <f>ROUNDUP('3.Network design parameters'!H124*IF(H$238="km total",$G232,IF(H$238="km urban",$H232,IF(H$238="km suburban",$I232,IF(H$238="km rural",$J232,IF(H$238="km ducted",$K232,IF(H$238="km direct bury",$L232,0)))))),0)</f>
        <v>0</v>
      </c>
      <c r="I245" s="333">
        <f>ROUNDUP('3.Network design parameters'!I124*IF(I$238="km total",$G232,IF(I$238="km urban",$H232,IF(I$238="km suburban",$I232,IF(I$238="km rural",$J232,IF(I$238="km ducted",$K232,IF(I$238="km direct bury",$L232,0)))))),0)</f>
        <v>0</v>
      </c>
      <c r="J245" s="333">
        <f>ROUNDUP('3.Network design parameters'!J124*IF(J$238="km total",$G232,IF(J$238="km urban",$H232,IF(J$238="km suburban",$I232,IF(J$238="km rural",$J232,IF(J$238="km ducted",$K232,IF(J$238="km direct bury",$L232,0)))))),0)</f>
        <v>0</v>
      </c>
      <c r="K245" s="333">
        <f>ROUNDUP('3.Network design parameters'!K124*IF(K$238="km total",$G232,IF(K$238="km urban",$H232,IF(K$238="km suburban",$I232,IF(K$238="km rural",$J232,IF(K$238="km ducted",$K232,IF(K$238="km direct bury",$L232,0)))))),0)</f>
        <v>0</v>
      </c>
      <c r="L245" s="333">
        <f>ROUNDUP('3.Network design parameters'!L124*IF(L$238="km total",$G232,IF(L$238="km urban",$H232,IF(L$238="km suburban",$I232,IF(L$238="km rural",$J232,IF(L$238="km ducted",$K232,IF(L$238="km direct bury",$L232,0)))))),0)</f>
        <v>0</v>
      </c>
      <c r="M245" s="333">
        <f>ROUNDUP('3.Network design parameters'!M124*IF(M$238="km total",$G232,IF(M$238="km urban",$H232,IF(M$238="km suburban",$I232,IF(M$238="km rural",$J232,IF(M$238="km ducted",$K232,IF(M$238="km direct bury",$L232,0)))))),0)</f>
        <v>0</v>
      </c>
      <c r="N245" s="333">
        <f>ROUNDUP('3.Network design parameters'!N124*IF(N$238="km total",$G232,IF(N$238="km urban",$H232,IF(N$238="km suburban",$I232,IF(N$238="km rural",$J232,IF(N$238="km ducted",$K232,IF(N$238="km direct bury",$L232,0)))))),0)</f>
        <v>0</v>
      </c>
      <c r="O245" s="333">
        <f>ROUNDUP('3.Network design parameters'!O124*IF(O$238="km total",$G232,IF(O$238="km urban",$H232,IF(O$238="km suburban",$I232,IF(O$238="km rural",$J232,IF(O$238="km ducted",$K232,IF(O$238="km direct bury",$L232,0)))))),0)</f>
        <v>0</v>
      </c>
      <c r="P245" s="333">
        <f>ROUNDUP('3.Network design parameters'!P124*IF(P$238="km total",$G232,IF(P$238="km urban",$H232,IF(P$238="km suburban",$I232,IF(P$238="km rural",$J232,IF(P$238="km ducted",$K232,IF(P$238="km direct bury",$L232,0)))))),0)</f>
        <v>0</v>
      </c>
      <c r="Q245" s="333">
        <f>ROUNDUP('3.Network design parameters'!Q124*IF(Q$238="km total",$G232,IF(Q$238="km urban",$H232,IF(Q$238="km suburban",$I232,IF(Q$238="km rural",$J232,IF(Q$238="km ducted",$K232,IF(Q$238="km direct bury",$L232,0)))))),0)</f>
        <v>0</v>
      </c>
      <c r="R245" s="333">
        <f>ROUNDUP('3.Network design parameters'!R124*IF(R$238="km total",$G232,IF(R$238="km urban",$H232,IF(R$238="km suburban",$I232,IF(R$238="km rural",$J232,IF(R$238="km ducted",$K232,IF(R$238="km direct bury",$L232,0)))))),0)</f>
        <v>0</v>
      </c>
      <c r="S245" s="333">
        <f>ROUNDUP('3.Network design parameters'!S124*IF(S$238="km total",$G232,IF(S$238="km urban",$H232,IF(S$238="km suburban",$I232,IF(S$238="km rural",$J232,IF(S$238="km ducted",$K232,IF(S$238="km direct bury",$L232,0)))))),0)</f>
        <v>0</v>
      </c>
      <c r="T245" s="333">
        <f>ROUNDUP('3.Network design parameters'!T124*IF(T$238="km total",$G232,IF(T$238="km urban",$H232,IF(T$238="km suburban",$I232,IF(T$238="km rural",$J232,IF(T$238="km ducted",$K232,IF(T$238="km direct bury",$L232,0)))))),0)</f>
        <v>0</v>
      </c>
      <c r="U245" s="333">
        <f>ROUNDUP('3.Network design parameters'!U124*IF(U$238="km total",$G232,IF(U$238="km urban",$H232,IF(U$238="km suburban",$I232,IF(U$238="km rural",$J232,IF(U$238="km ducted",$K232,IF(U$238="km direct bury",$L232,0)))))),0)</f>
        <v>0</v>
      </c>
      <c r="V245" s="333">
        <f>ROUNDUP('3.Network design parameters'!V124*IF(V$238="km total",$G232,IF(V$238="km urban",$H232,IF(V$238="km suburban",$I232,IF(V$238="km rural",$J232,IF(V$238="km ducted",$K232,IF(V$238="km direct bury",$L232,0)))))),0)</f>
        <v>0</v>
      </c>
      <c r="W245" s="333">
        <f>ROUNDUP('3.Network design parameters'!W124*IF(W$238="km total",$G232,IF(W$238="km urban",$H232,IF(W$238="km suburban",$I232,IF(W$238="km rural",$J232,IF(W$238="km ducted",$K232,IF(W$238="km direct bury",$L232,0)))))),0)</f>
        <v>0</v>
      </c>
      <c r="X245" s="333">
        <f>ROUNDUP('3.Network design parameters'!X124*IF(X$238="km total",$G232,IF(X$238="km urban",$H232,IF(X$238="km suburban",$I232,IF(X$238="km rural",$J232,IF(X$238="km ducted",$K232,IF(X$238="km direct bury",$L232,0)))))),0)</f>
        <v>0</v>
      </c>
      <c r="Y245" s="333">
        <f>ROUNDUP('3.Network design parameters'!Y124*IF(Y$238="km total",$G232,IF(Y$238="km urban",$H232,IF(Y$238="km suburban",$I232,IF(Y$238="km rural",$J232,IF(Y$238="km ducted",$K232,IF(Y$238="km direct bury",$L232,0)))))),0)</f>
        <v>0</v>
      </c>
      <c r="Z245" s="333" t="e">
        <f>ROUNDUP('3.Network design parameters'!#REF!*IF(Z$238="km total",$G232,IF(Z$238="km urban",$H232,IF(Z$238="km suburban",$I232,IF(Z$238="km rural",$J232,IF(Z$238="km ducted",$K232,IF(Z$238="km direct bury",$L232,0)))))),0)</f>
        <v>#REF!</v>
      </c>
      <c r="AA245" s="333" t="e">
        <f>ROUNDUP('3.Network design parameters'!#REF!*IF(AA$238="km total",$G232,IF(AA$238="km urban",$H232,IF(AA$238="km suburban",$I232,IF(AA$238="km rural",$J232,IF(AA$238="km ducted",$K232,IF(AA$238="km direct bury",$L232,0)))))),0)</f>
        <v>#REF!</v>
      </c>
      <c r="AB245" s="333" t="e">
        <f>ROUNDUP('3.Network design parameters'!#REF!*IF(AB$238="km total",$G232,IF(AB$238="km urban",$H232,IF(AB$238="km suburban",$I232,IF(AB$238="km rural",$J232,IF(AB$238="km ducted",$K232,IF(AB$238="km direct bury",$L232,0)))))),0)</f>
        <v>#REF!</v>
      </c>
      <c r="AC245" s="333" t="e">
        <f>ROUNDUP('3.Network design parameters'!#REF!*IF(AC$238="km total",$G232,IF(AC$238="km urban",$H232,IF(AC$238="km suburban",$I232,IF(AC$238="km rural",$J232,IF(AC$238="km ducted",$K232,IF(AC$238="km direct bury",$L232,0)))))),0)</f>
        <v>#REF!</v>
      </c>
      <c r="AD245" s="333" t="e">
        <f>ROUNDUP('3.Network design parameters'!#REF!*IF(AD$238="km total",$G232,IF(AD$238="km urban",$H232,IF(AD$238="km suburban",$I232,IF(AD$238="km rural",$J232,IF(AD$238="km ducted",$K232,IF(AD$238="km direct bury",$L232,0)))))),0)</f>
        <v>#REF!</v>
      </c>
      <c r="AE245" s="333" t="e">
        <f>ROUNDUP('3.Network design parameters'!#REF!*IF(AE$238="km total",$G232,IF(AE$238="km urban",$H232,IF(AE$238="km suburban",$I232,IF(AE$238="km rural",$J232,IF(AE$238="km ducted",$K232,IF(AE$238="km direct bury",$L232,0)))))),0)</f>
        <v>#REF!</v>
      </c>
      <c r="AF245" s="333" t="e">
        <f>ROUNDUP('3.Network design parameters'!#REF!*IF(AF$238="km total",$G232,IF(AF$238="km urban",$H232,IF(AF$238="km suburban",$I232,IF(AF$238="km rural",$J232,IF(AF$238="km ducted",$K232,IF(AF$238="km direct bury",$L232,0)))))),0)</f>
        <v>#REF!</v>
      </c>
      <c r="AG245" s="333" t="e">
        <f>ROUNDUP('3.Network design parameters'!#REF!*IF(AG$238="km total",$G232,IF(AG$238="km urban",$H232,IF(AG$238="km suburban",$I232,IF(AG$238="km rural",$J232,IF(AG$238="km ducted",$K232,IF(AG$238="km direct bury",$L232,0)))))),0)</f>
        <v>#REF!</v>
      </c>
      <c r="AH245" s="333" t="e">
        <f>ROUNDUP('3.Network design parameters'!#REF!*IF(AH$238="km total",$G232,IF(AH$238="km urban",$H232,IF(AH$238="km suburban",$I232,IF(AH$238="km rural",$J232,IF(AH$238="km ducted",$K232,IF(AH$238="km direct bury",$L232,0)))))),0)</f>
        <v>#REF!</v>
      </c>
      <c r="AI245" s="333" t="e">
        <f>ROUNDUP('3.Network design parameters'!#REF!*IF(AI$238="km total",$G232,IF(AI$238="km urban",$H232,IF(AI$238="km suburban",$I232,IF(AI$238="km rural",$J232,IF(AI$238="km ducted",$K232,IF(AI$238="km direct bury",$L232,0)))))),0)</f>
        <v>#REF!</v>
      </c>
    </row>
  </sheetData>
  <mergeCells count="2">
    <mergeCell ref="D12:E12"/>
    <mergeCell ref="D13:E13"/>
  </mergeCells>
  <phoneticPr fontId="2" type="noConversion"/>
  <pageMargins left="0.75" right="0.75" top="1" bottom="1" header="0.5" footer="0.5"/>
  <pageSetup paperSize="9" orientation="portrait" verticalDpi="2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 enableFormatConditionsCalculation="0">
    <tabColor indexed="44"/>
  </sheetPr>
  <dimension ref="A1:AT182"/>
  <sheetViews>
    <sheetView topLeftCell="D1" zoomScaleNormal="75" zoomScalePageLayoutView="75" workbookViewId="0">
      <selection activeCell="F39" sqref="F39"/>
    </sheetView>
  </sheetViews>
  <sheetFormatPr baseColWidth="10" defaultColWidth="8.83203125" defaultRowHeight="12" x14ac:dyDescent="0"/>
  <cols>
    <col min="1" max="1" width="4.6640625" style="1" customWidth="1"/>
    <col min="2" max="2" width="15.6640625" style="43" customWidth="1"/>
    <col min="3" max="3" width="7.33203125" style="1" customWidth="1"/>
    <col min="4" max="4" width="51.33203125" style="1" customWidth="1"/>
    <col min="5" max="5" width="19.5" style="1" bestFit="1" customWidth="1"/>
    <col min="6" max="10" width="11" style="1" customWidth="1"/>
    <col min="11" max="16" width="11.33203125" style="1" customWidth="1"/>
    <col min="17" max="20" width="10.83203125" style="1" customWidth="1"/>
    <col min="21" max="21" width="10.83203125" style="61" customWidth="1"/>
    <col min="22" max="22" width="12" style="56" customWidth="1"/>
    <col min="23" max="26" width="12" style="1" customWidth="1"/>
    <col min="27" max="42" width="10.83203125" style="1" customWidth="1"/>
    <col min="43" max="43" width="10.83203125" style="52" customWidth="1"/>
    <col min="44" max="46" width="10.83203125" style="1" customWidth="1"/>
    <col min="47" max="16384" width="8.83203125" style="1"/>
  </cols>
  <sheetData>
    <row r="1" spans="1:46" s="16" customFormat="1" ht="23">
      <c r="A1" s="15">
        <v>7</v>
      </c>
      <c r="B1" s="17" t="s">
        <v>1</v>
      </c>
      <c r="D1" s="18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90"/>
      <c r="V1" s="18"/>
      <c r="AP1" s="1"/>
    </row>
    <row r="2" spans="1:46">
      <c r="C2" s="72"/>
    </row>
    <row r="3" spans="1:46">
      <c r="B3" s="109" t="s">
        <v>62</v>
      </c>
      <c r="C3" s="106" t="s">
        <v>73</v>
      </c>
      <c r="D3" s="116"/>
      <c r="E3" s="116"/>
      <c r="F3" s="116"/>
      <c r="G3" s="116"/>
    </row>
    <row r="4" spans="1:46">
      <c r="B4" s="123" t="s">
        <v>64</v>
      </c>
      <c r="C4" s="94" t="s">
        <v>69</v>
      </c>
      <c r="D4" s="93"/>
      <c r="E4" s="93"/>
      <c r="F4" s="93"/>
      <c r="G4" s="93"/>
    </row>
    <row r="5" spans="1:46">
      <c r="B5" s="152" t="s">
        <v>97</v>
      </c>
      <c r="C5" s="130" t="s">
        <v>274</v>
      </c>
      <c r="D5" s="131"/>
      <c r="E5" s="131"/>
      <c r="F5" s="131"/>
      <c r="G5" s="131"/>
    </row>
    <row r="6" spans="1:46">
      <c r="B6" s="152"/>
      <c r="C6" s="130" t="s">
        <v>382</v>
      </c>
      <c r="D6" s="131"/>
      <c r="E6" s="131"/>
      <c r="F6" s="131"/>
      <c r="G6" s="131"/>
    </row>
    <row r="7" spans="1:46">
      <c r="B7" s="110" t="s">
        <v>65</v>
      </c>
      <c r="C7" s="107" t="s">
        <v>74</v>
      </c>
      <c r="D7" s="117"/>
      <c r="E7" s="117"/>
      <c r="F7" s="117"/>
      <c r="G7" s="117"/>
    </row>
    <row r="8" spans="1:46">
      <c r="B8" s="110"/>
      <c r="C8" s="107" t="s">
        <v>75</v>
      </c>
      <c r="D8" s="117"/>
      <c r="E8" s="117"/>
      <c r="F8" s="117"/>
      <c r="G8" s="117"/>
    </row>
    <row r="9" spans="1:46">
      <c r="B9" s="111" t="s">
        <v>66</v>
      </c>
      <c r="C9" s="108" t="s">
        <v>275</v>
      </c>
      <c r="D9" s="104"/>
      <c r="E9" s="104"/>
      <c r="F9" s="104"/>
      <c r="G9" s="104"/>
    </row>
    <row r="10" spans="1:46" s="16" customFormat="1">
      <c r="B10" s="20"/>
      <c r="C10" s="55"/>
      <c r="D10" s="18"/>
      <c r="E10" s="19"/>
      <c r="G10" s="68"/>
      <c r="H10" s="68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19"/>
      <c r="V10" s="18"/>
      <c r="AP10" s="1"/>
      <c r="AQ10" s="52"/>
      <c r="AR10" s="1"/>
    </row>
    <row r="12" spans="1:46" ht="15">
      <c r="A12" s="23"/>
      <c r="B12" s="112">
        <f>A1+0.01</f>
        <v>7.01</v>
      </c>
      <c r="C12" s="24" t="s">
        <v>112</v>
      </c>
      <c r="D12" s="23"/>
      <c r="E12" s="25"/>
      <c r="F12" s="25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25"/>
      <c r="V12" s="134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S12" s="23"/>
      <c r="AT12" s="23"/>
    </row>
    <row r="13" spans="1:46"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</row>
    <row r="14" spans="1:46">
      <c r="C14" s="316"/>
      <c r="D14" s="319"/>
      <c r="E14" s="320"/>
      <c r="F14" s="479" t="s">
        <v>109</v>
      </c>
      <c r="G14" s="480"/>
      <c r="H14" s="480"/>
      <c r="I14" s="480"/>
      <c r="J14" s="480"/>
      <c r="K14" s="481" t="s">
        <v>110</v>
      </c>
      <c r="L14" s="481"/>
      <c r="M14" s="481"/>
      <c r="N14" s="481"/>
      <c r="O14" s="481"/>
      <c r="P14" s="481"/>
      <c r="Q14" s="482" t="s">
        <v>279</v>
      </c>
      <c r="R14" s="482"/>
      <c r="S14" s="482"/>
      <c r="T14" s="482"/>
      <c r="U14" s="482"/>
      <c r="V14" s="477" t="s">
        <v>276</v>
      </c>
      <c r="W14" s="477"/>
      <c r="X14" s="477"/>
      <c r="Y14" s="477"/>
      <c r="Z14" s="477"/>
      <c r="AA14" s="478" t="s">
        <v>278</v>
      </c>
      <c r="AB14" s="478"/>
      <c r="AC14" s="478"/>
      <c r="AD14" s="478"/>
      <c r="AE14" s="478"/>
      <c r="AG14" s="52"/>
      <c r="AQ14" s="1"/>
    </row>
    <row r="15" spans="1:46" s="287" customFormat="1">
      <c r="B15" s="288"/>
      <c r="C15" s="317"/>
      <c r="D15" s="317"/>
      <c r="E15" s="317"/>
      <c r="F15" s="314">
        <f>'C. Masterfiles'!$D$111</f>
        <v>2016</v>
      </c>
      <c r="G15" s="290">
        <f>'C. Masterfiles'!$D$112</f>
        <v>2017</v>
      </c>
      <c r="H15" s="290">
        <f>'C. Masterfiles'!$D$113</f>
        <v>2018</v>
      </c>
      <c r="I15" s="290">
        <f>'C. Masterfiles'!$D$114</f>
        <v>2019</v>
      </c>
      <c r="J15" s="290">
        <f>'C. Masterfiles'!$D$115</f>
        <v>2020</v>
      </c>
      <c r="K15" s="291"/>
      <c r="L15" s="291"/>
      <c r="M15" s="291"/>
      <c r="N15" s="291"/>
      <c r="O15" s="291"/>
      <c r="P15" s="291"/>
      <c r="Q15" s="289">
        <f>F15</f>
        <v>2016</v>
      </c>
      <c r="R15" s="289">
        <f>G15</f>
        <v>2017</v>
      </c>
      <c r="S15" s="289">
        <f>H15</f>
        <v>2018</v>
      </c>
      <c r="T15" s="289">
        <f>I15</f>
        <v>2019</v>
      </c>
      <c r="U15" s="289">
        <f>J15</f>
        <v>2020</v>
      </c>
      <c r="V15" s="289">
        <f t="shared" ref="V15:AE15" si="0">Q15</f>
        <v>2016</v>
      </c>
      <c r="W15" s="289">
        <f t="shared" si="0"/>
        <v>2017</v>
      </c>
      <c r="X15" s="289">
        <f t="shared" si="0"/>
        <v>2018</v>
      </c>
      <c r="Y15" s="289">
        <f t="shared" si="0"/>
        <v>2019</v>
      </c>
      <c r="Z15" s="289">
        <f t="shared" si="0"/>
        <v>2020</v>
      </c>
      <c r="AA15" s="289">
        <f t="shared" si="0"/>
        <v>2016</v>
      </c>
      <c r="AB15" s="289">
        <f t="shared" si="0"/>
        <v>2017</v>
      </c>
      <c r="AC15" s="289">
        <f t="shared" si="0"/>
        <v>2018</v>
      </c>
      <c r="AD15" s="289">
        <f t="shared" si="0"/>
        <v>2019</v>
      </c>
      <c r="AE15" s="289">
        <f t="shared" si="0"/>
        <v>2020</v>
      </c>
    </row>
    <row r="16" spans="1:46" s="84" customFormat="1" ht="24" customHeight="1">
      <c r="A16" s="1"/>
      <c r="B16" s="115"/>
      <c r="C16" s="318" t="s">
        <v>40</v>
      </c>
      <c r="D16" s="318" t="s">
        <v>391</v>
      </c>
      <c r="E16" s="318" t="s">
        <v>39</v>
      </c>
      <c r="F16" s="315" t="s">
        <v>47</v>
      </c>
      <c r="G16" s="85" t="str">
        <f>F16</f>
        <v>Unit equip + install cost</v>
      </c>
      <c r="H16" s="85" t="str">
        <f>G16</f>
        <v>Unit equip + install cost</v>
      </c>
      <c r="I16" s="85" t="str">
        <f>H16</f>
        <v>Unit equip + install cost</v>
      </c>
      <c r="J16" s="85" t="str">
        <f>I16</f>
        <v>Unit equip + install cost</v>
      </c>
      <c r="K16" s="85" t="s">
        <v>105</v>
      </c>
      <c r="L16" s="138" t="s">
        <v>104</v>
      </c>
      <c r="M16" s="85" t="s">
        <v>102</v>
      </c>
      <c r="N16" s="138" t="s">
        <v>282</v>
      </c>
      <c r="O16" s="85" t="s">
        <v>103</v>
      </c>
      <c r="P16" s="85" t="s">
        <v>277</v>
      </c>
      <c r="Q16" s="85" t="s">
        <v>280</v>
      </c>
      <c r="R16" s="85" t="str">
        <f>Q16</f>
        <v>Annual unit capital cost</v>
      </c>
      <c r="S16" s="85" t="str">
        <f>R16</f>
        <v>Annual unit capital cost</v>
      </c>
      <c r="T16" s="85" t="str">
        <f>S16</f>
        <v>Annual unit capital cost</v>
      </c>
      <c r="U16" s="85" t="str">
        <f>T16</f>
        <v>Annual unit capital cost</v>
      </c>
      <c r="V16" s="85" t="s">
        <v>101</v>
      </c>
      <c r="W16" s="85" t="str">
        <f>V16</f>
        <v>Unit operating cost</v>
      </c>
      <c r="X16" s="85" t="str">
        <f>W16</f>
        <v>Unit operating cost</v>
      </c>
      <c r="Y16" s="85" t="str">
        <f>X16</f>
        <v>Unit operating cost</v>
      </c>
      <c r="Z16" s="85" t="str">
        <f>Y16</f>
        <v>Unit operating cost</v>
      </c>
      <c r="AA16" s="85" t="s">
        <v>281</v>
      </c>
      <c r="AB16" s="85" t="str">
        <f>AA16</f>
        <v>Annual unit cost</v>
      </c>
      <c r="AC16" s="85" t="str">
        <f>AB16</f>
        <v>Annual unit cost</v>
      </c>
      <c r="AD16" s="85" t="str">
        <f>AC16</f>
        <v>Annual unit cost</v>
      </c>
      <c r="AE16" s="85" t="str">
        <f>AD16</f>
        <v>Annual unit cost</v>
      </c>
      <c r="AF16" s="287"/>
      <c r="AG16" s="287"/>
      <c r="AH16" s="287"/>
      <c r="AI16" s="287"/>
      <c r="AJ16" s="287"/>
      <c r="AK16" s="287"/>
      <c r="AL16" s="287"/>
      <c r="AM16" s="1"/>
      <c r="AN16" s="1"/>
    </row>
    <row r="17" spans="3:43">
      <c r="C17" s="83" t="str">
        <f>'C. Masterfiles'!C13</f>
        <v>N01</v>
      </c>
      <c r="D17" s="83" t="str">
        <f>'C. Masterfiles'!D13</f>
        <v>MSAN - common equipment (chassis, power supply, racks etc.)</v>
      </c>
      <c r="E17" s="83" t="str">
        <f>'C. Masterfiles'!E13</f>
        <v>MSAN-CMN</v>
      </c>
      <c r="F17" s="136">
        <f>'4.Unit investment and opex'!P81</f>
        <v>80991.899999999994</v>
      </c>
      <c r="G17" s="136">
        <f>'4.Unit investment and opex'!Q81</f>
        <v>84938.414399999994</v>
      </c>
      <c r="H17" s="136">
        <f>'4.Unit investment and opex'!R81</f>
        <v>89078.543618399999</v>
      </c>
      <c r="I17" s="136">
        <f>'4.Unit investment and opex'!S81</f>
        <v>93421.834803662408</v>
      </c>
      <c r="J17" s="136">
        <f>'4.Unit investment and opex'!T81</f>
        <v>97978.307652344258</v>
      </c>
      <c r="K17" s="386">
        <f>IF('B. Dashboard'!$D$37="Telecom",'B. Dashboard'!$F$15,'B. Dashboard'!$G$15)</f>
        <v>0.12</v>
      </c>
      <c r="L17" s="140">
        <f>'4.Unit investment and opex'!I14</f>
        <v>0.05</v>
      </c>
      <c r="M17" s="136">
        <f>'4.Unit investment and opex'!H14</f>
        <v>5</v>
      </c>
      <c r="N17" s="377">
        <f>IF('B. Dashboard'!$D$37="Telecom",'B. Dashboard'!$F$16,'B. Dashboard'!$G$16)</f>
        <v>0.05</v>
      </c>
      <c r="O17" s="139">
        <f>P17-K17</f>
        <v>0.12660306970129093</v>
      </c>
      <c r="P17" s="139">
        <f>IF(M17=0,0,(1-N17/((1+K17)^M17))*(K17-L17)/(1-((1+L17)/(1+K17))^M17))</f>
        <v>0.24660306970129092</v>
      </c>
      <c r="Q17" s="137">
        <f>F17*$P17</f>
        <v>19972.851160939983</v>
      </c>
      <c r="R17" s="137">
        <f>G17*$P17</f>
        <v>20946.073726600331</v>
      </c>
      <c r="S17" s="137">
        <f>H17*$P17</f>
        <v>21967.042300817779</v>
      </c>
      <c r="T17" s="137">
        <f>I17*$P17</f>
        <v>23038.111239710048</v>
      </c>
      <c r="U17" s="137">
        <f>J17*$P17</f>
        <v>24161.751431205575</v>
      </c>
      <c r="V17" s="136">
        <f>'4.Unit investment and opex'!U81</f>
        <v>7362.9000000000005</v>
      </c>
      <c r="W17" s="136">
        <f>'4.Unit investment and opex'!V81</f>
        <v>7627.9644000000008</v>
      </c>
      <c r="X17" s="136">
        <f>'4.Unit investment and opex'!W81</f>
        <v>7902.5711184000011</v>
      </c>
      <c r="Y17" s="136">
        <f>'4.Unit investment and opex'!X81</f>
        <v>8187.0636786624018</v>
      </c>
      <c r="Z17" s="136">
        <f>'4.Unit investment and opex'!Y81</f>
        <v>8481.7979710942491</v>
      </c>
      <c r="AA17" s="137">
        <f>Q17+V17</f>
        <v>27335.751160939984</v>
      </c>
      <c r="AB17" s="137">
        <f>R17+W17</f>
        <v>28574.038126600331</v>
      </c>
      <c r="AC17" s="137">
        <f>S17+X17</f>
        <v>29869.613419217778</v>
      </c>
      <c r="AD17" s="137">
        <f>T17+Y17</f>
        <v>31225.17491837245</v>
      </c>
      <c r="AE17" s="137">
        <f>U17+Z17</f>
        <v>32643.549402299825</v>
      </c>
      <c r="AF17" s="287"/>
      <c r="AG17" s="287"/>
      <c r="AH17" s="287"/>
      <c r="AI17" s="287"/>
      <c r="AJ17" s="287"/>
      <c r="AK17" s="287"/>
      <c r="AL17" s="287"/>
      <c r="AQ17" s="1"/>
    </row>
    <row r="18" spans="3:43">
      <c r="C18" s="83" t="str">
        <f>'C. Masterfiles'!C14</f>
        <v>N02</v>
      </c>
      <c r="D18" s="83" t="str">
        <f>'C. Masterfiles'!D14</f>
        <v>MSAN - 1GE card</v>
      </c>
      <c r="E18" s="83" t="str">
        <f>'C. Masterfiles'!E14</f>
        <v>MSAN-1GE</v>
      </c>
      <c r="F18" s="136">
        <f>'4.Unit investment and opex'!P82</f>
        <v>902</v>
      </c>
      <c r="G18" s="136">
        <f>'4.Unit investment and opex'!Q82</f>
        <v>888.55200000000002</v>
      </c>
      <c r="H18" s="136">
        <f>'4.Unit investment and opex'!R82</f>
        <v>875.53827200000001</v>
      </c>
      <c r="I18" s="136">
        <f>'4.Unit investment and opex'!S82</f>
        <v>862.95608179199996</v>
      </c>
      <c r="J18" s="136">
        <f>'4.Unit investment and opex'!T82</f>
        <v>850.80296409651191</v>
      </c>
      <c r="K18" s="386">
        <f>IF('B. Dashboard'!$D$37="Telecom",'B. Dashboard'!$F$15,'B. Dashboard'!$G$15)</f>
        <v>0.12</v>
      </c>
      <c r="L18" s="140">
        <f>'4.Unit investment and opex'!I15</f>
        <v>-0.02</v>
      </c>
      <c r="M18" s="136">
        <f>'4.Unit investment and opex'!H15</f>
        <v>5</v>
      </c>
      <c r="N18" s="377">
        <f>IF('B. Dashboard'!$D$37="Telecom",'B. Dashboard'!$F$16,'B. Dashboard'!$G$16)</f>
        <v>0.05</v>
      </c>
      <c r="O18" s="139">
        <f t="shared" ref="O18:O51" si="1">P18-K18</f>
        <v>0.1592660796656028</v>
      </c>
      <c r="P18" s="139">
        <f t="shared" ref="P18:P51" si="2">IF(M18=0,0,(1-N18/((1+K18)^M18))*(K18-L18)/(1-((1+L18)/(1+K18))^M18))</f>
        <v>0.2792660796656028</v>
      </c>
      <c r="Q18" s="137">
        <f t="shared" ref="Q18:Q51" si="3">F18*$P18</f>
        <v>251.89800385837373</v>
      </c>
      <c r="R18" s="137">
        <f t="shared" ref="R18:R51" si="4">G18*$P18</f>
        <v>248.1424336190307</v>
      </c>
      <c r="S18" s="137">
        <f t="shared" ref="S18:S51" si="5">H18*$P18</f>
        <v>244.50814081863621</v>
      </c>
      <c r="T18" s="137">
        <f t="shared" ref="T18:T51" si="6">I18*$P18</f>
        <v>240.9943618856411</v>
      </c>
      <c r="U18" s="137">
        <f t="shared" ref="U18:U51" si="7">J18*$P18</f>
        <v>237.60040835110749</v>
      </c>
      <c r="V18" s="136">
        <f>'4.Unit investment and opex'!U82</f>
        <v>82</v>
      </c>
      <c r="W18" s="136">
        <f>'4.Unit investment and opex'!V82</f>
        <v>84.951999999999998</v>
      </c>
      <c r="X18" s="136">
        <f>'4.Unit investment and opex'!W82</f>
        <v>88.010272000000001</v>
      </c>
      <c r="Y18" s="136">
        <f>'4.Unit investment and opex'!X82</f>
        <v>91.178641792000008</v>
      </c>
      <c r="Z18" s="136">
        <f>'4.Unit investment and opex'!Y82</f>
        <v>94.461072896512007</v>
      </c>
      <c r="AA18" s="137">
        <f t="shared" ref="AA18:AA51" si="8">Q18+V18</f>
        <v>333.89800385837373</v>
      </c>
      <c r="AB18" s="137">
        <f t="shared" ref="AB18:AB51" si="9">R18+W18</f>
        <v>333.09443361903072</v>
      </c>
      <c r="AC18" s="137">
        <f t="shared" ref="AC18:AC51" si="10">S18+X18</f>
        <v>332.51841281863619</v>
      </c>
      <c r="AD18" s="137">
        <f t="shared" ref="AD18:AD51" si="11">T18+Y18</f>
        <v>332.17300367764108</v>
      </c>
      <c r="AE18" s="137">
        <f t="shared" ref="AE18:AE51" si="12">U18+Z18</f>
        <v>332.0614812476195</v>
      </c>
      <c r="AF18" s="287"/>
      <c r="AG18" s="287"/>
      <c r="AH18" s="287"/>
      <c r="AI18" s="287"/>
      <c r="AJ18" s="287"/>
      <c r="AK18" s="287"/>
      <c r="AL18" s="287"/>
      <c r="AQ18" s="1"/>
    </row>
    <row r="19" spans="3:43">
      <c r="C19" s="83" t="str">
        <f>'C. Masterfiles'!C15</f>
        <v>N03</v>
      </c>
      <c r="D19" s="83" t="str">
        <f>'C. Masterfiles'!D15</f>
        <v>Layer 2 Aggregation switch - common equipment (chassis, power supply, racks etc.)</v>
      </c>
      <c r="E19" s="83" t="str">
        <f>'C. Masterfiles'!E15</f>
        <v>AGGR-CMN</v>
      </c>
      <c r="F19" s="136">
        <f>'4.Unit investment and opex'!P83</f>
        <v>18132.482758620688</v>
      </c>
      <c r="G19" s="136">
        <f>'4.Unit investment and opex'!Q83</f>
        <v>18900.184896551727</v>
      </c>
      <c r="H19" s="136">
        <f>'4.Unit investment and opex'!R83</f>
        <v>19701.270949379315</v>
      </c>
      <c r="I19" s="136">
        <f>'4.Unit investment and opex'!S83</f>
        <v>20537.230069936282</v>
      </c>
      <c r="J19" s="136">
        <f>'4.Unit investment and opex'!T83</f>
        <v>21409.619387152263</v>
      </c>
      <c r="K19" s="386">
        <f>IF('B. Dashboard'!$D$37="Telecom",'B. Dashboard'!$F$15,'B. Dashboard'!$G$15)</f>
        <v>0.12</v>
      </c>
      <c r="L19" s="140">
        <f>'4.Unit investment and opex'!I16</f>
        <v>0.05</v>
      </c>
      <c r="M19" s="136">
        <f>'4.Unit investment and opex'!H16</f>
        <v>6</v>
      </c>
      <c r="N19" s="377">
        <f>IF('B. Dashboard'!$D$37="Telecom",'B. Dashboard'!$F$16,'B. Dashboard'!$G$16)</f>
        <v>0.05</v>
      </c>
      <c r="O19" s="139">
        <f t="shared" si="1"/>
        <v>9.2500932568836319E-2</v>
      </c>
      <c r="P19" s="139">
        <f t="shared" si="2"/>
        <v>0.21250093256883631</v>
      </c>
      <c r="Q19" s="137">
        <f t="shared" si="3"/>
        <v>3853.169495995242</v>
      </c>
      <c r="R19" s="137">
        <f t="shared" si="4"/>
        <v>4016.3069162406773</v>
      </c>
      <c r="S19" s="137">
        <f t="shared" si="5"/>
        <v>4186.5384495344279</v>
      </c>
      <c r="T19" s="137">
        <f t="shared" si="6"/>
        <v>4364.1805422422076</v>
      </c>
      <c r="U19" s="137">
        <f t="shared" si="7"/>
        <v>4549.5640857136941</v>
      </c>
      <c r="V19" s="136">
        <f>'4.Unit investment and opex'!U83</f>
        <v>410.47413793103453</v>
      </c>
      <c r="W19" s="136">
        <f>'4.Unit investment and opex'!V83</f>
        <v>425.25120689655176</v>
      </c>
      <c r="X19" s="136">
        <f>'4.Unit investment and opex'!W83</f>
        <v>440.56025034482764</v>
      </c>
      <c r="Y19" s="136">
        <f>'4.Unit investment and opex'!X83</f>
        <v>456.42041935724143</v>
      </c>
      <c r="Z19" s="136">
        <f>'4.Unit investment and opex'!Y83</f>
        <v>472.85155445410214</v>
      </c>
      <c r="AA19" s="137">
        <f t="shared" si="8"/>
        <v>4263.6436339262764</v>
      </c>
      <c r="AB19" s="137">
        <f t="shared" si="9"/>
        <v>4441.5581231372289</v>
      </c>
      <c r="AC19" s="137">
        <f t="shared" si="10"/>
        <v>4627.0986998792559</v>
      </c>
      <c r="AD19" s="137">
        <f t="shared" si="11"/>
        <v>4820.600961599449</v>
      </c>
      <c r="AE19" s="137">
        <f t="shared" si="12"/>
        <v>5022.4156401677965</v>
      </c>
      <c r="AF19" s="287"/>
      <c r="AG19" s="287"/>
      <c r="AH19" s="287"/>
      <c r="AI19" s="287"/>
      <c r="AJ19" s="287"/>
      <c r="AK19" s="287"/>
      <c r="AL19" s="287"/>
      <c r="AQ19" s="1"/>
    </row>
    <row r="20" spans="3:43">
      <c r="C20" s="83" t="str">
        <f>'C. Masterfiles'!C16</f>
        <v>N04</v>
      </c>
      <c r="D20" s="83" t="str">
        <f>'C. Masterfiles'!D16</f>
        <v>Layer 2 Aggregation switch - 1GE card (to MSAN Ring)</v>
      </c>
      <c r="E20" s="83" t="str">
        <f>'C. Masterfiles'!E16</f>
        <v>AGGR-1GE-MSAN</v>
      </c>
      <c r="F20" s="136">
        <f>'4.Unit investment and opex'!P84</f>
        <v>5.152096284400403</v>
      </c>
      <c r="G20" s="136">
        <f>'4.Unit investment and opex'!Q84</f>
        <v>5.3016493587123961</v>
      </c>
      <c r="H20" s="136">
        <f>'4.Unit investment and opex'!R84</f>
        <v>5.4573047915381476</v>
      </c>
      <c r="I20" s="136">
        <f>'4.Unit investment and opex'!S84</f>
        <v>5.6192678988273856</v>
      </c>
      <c r="J20" s="136">
        <f>'4.Unit investment and opex'!T84</f>
        <v>5.7877516752831584</v>
      </c>
      <c r="K20" s="386">
        <f>IF('B. Dashboard'!$D$37="Telecom",'B. Dashboard'!$F$15,'B. Dashboard'!$G$15)</f>
        <v>0.12</v>
      </c>
      <c r="L20" s="140">
        <f>'4.Unit investment and opex'!I17</f>
        <v>-0.02</v>
      </c>
      <c r="M20" s="136">
        <f>'4.Unit investment and opex'!H17</f>
        <v>6</v>
      </c>
      <c r="N20" s="377">
        <f>IF('B. Dashboard'!$D$37="Telecom",'B. Dashboard'!$F$16,'B. Dashboard'!$G$16)</f>
        <v>0.05</v>
      </c>
      <c r="O20" s="139">
        <f t="shared" si="1"/>
        <v>0.12755519457137349</v>
      </c>
      <c r="P20" s="139">
        <f t="shared" si="2"/>
        <v>0.24755519457137348</v>
      </c>
      <c r="Q20" s="137">
        <f t="shared" si="3"/>
        <v>1.275428198135192</v>
      </c>
      <c r="R20" s="137">
        <f t="shared" si="4"/>
        <v>1.3124508385452447</v>
      </c>
      <c r="S20" s="137">
        <f t="shared" si="5"/>
        <v>1.350984149504515</v>
      </c>
      <c r="T20" s="137">
        <f t="shared" si="6"/>
        <v>1.3910789580428864</v>
      </c>
      <c r="U20" s="137">
        <f t="shared" si="7"/>
        <v>1.4327879921055151</v>
      </c>
      <c r="V20" s="136">
        <f>'4.Unit investment and opex'!U84</f>
        <v>3.2073564220020154E-2</v>
      </c>
      <c r="W20" s="136">
        <f>'4.Unit investment and opex'!V84</f>
        <v>3.322821253194088E-2</v>
      </c>
      <c r="X20" s="136">
        <f>'4.Unit investment and opex'!W84</f>
        <v>3.4424428183090751E-2</v>
      </c>
      <c r="Y20" s="136">
        <f>'4.Unit investment and opex'!X84</f>
        <v>3.5663707597682018E-2</v>
      </c>
      <c r="Z20" s="136">
        <f>'4.Unit investment and opex'!Y84</f>
        <v>3.6947601071198571E-2</v>
      </c>
      <c r="AA20" s="137">
        <f t="shared" si="8"/>
        <v>1.3075017623552121</v>
      </c>
      <c r="AB20" s="137">
        <f t="shared" si="9"/>
        <v>1.3456790510771857</v>
      </c>
      <c r="AC20" s="137">
        <f t="shared" si="10"/>
        <v>1.3854085776876057</v>
      </c>
      <c r="AD20" s="137">
        <f t="shared" si="11"/>
        <v>1.4267426656405684</v>
      </c>
      <c r="AE20" s="137">
        <f t="shared" si="12"/>
        <v>1.4697355931767138</v>
      </c>
      <c r="AF20" s="287"/>
      <c r="AG20" s="287"/>
      <c r="AH20" s="287"/>
      <c r="AI20" s="287"/>
      <c r="AJ20" s="287"/>
      <c r="AK20" s="287"/>
      <c r="AL20" s="287"/>
      <c r="AQ20" s="1"/>
    </row>
    <row r="21" spans="3:43">
      <c r="C21" s="83" t="str">
        <f>'C. Masterfiles'!C17</f>
        <v>N05</v>
      </c>
      <c r="D21" s="83" t="str">
        <f>'C. Masterfiles'!D17</f>
        <v>Layer 2 Aggregation switch - 2,5GE module (to AGGR Ring)</v>
      </c>
      <c r="E21" s="83" t="str">
        <f>'C. Masterfiles'!E17</f>
        <v>AGGR-2,5GE-AGGR</v>
      </c>
      <c r="F21" s="136">
        <f>'4.Unit investment and opex'!P85</f>
        <v>28.721193349753694</v>
      </c>
      <c r="G21" s="136">
        <f>'4.Unit investment and opex'!Q85</f>
        <v>29.662339482758622</v>
      </c>
      <c r="H21" s="136">
        <f>'4.Unit investment and opex'!R85</f>
        <v>30.639223213103453</v>
      </c>
      <c r="I21" s="136">
        <f>'4.Unit investment and opex'!S85</f>
        <v>31.653093967561382</v>
      </c>
      <c r="J21" s="136">
        <f>'4.Unit investment and opex'!T85</f>
        <v>32.705246894804077</v>
      </c>
      <c r="K21" s="386">
        <f>IF('B. Dashboard'!$D$37="Telecom",'B. Dashboard'!$F$15,'B. Dashboard'!$G$15)</f>
        <v>0.12</v>
      </c>
      <c r="L21" s="140">
        <f>'4.Unit investment and opex'!I18</f>
        <v>-0.02</v>
      </c>
      <c r="M21" s="136">
        <f>'4.Unit investment and opex'!H18</f>
        <v>6</v>
      </c>
      <c r="N21" s="377">
        <f>IF('B. Dashboard'!$D$37="Telecom",'B. Dashboard'!$F$16,'B. Dashboard'!$G$16)</f>
        <v>0.05</v>
      </c>
      <c r="O21" s="139">
        <f t="shared" si="1"/>
        <v>0.12755519457137349</v>
      </c>
      <c r="P21" s="139">
        <f t="shared" si="2"/>
        <v>0.24755519457137348</v>
      </c>
      <c r="Q21" s="137">
        <f t="shared" si="3"/>
        <v>7.1100806080203141</v>
      </c>
      <c r="R21" s="137">
        <f t="shared" si="4"/>
        <v>7.3430662220964447</v>
      </c>
      <c r="S21" s="137">
        <f t="shared" si="5"/>
        <v>7.5848988640355683</v>
      </c>
      <c r="T21" s="137">
        <f t="shared" si="6"/>
        <v>7.8358878359256261</v>
      </c>
      <c r="U21" s="137">
        <f t="shared" si="7"/>
        <v>8.0963537585480321</v>
      </c>
      <c r="V21" s="136">
        <f>'4.Unit investment and opex'!U85</f>
        <v>8.2872167487684806E-2</v>
      </c>
      <c r="W21" s="136">
        <f>'4.Unit investment and opex'!V85</f>
        <v>8.5855565517241467E-2</v>
      </c>
      <c r="X21" s="136">
        <f>'4.Unit investment and opex'!W85</f>
        <v>8.894636587586216E-2</v>
      </c>
      <c r="Y21" s="136">
        <f>'4.Unit investment and opex'!X85</f>
        <v>9.2148435047393201E-2</v>
      </c>
      <c r="Z21" s="136">
        <f>'4.Unit investment and opex'!Y85</f>
        <v>9.5465778709099364E-2</v>
      </c>
      <c r="AA21" s="137">
        <f t="shared" si="8"/>
        <v>7.1929527755079992</v>
      </c>
      <c r="AB21" s="137">
        <f t="shared" si="9"/>
        <v>7.4289217876136862</v>
      </c>
      <c r="AC21" s="137">
        <f t="shared" si="10"/>
        <v>7.6738452299114304</v>
      </c>
      <c r="AD21" s="137">
        <f t="shared" si="11"/>
        <v>7.9280362709730197</v>
      </c>
      <c r="AE21" s="137">
        <f t="shared" si="12"/>
        <v>8.1918195372571319</v>
      </c>
      <c r="AF21" s="287"/>
      <c r="AG21" s="287"/>
      <c r="AH21" s="287"/>
      <c r="AI21" s="287"/>
      <c r="AJ21" s="287"/>
      <c r="AK21" s="287"/>
      <c r="AL21" s="287"/>
      <c r="AQ21" s="1"/>
    </row>
    <row r="22" spans="3:43">
      <c r="C22" s="83" t="str">
        <f>'C. Masterfiles'!C18</f>
        <v>N06</v>
      </c>
      <c r="D22" s="83" t="str">
        <f>'C. Masterfiles'!D18</f>
        <v>Layer 2 Aggregation switch - processor</v>
      </c>
      <c r="E22" s="83" t="str">
        <f>'C. Masterfiles'!E18</f>
        <v>AGGR-PROC</v>
      </c>
      <c r="F22" s="136">
        <f>'4.Unit investment and opex'!P86</f>
        <v>224.20999999999998</v>
      </c>
      <c r="G22" s="136">
        <f>'4.Unit investment and opex'!Q86</f>
        <v>231.85035999999999</v>
      </c>
      <c r="H22" s="136">
        <f>'4.Unit investment and opex'!R86</f>
        <v>239.77439696000002</v>
      </c>
      <c r="I22" s="136">
        <f>'4.Unit investment and opex'!S86</f>
        <v>247.99215077056002</v>
      </c>
      <c r="J22" s="136">
        <f>'4.Unit investment and opex'!T86</f>
        <v>256.5140262079002</v>
      </c>
      <c r="K22" s="386">
        <f>IF('B. Dashboard'!$D$37="Telecom",'B. Dashboard'!$F$15,'B. Dashboard'!$G$15)</f>
        <v>0.12</v>
      </c>
      <c r="L22" s="140">
        <f>'4.Unit investment and opex'!I19</f>
        <v>-0.02</v>
      </c>
      <c r="M22" s="136">
        <f>'4.Unit investment and opex'!H19</f>
        <v>6</v>
      </c>
      <c r="N22" s="377">
        <f>IF('B. Dashboard'!$D$37="Telecom",'B. Dashboard'!$F$16,'B. Dashboard'!$G$16)</f>
        <v>0.05</v>
      </c>
      <c r="O22" s="139">
        <f t="shared" si="1"/>
        <v>0.12755519457137349</v>
      </c>
      <c r="P22" s="139">
        <f t="shared" si="2"/>
        <v>0.24755519457137348</v>
      </c>
      <c r="Q22" s="137">
        <f t="shared" si="3"/>
        <v>55.504350174847644</v>
      </c>
      <c r="R22" s="137">
        <f t="shared" si="4"/>
        <v>57.395760981242987</v>
      </c>
      <c r="S22" s="137">
        <f t="shared" si="5"/>
        <v>59.35739749266655</v>
      </c>
      <c r="T22" s="137">
        <f t="shared" si="6"/>
        <v>61.391745136179374</v>
      </c>
      <c r="U22" s="137">
        <f t="shared" si="7"/>
        <v>63.501379668183134</v>
      </c>
      <c r="V22" s="136">
        <f>'4.Unit investment and opex'!U86</f>
        <v>0.38500000000000001</v>
      </c>
      <c r="W22" s="136">
        <f>'4.Unit investment and opex'!V86</f>
        <v>0.39886000000000005</v>
      </c>
      <c r="X22" s="136">
        <f>'4.Unit investment and opex'!W86</f>
        <v>0.41321896000000008</v>
      </c>
      <c r="Y22" s="136">
        <f>'4.Unit investment and opex'!X86</f>
        <v>0.42809484256000008</v>
      </c>
      <c r="Z22" s="136">
        <f>'4.Unit investment and opex'!Y86</f>
        <v>0.44350625689216011</v>
      </c>
      <c r="AA22" s="137">
        <f t="shared" si="8"/>
        <v>55.889350174847642</v>
      </c>
      <c r="AB22" s="137">
        <f t="shared" si="9"/>
        <v>57.794620981242986</v>
      </c>
      <c r="AC22" s="137">
        <f t="shared" si="10"/>
        <v>59.770616452666552</v>
      </c>
      <c r="AD22" s="137">
        <f t="shared" si="11"/>
        <v>61.819839978739374</v>
      </c>
      <c r="AE22" s="137">
        <f t="shared" si="12"/>
        <v>63.94488592507529</v>
      </c>
      <c r="AF22" s="287"/>
      <c r="AG22" s="287"/>
      <c r="AH22" s="287"/>
      <c r="AI22" s="287"/>
      <c r="AJ22" s="287"/>
      <c r="AK22" s="287"/>
      <c r="AL22" s="287"/>
      <c r="AQ22" s="1"/>
    </row>
    <row r="23" spans="3:43">
      <c r="C23" s="83" t="str">
        <f>'C. Masterfiles'!C19</f>
        <v>N07</v>
      </c>
      <c r="D23" s="83" t="str">
        <f>'C. Masterfiles'!D19</f>
        <v>Layer 3 edge router - common equipment (chassis, power supply, racks etc.)</v>
      </c>
      <c r="E23" s="83" t="str">
        <f>'C. Masterfiles'!E19</f>
        <v>EDGE-CMN</v>
      </c>
      <c r="F23" s="136">
        <f>'4.Unit investment and opex'!P87</f>
        <v>202830.466562986</v>
      </c>
      <c r="G23" s="136">
        <f>'4.Unit investment and opex'!Q87</f>
        <v>212902.96989113532</v>
      </c>
      <c r="H23" s="136">
        <f>'4.Unit investment and opex'!R87</f>
        <v>223476.61366569207</v>
      </c>
      <c r="I23" s="136">
        <f>'4.Unit investment and opex'!S87</f>
        <v>234576.36545905669</v>
      </c>
      <c r="J23" s="136">
        <f>'4.Unit investment and opex'!T87</f>
        <v>246228.43800205243</v>
      </c>
      <c r="K23" s="386">
        <f>IF('B. Dashboard'!$D$37="Telecom",'B. Dashboard'!$F$15,'B. Dashboard'!$G$15)</f>
        <v>0.12</v>
      </c>
      <c r="L23" s="140">
        <f>'4.Unit investment and opex'!I20</f>
        <v>0.05</v>
      </c>
      <c r="M23" s="136">
        <f>'4.Unit investment and opex'!H20</f>
        <v>6</v>
      </c>
      <c r="N23" s="377">
        <f>IF('B. Dashboard'!$D$37="Telecom",'B. Dashboard'!$F$16,'B. Dashboard'!$G$16)</f>
        <v>0.05</v>
      </c>
      <c r="O23" s="139">
        <f t="shared" si="1"/>
        <v>9.2500932568836319E-2</v>
      </c>
      <c r="P23" s="139">
        <f t="shared" si="2"/>
        <v>0.21250093256883631</v>
      </c>
      <c r="Q23" s="137">
        <f t="shared" si="3"/>
        <v>43101.663298006693</v>
      </c>
      <c r="R23" s="137">
        <f t="shared" si="4"/>
        <v>45242.079648541134</v>
      </c>
      <c r="S23" s="137">
        <f t="shared" si="5"/>
        <v>47488.988811285119</v>
      </c>
      <c r="T23" s="137">
        <f t="shared" si="6"/>
        <v>49847.69641865771</v>
      </c>
      <c r="U23" s="137">
        <f t="shared" si="7"/>
        <v>52323.772700404035</v>
      </c>
      <c r="V23" s="136">
        <f>'4.Unit investment and opex'!U87</f>
        <v>19790.0466562986</v>
      </c>
      <c r="W23" s="136">
        <f>'4.Unit investment and opex'!V87</f>
        <v>20502.488335925351</v>
      </c>
      <c r="X23" s="136">
        <f>'4.Unit investment and opex'!W87</f>
        <v>21240.577916018665</v>
      </c>
      <c r="Y23" s="136">
        <f>'4.Unit investment and opex'!X87</f>
        <v>22005.238720995338</v>
      </c>
      <c r="Z23" s="136">
        <f>'4.Unit investment and opex'!Y87</f>
        <v>22797.427314951172</v>
      </c>
      <c r="AA23" s="137">
        <f t="shared" si="8"/>
        <v>62891.70995430529</v>
      </c>
      <c r="AB23" s="137">
        <f t="shared" si="9"/>
        <v>65744.567984466485</v>
      </c>
      <c r="AC23" s="137">
        <f t="shared" si="10"/>
        <v>68729.566727303783</v>
      </c>
      <c r="AD23" s="137">
        <f t="shared" si="11"/>
        <v>71852.93513965304</v>
      </c>
      <c r="AE23" s="137">
        <f t="shared" si="12"/>
        <v>75121.200015355207</v>
      </c>
      <c r="AF23" s="287"/>
      <c r="AG23" s="287"/>
      <c r="AH23" s="287"/>
      <c r="AI23" s="287"/>
      <c r="AJ23" s="287"/>
      <c r="AK23" s="287"/>
      <c r="AL23" s="287"/>
      <c r="AQ23" s="1"/>
    </row>
    <row r="24" spans="3:43">
      <c r="C24" s="83" t="str">
        <f>'C. Masterfiles'!C20</f>
        <v>N08</v>
      </c>
      <c r="D24" s="83" t="str">
        <f>'C. Masterfiles'!D20</f>
        <v>Layer 3 edge router - 2,5GE module (to AGGR Ring)</v>
      </c>
      <c r="E24" s="83" t="str">
        <f>'C. Masterfiles'!E20</f>
        <v>EDGE-2,5GE-AGGR</v>
      </c>
      <c r="F24" s="136">
        <f>'4.Unit investment and opex'!P88</f>
        <v>1320.0208398133748</v>
      </c>
      <c r="G24" s="136">
        <f>'4.Unit investment and opex'!Q88</f>
        <v>1366.4204230171072</v>
      </c>
      <c r="H24" s="136">
        <f>'4.Unit investment and opex'!R88</f>
        <v>1414.5128145567651</v>
      </c>
      <c r="I24" s="136">
        <f>'4.Unit investment and opex'!S88</f>
        <v>1464.3585070656297</v>
      </c>
      <c r="J24" s="136">
        <f>'4.Unit investment and opex'!T88</f>
        <v>1516.0201798811172</v>
      </c>
      <c r="K24" s="386">
        <f>IF('B. Dashboard'!$D$37="Telecom",'B. Dashboard'!$F$15,'B. Dashboard'!$G$15)</f>
        <v>0.12</v>
      </c>
      <c r="L24" s="140">
        <f>'4.Unit investment and opex'!I21</f>
        <v>-0.02</v>
      </c>
      <c r="M24" s="136">
        <f>'4.Unit investment and opex'!H21</f>
        <v>6</v>
      </c>
      <c r="N24" s="377">
        <f>IF('B. Dashboard'!$D$37="Telecom",'B. Dashboard'!$F$16,'B. Dashboard'!$G$16)</f>
        <v>0.05</v>
      </c>
      <c r="O24" s="139">
        <f t="shared" si="1"/>
        <v>0.12755519457137349</v>
      </c>
      <c r="P24" s="139">
        <f t="shared" si="2"/>
        <v>0.24755519457137348</v>
      </c>
      <c r="Q24" s="137">
        <f t="shared" si="3"/>
        <v>326.77801583826783</v>
      </c>
      <c r="R24" s="137">
        <f t="shared" si="4"/>
        <v>338.2644736862984</v>
      </c>
      <c r="S24" s="137">
        <f t="shared" si="5"/>
        <v>350.16999503130114</v>
      </c>
      <c r="T24" s="137">
        <f t="shared" si="6"/>
        <v>362.50955513887794</v>
      </c>
      <c r="U24" s="137">
        <f t="shared" si="7"/>
        <v>375.29867060459861</v>
      </c>
      <c r="V24" s="136">
        <f>'4.Unit investment and opex'!U88</f>
        <v>2.00208398133748</v>
      </c>
      <c r="W24" s="136">
        <f>'4.Unit investment and opex'!V88</f>
        <v>2.0741590046656295</v>
      </c>
      <c r="X24" s="136">
        <f>'4.Unit investment and opex'!W88</f>
        <v>2.1488287288335921</v>
      </c>
      <c r="Y24" s="136">
        <f>'4.Unit investment and opex'!X88</f>
        <v>2.2261865630716016</v>
      </c>
      <c r="Z24" s="136">
        <f>'4.Unit investment and opex'!Y88</f>
        <v>2.3063292793421795</v>
      </c>
      <c r="AA24" s="137">
        <f t="shared" si="8"/>
        <v>328.78009981960531</v>
      </c>
      <c r="AB24" s="137">
        <f t="shared" si="9"/>
        <v>340.338632690964</v>
      </c>
      <c r="AC24" s="137">
        <f t="shared" si="10"/>
        <v>352.31882376013471</v>
      </c>
      <c r="AD24" s="137">
        <f t="shared" si="11"/>
        <v>364.73574170194956</v>
      </c>
      <c r="AE24" s="137">
        <f t="shared" si="12"/>
        <v>377.60499988394076</v>
      </c>
      <c r="AF24" s="287"/>
      <c r="AG24" s="287"/>
      <c r="AH24" s="287"/>
      <c r="AI24" s="287"/>
      <c r="AJ24" s="287"/>
      <c r="AK24" s="287"/>
      <c r="AL24" s="287"/>
      <c r="AQ24" s="1"/>
    </row>
    <row r="25" spans="3:43">
      <c r="C25" s="83" t="str">
        <f>'C. Masterfiles'!C21</f>
        <v>N09</v>
      </c>
      <c r="D25" s="83" t="str">
        <f>'C. Masterfiles'!D21</f>
        <v>Layer 3 edge router - 2,5GE module (to EDGE Ring)</v>
      </c>
      <c r="E25" s="83" t="str">
        <f>'C. Masterfiles'!E21</f>
        <v>EDGE-2,5GE-EDGE</v>
      </c>
      <c r="F25" s="136">
        <f>'4.Unit investment and opex'!P89</f>
        <v>1320.0208398133748</v>
      </c>
      <c r="G25" s="136">
        <f>'4.Unit investment and opex'!Q89</f>
        <v>1366.4204230171072</v>
      </c>
      <c r="H25" s="136">
        <f>'4.Unit investment and opex'!R89</f>
        <v>1414.5128145567651</v>
      </c>
      <c r="I25" s="136">
        <f>'4.Unit investment and opex'!S89</f>
        <v>1464.3585070656297</v>
      </c>
      <c r="J25" s="136">
        <f>'4.Unit investment and opex'!T89</f>
        <v>1516.0201798811172</v>
      </c>
      <c r="K25" s="386">
        <f>IF('B. Dashboard'!$D$37="Telecom",'B. Dashboard'!$F$15,'B. Dashboard'!$G$15)</f>
        <v>0.12</v>
      </c>
      <c r="L25" s="140">
        <f>'4.Unit investment and opex'!I22</f>
        <v>-0.02</v>
      </c>
      <c r="M25" s="136">
        <f>'4.Unit investment and opex'!H22</f>
        <v>6</v>
      </c>
      <c r="N25" s="377">
        <f>IF('B. Dashboard'!$D$37="Telecom",'B. Dashboard'!$F$16,'B. Dashboard'!$G$16)</f>
        <v>0.05</v>
      </c>
      <c r="O25" s="139">
        <f t="shared" si="1"/>
        <v>0.12755519457137349</v>
      </c>
      <c r="P25" s="139">
        <f t="shared" si="2"/>
        <v>0.24755519457137348</v>
      </c>
      <c r="Q25" s="137">
        <f t="shared" si="3"/>
        <v>326.77801583826783</v>
      </c>
      <c r="R25" s="137">
        <f t="shared" si="4"/>
        <v>338.2644736862984</v>
      </c>
      <c r="S25" s="137">
        <f t="shared" si="5"/>
        <v>350.16999503130114</v>
      </c>
      <c r="T25" s="137">
        <f t="shared" si="6"/>
        <v>362.50955513887794</v>
      </c>
      <c r="U25" s="137">
        <f t="shared" si="7"/>
        <v>375.29867060459861</v>
      </c>
      <c r="V25" s="136">
        <f>'4.Unit investment and opex'!U89</f>
        <v>2.00208398133748</v>
      </c>
      <c r="W25" s="136">
        <f>'4.Unit investment and opex'!V89</f>
        <v>2.0741590046656295</v>
      </c>
      <c r="X25" s="136">
        <f>'4.Unit investment and opex'!W89</f>
        <v>2.1488287288335921</v>
      </c>
      <c r="Y25" s="136">
        <f>'4.Unit investment and opex'!X89</f>
        <v>2.2261865630716016</v>
      </c>
      <c r="Z25" s="136">
        <f>'4.Unit investment and opex'!Y89</f>
        <v>2.3063292793421795</v>
      </c>
      <c r="AA25" s="137">
        <f t="shared" si="8"/>
        <v>328.78009981960531</v>
      </c>
      <c r="AB25" s="137">
        <f t="shared" si="9"/>
        <v>340.338632690964</v>
      </c>
      <c r="AC25" s="137">
        <f t="shared" si="10"/>
        <v>352.31882376013471</v>
      </c>
      <c r="AD25" s="137">
        <f t="shared" si="11"/>
        <v>364.73574170194956</v>
      </c>
      <c r="AE25" s="137">
        <f t="shared" si="12"/>
        <v>377.60499988394076</v>
      </c>
      <c r="AF25" s="287"/>
      <c r="AG25" s="287"/>
      <c r="AH25" s="287"/>
      <c r="AI25" s="287"/>
      <c r="AJ25" s="287"/>
      <c r="AK25" s="287"/>
      <c r="AL25" s="287"/>
      <c r="AQ25" s="1"/>
    </row>
    <row r="26" spans="3:43">
      <c r="C26" s="83" t="str">
        <f>'C. Masterfiles'!C22</f>
        <v>N10</v>
      </c>
      <c r="D26" s="83" t="str">
        <f>'C. Masterfiles'!D22</f>
        <v>Layer 3 edge router - processor</v>
      </c>
      <c r="E26" s="83" t="str">
        <f>'C. Masterfiles'!E22</f>
        <v>EDGE-PROC</v>
      </c>
      <c r="F26" s="136">
        <f>'4.Unit investment and opex'!P90</f>
        <v>498</v>
      </c>
      <c r="G26" s="136">
        <f>'4.Unit investment and opex'!Q90</f>
        <v>514.19200000000001</v>
      </c>
      <c r="H26" s="136">
        <f>'4.Unit investment and opex'!R90</f>
        <v>531.00163199999997</v>
      </c>
      <c r="I26" s="136">
        <f>'4.Unit investment and opex'!S90</f>
        <v>548.45043635200011</v>
      </c>
      <c r="J26" s="136">
        <f>'4.Unit investment and opex'!T90</f>
        <v>566.56074274867217</v>
      </c>
      <c r="K26" s="386">
        <f>IF('B. Dashboard'!$D$37="Telecom",'B. Dashboard'!$F$15,'B. Dashboard'!$G$15)</f>
        <v>0.12</v>
      </c>
      <c r="L26" s="140">
        <f>'4.Unit investment and opex'!I23</f>
        <v>-0.02</v>
      </c>
      <c r="M26" s="136">
        <f>'4.Unit investment and opex'!H23</f>
        <v>6</v>
      </c>
      <c r="N26" s="377">
        <f>IF('B. Dashboard'!$D$37="Telecom",'B. Dashboard'!$F$16,'B. Dashboard'!$G$16)</f>
        <v>0.05</v>
      </c>
      <c r="O26" s="139">
        <f t="shared" si="1"/>
        <v>0.12755519457137349</v>
      </c>
      <c r="P26" s="139">
        <f t="shared" si="2"/>
        <v>0.24755519457137348</v>
      </c>
      <c r="Q26" s="137">
        <f t="shared" si="3"/>
        <v>123.282486896544</v>
      </c>
      <c r="R26" s="137">
        <f t="shared" si="4"/>
        <v>127.29090060704368</v>
      </c>
      <c r="S26" s="137">
        <f t="shared" si="5"/>
        <v>131.45221232747684</v>
      </c>
      <c r="T26" s="137">
        <f t="shared" si="6"/>
        <v>135.77175448387408</v>
      </c>
      <c r="U26" s="137">
        <f t="shared" si="7"/>
        <v>140.25505490764942</v>
      </c>
      <c r="V26" s="136">
        <f>'4.Unit investment and opex'!U90</f>
        <v>3.1</v>
      </c>
      <c r="W26" s="136">
        <f>'4.Unit investment and opex'!V90</f>
        <v>3.2116000000000002</v>
      </c>
      <c r="X26" s="136">
        <f>'4.Unit investment and opex'!W90</f>
        <v>3.3272176000000004</v>
      </c>
      <c r="Y26" s="136">
        <f>'4.Unit investment and opex'!X90</f>
        <v>3.4469974336000004</v>
      </c>
      <c r="Z26" s="136">
        <f>'4.Unit investment and opex'!Y90</f>
        <v>3.5710893412096008</v>
      </c>
      <c r="AA26" s="137">
        <f t="shared" si="8"/>
        <v>126.38248689654399</v>
      </c>
      <c r="AB26" s="137">
        <f t="shared" si="9"/>
        <v>130.50250060704369</v>
      </c>
      <c r="AC26" s="137">
        <f t="shared" si="10"/>
        <v>134.77942992747685</v>
      </c>
      <c r="AD26" s="137">
        <f t="shared" si="11"/>
        <v>139.21875191747407</v>
      </c>
      <c r="AE26" s="137">
        <f t="shared" si="12"/>
        <v>143.82614424885904</v>
      </c>
      <c r="AF26" s="287"/>
      <c r="AG26" s="287"/>
      <c r="AH26" s="287"/>
      <c r="AI26" s="287"/>
      <c r="AJ26" s="287"/>
      <c r="AK26" s="287"/>
      <c r="AL26" s="287"/>
      <c r="AQ26" s="1"/>
    </row>
    <row r="27" spans="3:43">
      <c r="C27" s="83" t="str">
        <f>'C. Masterfiles'!C23</f>
        <v>N11</v>
      </c>
      <c r="D27" s="83" t="str">
        <f>'C. Masterfiles'!D23</f>
        <v>Layer 3 core router - common equipment (chassis, power supply, racks etc.)</v>
      </c>
      <c r="E27" s="83" t="str">
        <f>'C. Masterfiles'!E23</f>
        <v>CORE-CMN</v>
      </c>
      <c r="F27" s="136">
        <f>'4.Unit investment and opex'!P91</f>
        <v>202830.466562986</v>
      </c>
      <c r="G27" s="136">
        <f>'4.Unit investment and opex'!Q91</f>
        <v>212902.96989113532</v>
      </c>
      <c r="H27" s="136">
        <f>'4.Unit investment and opex'!R91</f>
        <v>223476.61366569207</v>
      </c>
      <c r="I27" s="136">
        <f>'4.Unit investment and opex'!S91</f>
        <v>234576.36545905669</v>
      </c>
      <c r="J27" s="136">
        <f>'4.Unit investment and opex'!T91</f>
        <v>246228.43800205243</v>
      </c>
      <c r="K27" s="386">
        <f>IF('B. Dashboard'!$D$37="Telecom",'B. Dashboard'!$F$15,'B. Dashboard'!$G$15)</f>
        <v>0.12</v>
      </c>
      <c r="L27" s="140">
        <f>'4.Unit investment and opex'!I24</f>
        <v>0.05</v>
      </c>
      <c r="M27" s="136">
        <f>'4.Unit investment and opex'!H24</f>
        <v>6</v>
      </c>
      <c r="N27" s="377">
        <f>IF('B. Dashboard'!$D$37="Telecom",'B. Dashboard'!$F$16,'B. Dashboard'!$G$16)</f>
        <v>0.05</v>
      </c>
      <c r="O27" s="139">
        <f t="shared" si="1"/>
        <v>9.2500932568836319E-2</v>
      </c>
      <c r="P27" s="139">
        <f t="shared" si="2"/>
        <v>0.21250093256883631</v>
      </c>
      <c r="Q27" s="137">
        <f t="shared" si="3"/>
        <v>43101.663298006693</v>
      </c>
      <c r="R27" s="137">
        <f t="shared" si="4"/>
        <v>45242.079648541134</v>
      </c>
      <c r="S27" s="137">
        <f t="shared" si="5"/>
        <v>47488.988811285119</v>
      </c>
      <c r="T27" s="137">
        <f t="shared" si="6"/>
        <v>49847.69641865771</v>
      </c>
      <c r="U27" s="137">
        <f t="shared" si="7"/>
        <v>52323.772700404035</v>
      </c>
      <c r="V27" s="136">
        <f>'4.Unit investment and opex'!U91</f>
        <v>19790.0466562986</v>
      </c>
      <c r="W27" s="136">
        <f>'4.Unit investment and opex'!V91</f>
        <v>20502.488335925351</v>
      </c>
      <c r="X27" s="136">
        <f>'4.Unit investment and opex'!W91</f>
        <v>21240.577916018665</v>
      </c>
      <c r="Y27" s="136">
        <f>'4.Unit investment and opex'!X91</f>
        <v>22005.238720995338</v>
      </c>
      <c r="Z27" s="136">
        <f>'4.Unit investment and opex'!Y91</f>
        <v>22797.427314951172</v>
      </c>
      <c r="AA27" s="137">
        <f t="shared" si="8"/>
        <v>62891.70995430529</v>
      </c>
      <c r="AB27" s="137">
        <f t="shared" si="9"/>
        <v>65744.567984466485</v>
      </c>
      <c r="AC27" s="137">
        <f t="shared" si="10"/>
        <v>68729.566727303783</v>
      </c>
      <c r="AD27" s="137">
        <f t="shared" si="11"/>
        <v>71852.93513965304</v>
      </c>
      <c r="AE27" s="137">
        <f t="shared" si="12"/>
        <v>75121.200015355207</v>
      </c>
      <c r="AF27" s="287"/>
      <c r="AG27" s="287"/>
      <c r="AH27" s="287"/>
      <c r="AI27" s="287"/>
      <c r="AJ27" s="287"/>
      <c r="AK27" s="287"/>
      <c r="AL27" s="287"/>
      <c r="AQ27" s="1"/>
    </row>
    <row r="28" spans="3:43">
      <c r="C28" s="83" t="str">
        <f>'C. Masterfiles'!C24</f>
        <v>N12</v>
      </c>
      <c r="D28" s="83" t="str">
        <f>'C. Masterfiles'!D24</f>
        <v>Layer 3 core router - 2,5GE module (to EDGE Ring)</v>
      </c>
      <c r="E28" s="83" t="str">
        <f>'C. Masterfiles'!E24</f>
        <v>CORE-2,5GE-EDGE</v>
      </c>
      <c r="F28" s="136">
        <f>'4.Unit investment and opex'!P92</f>
        <v>1320.0208398133748</v>
      </c>
      <c r="G28" s="136">
        <f>'4.Unit investment and opex'!Q92</f>
        <v>1366.4204230171072</v>
      </c>
      <c r="H28" s="136">
        <f>'4.Unit investment and opex'!R92</f>
        <v>1414.5128145567651</v>
      </c>
      <c r="I28" s="136">
        <f>'4.Unit investment and opex'!S92</f>
        <v>1464.3585070656297</v>
      </c>
      <c r="J28" s="136">
        <f>'4.Unit investment and opex'!T92</f>
        <v>1516.0201798811172</v>
      </c>
      <c r="K28" s="386">
        <f>IF('B. Dashboard'!$D$37="Telecom",'B. Dashboard'!$F$15,'B. Dashboard'!$G$15)</f>
        <v>0.12</v>
      </c>
      <c r="L28" s="140">
        <f>'4.Unit investment and opex'!I25</f>
        <v>-0.02</v>
      </c>
      <c r="M28" s="136">
        <f>'4.Unit investment and opex'!H25</f>
        <v>6</v>
      </c>
      <c r="N28" s="377">
        <f>IF('B. Dashboard'!$D$37="Telecom",'B. Dashboard'!$F$16,'B. Dashboard'!$G$16)</f>
        <v>0.05</v>
      </c>
      <c r="O28" s="139">
        <f t="shared" si="1"/>
        <v>0.12755519457137349</v>
      </c>
      <c r="P28" s="139">
        <f t="shared" si="2"/>
        <v>0.24755519457137348</v>
      </c>
      <c r="Q28" s="137">
        <f t="shared" si="3"/>
        <v>326.77801583826783</v>
      </c>
      <c r="R28" s="137">
        <f t="shared" si="4"/>
        <v>338.2644736862984</v>
      </c>
      <c r="S28" s="137">
        <f t="shared" si="5"/>
        <v>350.16999503130114</v>
      </c>
      <c r="T28" s="137">
        <f t="shared" si="6"/>
        <v>362.50955513887794</v>
      </c>
      <c r="U28" s="137">
        <f t="shared" si="7"/>
        <v>375.29867060459861</v>
      </c>
      <c r="V28" s="136">
        <f>'4.Unit investment and opex'!U92</f>
        <v>2.00208398133748</v>
      </c>
      <c r="W28" s="136">
        <f>'4.Unit investment and opex'!V92</f>
        <v>2.0741590046656295</v>
      </c>
      <c r="X28" s="136">
        <f>'4.Unit investment and opex'!W92</f>
        <v>2.1488287288335921</v>
      </c>
      <c r="Y28" s="136">
        <f>'4.Unit investment and opex'!X92</f>
        <v>2.2261865630716016</v>
      </c>
      <c r="Z28" s="136">
        <f>'4.Unit investment and opex'!Y92</f>
        <v>2.3063292793421795</v>
      </c>
      <c r="AA28" s="137">
        <f t="shared" si="8"/>
        <v>328.78009981960531</v>
      </c>
      <c r="AB28" s="137">
        <f t="shared" si="9"/>
        <v>340.338632690964</v>
      </c>
      <c r="AC28" s="137">
        <f t="shared" si="10"/>
        <v>352.31882376013471</v>
      </c>
      <c r="AD28" s="137">
        <f t="shared" si="11"/>
        <v>364.73574170194956</v>
      </c>
      <c r="AE28" s="137">
        <f t="shared" si="12"/>
        <v>377.60499988394076</v>
      </c>
      <c r="AF28" s="287"/>
      <c r="AG28" s="287"/>
      <c r="AH28" s="287"/>
      <c r="AI28" s="287"/>
      <c r="AJ28" s="287"/>
      <c r="AK28" s="287"/>
      <c r="AL28" s="287"/>
      <c r="AQ28" s="1"/>
    </row>
    <row r="29" spans="3:43">
      <c r="C29" s="83" t="str">
        <f>'C. Masterfiles'!C25</f>
        <v>N13</v>
      </c>
      <c r="D29" s="83" t="str">
        <f>'C. Masterfiles'!D25</f>
        <v>Layer 3 core router - 2,5GE module (to CORE Ring)</v>
      </c>
      <c r="E29" s="83" t="str">
        <f>'C. Masterfiles'!E25</f>
        <v>CORE-2,5GE-CORE</v>
      </c>
      <c r="F29" s="136">
        <f>'4.Unit investment and opex'!P93</f>
        <v>1320.0208398133748</v>
      </c>
      <c r="G29" s="136">
        <f>'4.Unit investment and opex'!Q93</f>
        <v>1366.4204230171072</v>
      </c>
      <c r="H29" s="136">
        <f>'4.Unit investment and opex'!R93</f>
        <v>1414.5128145567651</v>
      </c>
      <c r="I29" s="136">
        <f>'4.Unit investment and opex'!S93</f>
        <v>1464.3585070656297</v>
      </c>
      <c r="J29" s="136">
        <f>'4.Unit investment and opex'!T93</f>
        <v>1516.0201798811172</v>
      </c>
      <c r="K29" s="386">
        <f>IF('B. Dashboard'!$D$37="Telecom",'B. Dashboard'!$F$15,'B. Dashboard'!$G$15)</f>
        <v>0.12</v>
      </c>
      <c r="L29" s="140">
        <f>'4.Unit investment and opex'!I26</f>
        <v>-0.02</v>
      </c>
      <c r="M29" s="136">
        <f>'4.Unit investment and opex'!H26</f>
        <v>6</v>
      </c>
      <c r="N29" s="377">
        <f>IF('B. Dashboard'!$D$37="Telecom",'B. Dashboard'!$F$16,'B. Dashboard'!$G$16)</f>
        <v>0.05</v>
      </c>
      <c r="O29" s="139">
        <f t="shared" si="1"/>
        <v>0.12755519457137349</v>
      </c>
      <c r="P29" s="139">
        <f t="shared" si="2"/>
        <v>0.24755519457137348</v>
      </c>
      <c r="Q29" s="137">
        <f t="shared" si="3"/>
        <v>326.77801583826783</v>
      </c>
      <c r="R29" s="137">
        <f t="shared" si="4"/>
        <v>338.2644736862984</v>
      </c>
      <c r="S29" s="137">
        <f t="shared" si="5"/>
        <v>350.16999503130114</v>
      </c>
      <c r="T29" s="137">
        <f t="shared" si="6"/>
        <v>362.50955513887794</v>
      </c>
      <c r="U29" s="137">
        <f t="shared" si="7"/>
        <v>375.29867060459861</v>
      </c>
      <c r="V29" s="136">
        <f>'4.Unit investment and opex'!U93</f>
        <v>2.00208398133748</v>
      </c>
      <c r="W29" s="136">
        <f>'4.Unit investment and opex'!V93</f>
        <v>2.0741590046656295</v>
      </c>
      <c r="X29" s="136">
        <f>'4.Unit investment and opex'!W93</f>
        <v>2.1488287288335921</v>
      </c>
      <c r="Y29" s="136">
        <f>'4.Unit investment and opex'!X93</f>
        <v>2.2261865630716016</v>
      </c>
      <c r="Z29" s="136">
        <f>'4.Unit investment and opex'!Y93</f>
        <v>2.3063292793421795</v>
      </c>
      <c r="AA29" s="137">
        <f t="shared" si="8"/>
        <v>328.78009981960531</v>
      </c>
      <c r="AB29" s="137">
        <f t="shared" si="9"/>
        <v>340.338632690964</v>
      </c>
      <c r="AC29" s="137">
        <f t="shared" si="10"/>
        <v>352.31882376013471</v>
      </c>
      <c r="AD29" s="137">
        <f t="shared" si="11"/>
        <v>364.73574170194956</v>
      </c>
      <c r="AE29" s="137">
        <f t="shared" si="12"/>
        <v>377.60499988394076</v>
      </c>
      <c r="AF29" s="287"/>
      <c r="AG29" s="287"/>
      <c r="AH29" s="287"/>
      <c r="AI29" s="287"/>
      <c r="AJ29" s="287"/>
      <c r="AK29" s="287"/>
      <c r="AL29" s="287"/>
      <c r="AQ29" s="1"/>
    </row>
    <row r="30" spans="3:43">
      <c r="C30" s="83" t="str">
        <f>'C. Masterfiles'!C26</f>
        <v>N14</v>
      </c>
      <c r="D30" s="83" t="str">
        <f>'C. Masterfiles'!D26</f>
        <v>Layer 3 core router - processor</v>
      </c>
      <c r="E30" s="83" t="str">
        <f>'C. Masterfiles'!E26</f>
        <v>CORE-PROC</v>
      </c>
      <c r="F30" s="136">
        <f>'4.Unit investment and opex'!P94</f>
        <v>495.84</v>
      </c>
      <c r="G30" s="136">
        <f>'4.Unit investment and opex'!Q94</f>
        <v>512.0752</v>
      </c>
      <c r="H30" s="136">
        <f>'4.Unit investment and opex'!R94</f>
        <v>528.92716800000005</v>
      </c>
      <c r="I30" s="136">
        <f>'4.Unit investment and opex'!S94</f>
        <v>546.41746163200003</v>
      </c>
      <c r="J30" s="136">
        <f>'4.Unit investment and opex'!T94</f>
        <v>564.56842752307216</v>
      </c>
      <c r="K30" s="386">
        <f>IF('B. Dashboard'!$D$37="Telecom",'B. Dashboard'!$F$15,'B. Dashboard'!$G$15)</f>
        <v>0.12</v>
      </c>
      <c r="L30" s="140">
        <f>'4.Unit investment and opex'!I27</f>
        <v>-0.02</v>
      </c>
      <c r="M30" s="136">
        <f>'4.Unit investment and opex'!H27</f>
        <v>6</v>
      </c>
      <c r="N30" s="377">
        <f>IF('B. Dashboard'!$D$37="Telecom",'B. Dashboard'!$F$16,'B. Dashboard'!$G$16)</f>
        <v>0.05</v>
      </c>
      <c r="O30" s="139">
        <f t="shared" si="1"/>
        <v>0.12755519457137349</v>
      </c>
      <c r="P30" s="139">
        <f t="shared" si="2"/>
        <v>0.24755519457137348</v>
      </c>
      <c r="Q30" s="137">
        <f t="shared" si="3"/>
        <v>122.74776767626982</v>
      </c>
      <c r="R30" s="137">
        <f t="shared" si="4"/>
        <v>126.76687577117499</v>
      </c>
      <c r="S30" s="137">
        <f t="shared" si="5"/>
        <v>130.93866798832556</v>
      </c>
      <c r="T30" s="137">
        <f t="shared" si="6"/>
        <v>135.26848103150576</v>
      </c>
      <c r="U30" s="137">
        <f t="shared" si="7"/>
        <v>139.76184692432849</v>
      </c>
      <c r="V30" s="136">
        <f>'4.Unit investment and opex'!U94</f>
        <v>2.8840000000000003</v>
      </c>
      <c r="W30" s="136">
        <f>'4.Unit investment and opex'!V94</f>
        <v>2.9878240000000003</v>
      </c>
      <c r="X30" s="136">
        <f>'4.Unit investment and opex'!W94</f>
        <v>3.0953856640000001</v>
      </c>
      <c r="Y30" s="136">
        <f>'4.Unit investment and opex'!X94</f>
        <v>3.2068195479040003</v>
      </c>
      <c r="Z30" s="136">
        <f>'4.Unit investment and opex'!Y94</f>
        <v>3.3222650516285444</v>
      </c>
      <c r="AA30" s="137">
        <f t="shared" si="8"/>
        <v>125.63176767626982</v>
      </c>
      <c r="AB30" s="137">
        <f t="shared" si="9"/>
        <v>129.75469977117498</v>
      </c>
      <c r="AC30" s="137">
        <f t="shared" si="10"/>
        <v>134.03405365232555</v>
      </c>
      <c r="AD30" s="137">
        <f t="shared" si="11"/>
        <v>138.47530057940975</v>
      </c>
      <c r="AE30" s="137">
        <f t="shared" si="12"/>
        <v>143.08411197595703</v>
      </c>
      <c r="AF30" s="287"/>
      <c r="AG30" s="287"/>
      <c r="AH30" s="287"/>
      <c r="AI30" s="287"/>
      <c r="AJ30" s="287"/>
      <c r="AK30" s="287"/>
      <c r="AL30" s="287"/>
      <c r="AQ30" s="1"/>
    </row>
    <row r="31" spans="3:43">
      <c r="C31" s="83" t="str">
        <f>'C. Masterfiles'!C27</f>
        <v>N15</v>
      </c>
      <c r="D31" s="83" t="str">
        <f>'C. Masterfiles'!D27</f>
        <v>Softswitch - common equipment (chassis, power supply, racks etc.)</v>
      </c>
      <c r="E31" s="83" t="str">
        <f>'C. Masterfiles'!E27</f>
        <v>SX-CMN</v>
      </c>
      <c r="F31" s="136">
        <f>'4.Unit investment and opex'!P95</f>
        <v>2530</v>
      </c>
      <c r="G31" s="136">
        <f>'4.Unit investment and opex'!Q95</f>
        <v>2653.28</v>
      </c>
      <c r="H31" s="136">
        <f>'4.Unit investment and opex'!R95</f>
        <v>2782.60808</v>
      </c>
      <c r="I31" s="136">
        <f>'4.Unit investment and opex'!S95</f>
        <v>2918.2824708799999</v>
      </c>
      <c r="J31" s="136">
        <f>'4.Unit investment and opex'!T95</f>
        <v>3060.6161648316797</v>
      </c>
      <c r="K31" s="386">
        <f>IF('B. Dashboard'!$D$37="Telecom",'B. Dashboard'!$F$15,'B. Dashboard'!$G$15)</f>
        <v>0.12</v>
      </c>
      <c r="L31" s="140">
        <f>'4.Unit investment and opex'!I28</f>
        <v>0.05</v>
      </c>
      <c r="M31" s="136">
        <f>'4.Unit investment and opex'!H28</f>
        <v>6</v>
      </c>
      <c r="N31" s="377">
        <f>IF('B. Dashboard'!$D$37="Telecom",'B. Dashboard'!$F$16,'B. Dashboard'!$G$16)</f>
        <v>0.05</v>
      </c>
      <c r="O31" s="139">
        <f t="shared" si="1"/>
        <v>9.2500932568836319E-2</v>
      </c>
      <c r="P31" s="139">
        <f t="shared" si="2"/>
        <v>0.21250093256883631</v>
      </c>
      <c r="Q31" s="137">
        <f t="shared" si="3"/>
        <v>537.62735939915592</v>
      </c>
      <c r="R31" s="137">
        <f t="shared" si="4"/>
        <v>563.82447436624204</v>
      </c>
      <c r="S31" s="137">
        <f t="shared" si="5"/>
        <v>591.3068119735791</v>
      </c>
      <c r="T31" s="137">
        <f t="shared" si="6"/>
        <v>620.13774656128794</v>
      </c>
      <c r="U31" s="137">
        <f t="shared" si="7"/>
        <v>650.3837892619872</v>
      </c>
      <c r="V31" s="136">
        <f>'4.Unit investment and opex'!U95</f>
        <v>230</v>
      </c>
      <c r="W31" s="136">
        <f>'4.Unit investment and opex'!V95</f>
        <v>238.28</v>
      </c>
      <c r="X31" s="136">
        <f>'4.Unit investment and opex'!W95</f>
        <v>246.85808</v>
      </c>
      <c r="Y31" s="136">
        <f>'4.Unit investment and opex'!X95</f>
        <v>255.74497088000001</v>
      </c>
      <c r="Z31" s="136">
        <f>'4.Unit investment and opex'!Y95</f>
        <v>264.95178983168</v>
      </c>
      <c r="AA31" s="137">
        <f t="shared" si="8"/>
        <v>767.62735939915592</v>
      </c>
      <c r="AB31" s="137">
        <f t="shared" si="9"/>
        <v>802.10447436624202</v>
      </c>
      <c r="AC31" s="137">
        <f t="shared" si="10"/>
        <v>838.16489197357907</v>
      </c>
      <c r="AD31" s="137">
        <f t="shared" si="11"/>
        <v>875.88271744128792</v>
      </c>
      <c r="AE31" s="137">
        <f t="shared" si="12"/>
        <v>915.33557909366721</v>
      </c>
      <c r="AF31" s="287"/>
      <c r="AG31" s="287"/>
      <c r="AH31" s="287"/>
      <c r="AI31" s="287"/>
      <c r="AJ31" s="287"/>
      <c r="AK31" s="287"/>
      <c r="AL31" s="287"/>
      <c r="AQ31" s="1"/>
    </row>
    <row r="32" spans="3:43">
      <c r="C32" s="83" t="str">
        <f>'C. Masterfiles'!C28</f>
        <v>N16</v>
      </c>
      <c r="D32" s="83" t="str">
        <f>'C. Masterfiles'!D28</f>
        <v>Softswitch - session border controller</v>
      </c>
      <c r="E32" s="83" t="str">
        <f>'C. Masterfiles'!E28</f>
        <v>SX-SBC</v>
      </c>
      <c r="F32" s="136">
        <f>'4.Unit investment and opex'!P96</f>
        <v>8140</v>
      </c>
      <c r="G32" s="136">
        <f>'4.Unit investment and opex'!Q96</f>
        <v>8018.64</v>
      </c>
      <c r="H32" s="136">
        <f>'4.Unit investment and opex'!R96</f>
        <v>7901.1990400000004</v>
      </c>
      <c r="I32" s="136">
        <f>'4.Unit investment and opex'!S96</f>
        <v>7787.6524454399996</v>
      </c>
      <c r="J32" s="136">
        <f>'4.Unit investment and opex'!T96</f>
        <v>7677.9779686758393</v>
      </c>
      <c r="K32" s="386">
        <f>IF('B. Dashboard'!$D$37="Telecom",'B. Dashboard'!$F$15,'B. Dashboard'!$G$15)</f>
        <v>0.12</v>
      </c>
      <c r="L32" s="140">
        <f>'4.Unit investment and opex'!I29</f>
        <v>-0.02</v>
      </c>
      <c r="M32" s="136">
        <f>'4.Unit investment and opex'!H29</f>
        <v>6</v>
      </c>
      <c r="N32" s="377">
        <f>IF('B. Dashboard'!$D$37="Telecom",'B. Dashboard'!$F$16,'B. Dashboard'!$G$16)</f>
        <v>0.05</v>
      </c>
      <c r="O32" s="139">
        <f t="shared" si="1"/>
        <v>0.12755519457137349</v>
      </c>
      <c r="P32" s="139">
        <f t="shared" si="2"/>
        <v>0.24755519457137348</v>
      </c>
      <c r="Q32" s="137">
        <f t="shared" si="3"/>
        <v>2015.0992838109801</v>
      </c>
      <c r="R32" s="137">
        <f t="shared" si="4"/>
        <v>1985.0559853977984</v>
      </c>
      <c r="S32" s="137">
        <f t="shared" si="5"/>
        <v>1955.9828656943496</v>
      </c>
      <c r="T32" s="137">
        <f t="shared" si="6"/>
        <v>1927.8738163851317</v>
      </c>
      <c r="U32" s="137">
        <f t="shared" si="7"/>
        <v>1900.7233299502664</v>
      </c>
      <c r="V32" s="136">
        <f>'4.Unit investment and opex'!U96</f>
        <v>2306.6890000000003</v>
      </c>
      <c r="W32" s="136">
        <f>'4.Unit investment and opex'!V96</f>
        <v>2389.7298040000005</v>
      </c>
      <c r="X32" s="136">
        <f>'4.Unit investment and opex'!W96</f>
        <v>2475.7600769440005</v>
      </c>
      <c r="Y32" s="136">
        <f>'4.Unit investment and opex'!X96</f>
        <v>2564.8874397139848</v>
      </c>
      <c r="Z32" s="136">
        <f>'4.Unit investment and opex'!Y96</f>
        <v>2657.2233875436882</v>
      </c>
      <c r="AA32" s="137">
        <f t="shared" si="8"/>
        <v>4321.7882838109799</v>
      </c>
      <c r="AB32" s="137">
        <f t="shared" si="9"/>
        <v>4374.7857893977989</v>
      </c>
      <c r="AC32" s="137">
        <f t="shared" si="10"/>
        <v>4431.7429426383496</v>
      </c>
      <c r="AD32" s="137">
        <f t="shared" si="11"/>
        <v>4492.7612560991165</v>
      </c>
      <c r="AE32" s="137">
        <f t="shared" si="12"/>
        <v>4557.9467174939546</v>
      </c>
      <c r="AF32" s="287"/>
      <c r="AG32" s="287"/>
      <c r="AH32" s="287"/>
      <c r="AI32" s="287"/>
      <c r="AJ32" s="287"/>
      <c r="AK32" s="287"/>
      <c r="AL32" s="287"/>
      <c r="AQ32" s="1"/>
    </row>
    <row r="33" spans="3:43">
      <c r="C33" s="83" t="str">
        <f>'C. Masterfiles'!C29</f>
        <v>N17</v>
      </c>
      <c r="D33" s="83" t="str">
        <f>'C. Masterfiles'!D29</f>
        <v>Softswitch - call control unit</v>
      </c>
      <c r="E33" s="83" t="str">
        <f>'C. Masterfiles'!E29</f>
        <v>SX-VOICE</v>
      </c>
      <c r="F33" s="136">
        <f>'4.Unit investment and opex'!P97</f>
        <v>1182.5</v>
      </c>
      <c r="G33" s="136">
        <f>'4.Unit investment and opex'!Q97</f>
        <v>1164.8699999999999</v>
      </c>
      <c r="H33" s="136">
        <f>'4.Unit investment and opex'!R97</f>
        <v>1147.8093200000001</v>
      </c>
      <c r="I33" s="136">
        <f>'4.Unit investment and opex'!S97</f>
        <v>1131.3143755200001</v>
      </c>
      <c r="J33" s="136">
        <f>'4.Unit investment and opex'!T97</f>
        <v>1115.3819346387202</v>
      </c>
      <c r="K33" s="386">
        <f>IF('B. Dashboard'!$D$37="Telecom",'B. Dashboard'!$F$15,'B. Dashboard'!$G$15)</f>
        <v>0.12</v>
      </c>
      <c r="L33" s="140">
        <f>'4.Unit investment and opex'!I30</f>
        <v>-0.02</v>
      </c>
      <c r="M33" s="136">
        <f>'4.Unit investment and opex'!H30</f>
        <v>6</v>
      </c>
      <c r="N33" s="377">
        <f>IF('B. Dashboard'!$D$37="Telecom",'B. Dashboard'!$F$16,'B. Dashboard'!$G$16)</f>
        <v>0.05</v>
      </c>
      <c r="O33" s="139">
        <f t="shared" si="1"/>
        <v>0.12755519457137349</v>
      </c>
      <c r="P33" s="139">
        <f t="shared" si="2"/>
        <v>0.24755519457137348</v>
      </c>
      <c r="Q33" s="137">
        <f t="shared" si="3"/>
        <v>292.73401758064915</v>
      </c>
      <c r="R33" s="137">
        <f t="shared" si="4"/>
        <v>288.36961950035578</v>
      </c>
      <c r="S33" s="137">
        <f t="shared" si="5"/>
        <v>284.14615954343589</v>
      </c>
      <c r="T33" s="137">
        <f t="shared" si="6"/>
        <v>280.06275035324552</v>
      </c>
      <c r="U33" s="137">
        <f t="shared" si="7"/>
        <v>276.11859185088338</v>
      </c>
      <c r="V33" s="136">
        <f>'4.Unit investment and opex'!U97</f>
        <v>202.31557132867133</v>
      </c>
      <c r="W33" s="136">
        <f>'4.Unit investment and opex'!V97</f>
        <v>209.5989318965035</v>
      </c>
      <c r="X33" s="136">
        <f>'4.Unit investment and opex'!W97</f>
        <v>217.14449344477762</v>
      </c>
      <c r="Y33" s="136">
        <f>'4.Unit investment and opex'!X97</f>
        <v>224.96169520878962</v>
      </c>
      <c r="Z33" s="136">
        <f>'4.Unit investment and opex'!Y97</f>
        <v>233.06031623630605</v>
      </c>
      <c r="AA33" s="137">
        <f t="shared" si="8"/>
        <v>495.04958890932051</v>
      </c>
      <c r="AB33" s="137">
        <f t="shared" si="9"/>
        <v>497.96855139685931</v>
      </c>
      <c r="AC33" s="137">
        <f t="shared" si="10"/>
        <v>501.29065298821354</v>
      </c>
      <c r="AD33" s="137">
        <f t="shared" si="11"/>
        <v>505.02444556203511</v>
      </c>
      <c r="AE33" s="137">
        <f t="shared" si="12"/>
        <v>509.17890808718943</v>
      </c>
      <c r="AF33" s="287"/>
      <c r="AG33" s="287"/>
      <c r="AH33" s="287"/>
      <c r="AI33" s="287"/>
      <c r="AJ33" s="287"/>
      <c r="AK33" s="287"/>
      <c r="AL33" s="287"/>
      <c r="AQ33" s="1"/>
    </row>
    <row r="34" spans="3:43">
      <c r="C34" s="83" t="str">
        <f>'C. Masterfiles'!C30</f>
        <v>N18</v>
      </c>
      <c r="D34" s="83" t="str">
        <f>'C. Masterfiles'!D30</f>
        <v>Softswitch - right to use voice licenses</v>
      </c>
      <c r="E34" s="83" t="str">
        <f>'C. Masterfiles'!E30</f>
        <v>SX-RTU</v>
      </c>
      <c r="F34" s="136">
        <f>'4.Unit investment and opex'!P98</f>
        <v>2500</v>
      </c>
      <c r="G34" s="136">
        <f>'4.Unit investment and opex'!Q98</f>
        <v>2450</v>
      </c>
      <c r="H34" s="136">
        <f>'4.Unit investment and opex'!R98</f>
        <v>2401</v>
      </c>
      <c r="I34" s="136">
        <f>'4.Unit investment and opex'!S98</f>
        <v>2352.98</v>
      </c>
      <c r="J34" s="136">
        <f>'4.Unit investment and opex'!T98</f>
        <v>2305.9204</v>
      </c>
      <c r="K34" s="386">
        <f>IF('B. Dashboard'!$D$37="Telecom",'B. Dashboard'!$F$15,'B. Dashboard'!$G$15)</f>
        <v>0.12</v>
      </c>
      <c r="L34" s="140">
        <f>'4.Unit investment and opex'!I31</f>
        <v>-0.02</v>
      </c>
      <c r="M34" s="136">
        <f>'4.Unit investment and opex'!H31</f>
        <v>6</v>
      </c>
      <c r="N34" s="377">
        <f>IF('B. Dashboard'!$D$37="Telecom",'B. Dashboard'!$F$16,'B. Dashboard'!$G$16)</f>
        <v>0.05</v>
      </c>
      <c r="O34" s="139">
        <f t="shared" si="1"/>
        <v>0.12755519457137349</v>
      </c>
      <c r="P34" s="139">
        <f t="shared" si="2"/>
        <v>0.24755519457137348</v>
      </c>
      <c r="Q34" s="137">
        <f t="shared" si="3"/>
        <v>618.88798642843369</v>
      </c>
      <c r="R34" s="137">
        <f t="shared" si="4"/>
        <v>606.51022669986503</v>
      </c>
      <c r="S34" s="137">
        <f t="shared" si="5"/>
        <v>594.38002216586779</v>
      </c>
      <c r="T34" s="137">
        <f t="shared" si="6"/>
        <v>582.49242172255038</v>
      </c>
      <c r="U34" s="137">
        <f t="shared" si="7"/>
        <v>570.8425732880994</v>
      </c>
      <c r="V34" s="136">
        <f>'4.Unit investment and opex'!U98</f>
        <v>475</v>
      </c>
      <c r="W34" s="136">
        <f>'4.Unit investment and opex'!V98</f>
        <v>492.1</v>
      </c>
      <c r="X34" s="136">
        <f>'4.Unit investment and opex'!W98</f>
        <v>509.81560000000002</v>
      </c>
      <c r="Y34" s="136">
        <f>'4.Unit investment and opex'!X98</f>
        <v>528.16896159999999</v>
      </c>
      <c r="Z34" s="136">
        <f>'4.Unit investment and opex'!Y98</f>
        <v>547.18304421760001</v>
      </c>
      <c r="AA34" s="137">
        <f t="shared" si="8"/>
        <v>1093.8879864284336</v>
      </c>
      <c r="AB34" s="137">
        <f t="shared" si="9"/>
        <v>1098.6102266998651</v>
      </c>
      <c r="AC34" s="137">
        <f t="shared" si="10"/>
        <v>1104.1956221658679</v>
      </c>
      <c r="AD34" s="137">
        <f t="shared" si="11"/>
        <v>1110.6613833225504</v>
      </c>
      <c r="AE34" s="137">
        <f t="shared" si="12"/>
        <v>1118.0256175056993</v>
      </c>
      <c r="AF34" s="287"/>
      <c r="AG34" s="287"/>
      <c r="AH34" s="287"/>
      <c r="AI34" s="287"/>
      <c r="AJ34" s="287"/>
      <c r="AK34" s="287"/>
      <c r="AL34" s="287"/>
      <c r="AQ34" s="1"/>
    </row>
    <row r="35" spans="3:43">
      <c r="C35" s="83" t="str">
        <f>'C. Masterfiles'!C31</f>
        <v>N19</v>
      </c>
      <c r="D35" s="83" t="str">
        <f>'C. Masterfiles'!D31</f>
        <v>Interconnect gateway - common equipment (chassis, power supply, racks etc.)</v>
      </c>
      <c r="E35" s="83" t="str">
        <f>'C. Masterfiles'!E31</f>
        <v>ICGW-CMN</v>
      </c>
      <c r="F35" s="136">
        <f>'4.Unit investment and opex'!P99</f>
        <v>2420</v>
      </c>
      <c r="G35" s="136">
        <f>'4.Unit investment and opex'!Q99</f>
        <v>2537.92</v>
      </c>
      <c r="H35" s="136">
        <f>'4.Unit investment and opex'!R99</f>
        <v>2661.6251200000002</v>
      </c>
      <c r="I35" s="136">
        <f>'4.Unit investment and opex'!S99</f>
        <v>2791.4006243200001</v>
      </c>
      <c r="J35" s="136">
        <f>'4.Unit investment and opex'!T99</f>
        <v>2927.5458967955201</v>
      </c>
      <c r="K35" s="386">
        <f>IF('B. Dashboard'!$D$37="Telecom",'B. Dashboard'!$F$15,'B. Dashboard'!$G$15)</f>
        <v>0.12</v>
      </c>
      <c r="L35" s="140">
        <f>'4.Unit investment and opex'!I32</f>
        <v>0.05</v>
      </c>
      <c r="M35" s="136">
        <f>'4.Unit investment and opex'!H32</f>
        <v>6</v>
      </c>
      <c r="N35" s="377">
        <f>IF('B. Dashboard'!$D$37="Telecom",'B. Dashboard'!$F$16,'B. Dashboard'!$G$16)</f>
        <v>0.05</v>
      </c>
      <c r="O35" s="139">
        <f t="shared" si="1"/>
        <v>9.2500932568836319E-2</v>
      </c>
      <c r="P35" s="139">
        <f t="shared" si="2"/>
        <v>0.21250093256883631</v>
      </c>
      <c r="Q35" s="137">
        <f t="shared" si="3"/>
        <v>514.25225681658389</v>
      </c>
      <c r="R35" s="137">
        <f t="shared" si="4"/>
        <v>539.31036678510111</v>
      </c>
      <c r="S35" s="137">
        <f t="shared" si="5"/>
        <v>565.59782014864095</v>
      </c>
      <c r="T35" s="137">
        <f t="shared" si="6"/>
        <v>593.17523584123194</v>
      </c>
      <c r="U35" s="137">
        <f t="shared" si="7"/>
        <v>622.10623320711829</v>
      </c>
      <c r="V35" s="136">
        <f>'4.Unit investment and opex'!U99</f>
        <v>220</v>
      </c>
      <c r="W35" s="136">
        <f>'4.Unit investment and opex'!V99</f>
        <v>227.92000000000002</v>
      </c>
      <c r="X35" s="136">
        <f>'4.Unit investment and opex'!W99</f>
        <v>236.12512000000001</v>
      </c>
      <c r="Y35" s="136">
        <f>'4.Unit investment and opex'!X99</f>
        <v>244.62562432000001</v>
      </c>
      <c r="Z35" s="136">
        <f>'4.Unit investment and opex'!Y99</f>
        <v>253.43214679552003</v>
      </c>
      <c r="AA35" s="137">
        <f t="shared" si="8"/>
        <v>734.25225681658389</v>
      </c>
      <c r="AB35" s="137">
        <f t="shared" si="9"/>
        <v>767.23036678510107</v>
      </c>
      <c r="AC35" s="137">
        <f t="shared" si="10"/>
        <v>801.72294014864099</v>
      </c>
      <c r="AD35" s="137">
        <f t="shared" si="11"/>
        <v>837.80086016123198</v>
      </c>
      <c r="AE35" s="137">
        <f t="shared" si="12"/>
        <v>875.53838000263829</v>
      </c>
      <c r="AF35" s="287"/>
      <c r="AG35" s="287"/>
      <c r="AH35" s="287"/>
      <c r="AI35" s="287"/>
      <c r="AJ35" s="287"/>
      <c r="AK35" s="287"/>
      <c r="AL35" s="287"/>
      <c r="AQ35" s="1"/>
    </row>
    <row r="36" spans="3:43">
      <c r="C36" s="83" t="str">
        <f>'C. Masterfiles'!C32</f>
        <v>N20</v>
      </c>
      <c r="D36" s="83" t="str">
        <f>'C. Masterfiles'!D32</f>
        <v>Interconnect gateway - controller</v>
      </c>
      <c r="E36" s="83" t="str">
        <f>'C. Masterfiles'!E32</f>
        <v>ICGW-CONTROL</v>
      </c>
      <c r="F36" s="136">
        <f>'4.Unit investment and opex'!P100</f>
        <v>3630</v>
      </c>
      <c r="G36" s="136">
        <f>'4.Unit investment and opex'!Q100</f>
        <v>3575.88</v>
      </c>
      <c r="H36" s="136">
        <f>'4.Unit investment and opex'!R100</f>
        <v>3523.5076800000002</v>
      </c>
      <c r="I36" s="136">
        <f>'4.Unit investment and opex'!S100</f>
        <v>3472.8720364800001</v>
      </c>
      <c r="J36" s="136">
        <f>'4.Unit investment and opex'!T100</f>
        <v>3423.9631481932802</v>
      </c>
      <c r="K36" s="386">
        <f>IF('B. Dashboard'!$D$37="Telecom",'B. Dashboard'!$F$15,'B. Dashboard'!$G$15)</f>
        <v>0.12</v>
      </c>
      <c r="L36" s="140">
        <f>'4.Unit investment and opex'!I33</f>
        <v>-0.02</v>
      </c>
      <c r="M36" s="136">
        <f>'4.Unit investment and opex'!H33</f>
        <v>6</v>
      </c>
      <c r="N36" s="377">
        <f>IF('B. Dashboard'!$D$37="Telecom",'B. Dashboard'!$F$16,'B. Dashboard'!$G$16)</f>
        <v>0.05</v>
      </c>
      <c r="O36" s="139">
        <f t="shared" si="1"/>
        <v>0.12755519457137349</v>
      </c>
      <c r="P36" s="139">
        <f t="shared" si="2"/>
        <v>0.24755519457137348</v>
      </c>
      <c r="Q36" s="137">
        <f t="shared" si="3"/>
        <v>898.62535629408569</v>
      </c>
      <c r="R36" s="137">
        <f t="shared" si="4"/>
        <v>885.22766916388298</v>
      </c>
      <c r="S36" s="137">
        <f t="shared" si="5"/>
        <v>872.26262929612881</v>
      </c>
      <c r="T36" s="137">
        <f t="shared" si="6"/>
        <v>859.72751271228844</v>
      </c>
      <c r="U36" s="137">
        <f t="shared" si="7"/>
        <v>847.61986335619997</v>
      </c>
      <c r="V36" s="136">
        <f>'4.Unit investment and opex'!U100</f>
        <v>330</v>
      </c>
      <c r="W36" s="136">
        <f>'4.Unit investment and opex'!V100</f>
        <v>341.88</v>
      </c>
      <c r="X36" s="136">
        <f>'4.Unit investment and opex'!W100</f>
        <v>354.18768</v>
      </c>
      <c r="Y36" s="136">
        <f>'4.Unit investment and opex'!X100</f>
        <v>366.93843648000001</v>
      </c>
      <c r="Z36" s="136">
        <f>'4.Unit investment and opex'!Y100</f>
        <v>380.14822019328</v>
      </c>
      <c r="AA36" s="137">
        <f t="shared" si="8"/>
        <v>1228.6253562940856</v>
      </c>
      <c r="AB36" s="137">
        <f t="shared" si="9"/>
        <v>1227.107669163883</v>
      </c>
      <c r="AC36" s="137">
        <f t="shared" si="10"/>
        <v>1226.4503092961288</v>
      </c>
      <c r="AD36" s="137">
        <f t="shared" si="11"/>
        <v>1226.6659491922885</v>
      </c>
      <c r="AE36" s="137">
        <f t="shared" si="12"/>
        <v>1227.76808354948</v>
      </c>
      <c r="AF36" s="287"/>
      <c r="AG36" s="287"/>
      <c r="AH36" s="287"/>
      <c r="AI36" s="287"/>
      <c r="AJ36" s="287"/>
      <c r="AK36" s="287"/>
      <c r="AL36" s="287"/>
      <c r="AQ36" s="1"/>
    </row>
    <row r="37" spans="3:43">
      <c r="C37" s="83" t="str">
        <f>'C. Masterfiles'!C33</f>
        <v>N21</v>
      </c>
      <c r="D37" s="83" t="str">
        <f>'C. Masterfiles'!D33</f>
        <v>Interconnect gateway - 1GE module (to CORE)</v>
      </c>
      <c r="E37" s="83" t="str">
        <f>'C. Masterfiles'!E33</f>
        <v>ICGW-1GE-CORE</v>
      </c>
      <c r="F37" s="136">
        <f>'4.Unit investment and opex'!P101</f>
        <v>4.18</v>
      </c>
      <c r="G37" s="136">
        <f>'4.Unit investment and opex'!Q101</f>
        <v>4.11768</v>
      </c>
      <c r="H37" s="136">
        <f>'4.Unit investment and opex'!R101</f>
        <v>4.0573724799999997</v>
      </c>
      <c r="I37" s="136">
        <f>'4.Unit investment and opex'!S101</f>
        <v>3.9990647692799999</v>
      </c>
      <c r="J37" s="136">
        <f>'4.Unit investment and opex'!T101</f>
        <v>3.9427454433740796</v>
      </c>
      <c r="K37" s="386">
        <f>IF('B. Dashboard'!$D$37="Telecom",'B. Dashboard'!$F$15,'B. Dashboard'!$G$15)</f>
        <v>0.12</v>
      </c>
      <c r="L37" s="140">
        <f>'4.Unit investment and opex'!I34</f>
        <v>-0.02</v>
      </c>
      <c r="M37" s="136">
        <f>'4.Unit investment and opex'!H34</f>
        <v>6</v>
      </c>
      <c r="N37" s="377">
        <f>IF('B. Dashboard'!$D$37="Telecom",'B. Dashboard'!$F$16,'B. Dashboard'!$G$16)</f>
        <v>0.05</v>
      </c>
      <c r="O37" s="139">
        <f t="shared" si="1"/>
        <v>0.12755519457137349</v>
      </c>
      <c r="P37" s="139">
        <f t="shared" si="2"/>
        <v>0.24755519457137348</v>
      </c>
      <c r="Q37" s="137">
        <f t="shared" si="3"/>
        <v>1.0347807133083411</v>
      </c>
      <c r="R37" s="137">
        <f t="shared" si="4"/>
        <v>1.0193530735826533</v>
      </c>
      <c r="S37" s="137">
        <f t="shared" si="5"/>
        <v>1.0044236337349361</v>
      </c>
      <c r="T37" s="137">
        <f t="shared" si="6"/>
        <v>0.98998925706263519</v>
      </c>
      <c r="U37" s="137">
        <f t="shared" si="7"/>
        <v>0.97604711537986644</v>
      </c>
      <c r="V37" s="136">
        <f>'4.Unit investment and opex'!U101</f>
        <v>0.38</v>
      </c>
      <c r="W37" s="136">
        <f>'4.Unit investment and opex'!V101</f>
        <v>0.39368000000000003</v>
      </c>
      <c r="X37" s="136">
        <f>'4.Unit investment and opex'!W101</f>
        <v>0.40785248000000002</v>
      </c>
      <c r="Y37" s="136">
        <f>'4.Unit investment and opex'!X101</f>
        <v>0.42253516928000001</v>
      </c>
      <c r="Z37" s="136">
        <f>'4.Unit investment and opex'!Y101</f>
        <v>0.43774643537408003</v>
      </c>
      <c r="AA37" s="137">
        <f t="shared" si="8"/>
        <v>1.4147807133083412</v>
      </c>
      <c r="AB37" s="137">
        <f t="shared" si="9"/>
        <v>1.4130330735826533</v>
      </c>
      <c r="AC37" s="137">
        <f t="shared" si="10"/>
        <v>1.4122761137349362</v>
      </c>
      <c r="AD37" s="137">
        <f t="shared" si="11"/>
        <v>1.4125244263426353</v>
      </c>
      <c r="AE37" s="137">
        <f t="shared" si="12"/>
        <v>1.4137935507539465</v>
      </c>
      <c r="AF37" s="287"/>
      <c r="AG37" s="287"/>
      <c r="AH37" s="287"/>
      <c r="AI37" s="287"/>
      <c r="AJ37" s="287"/>
      <c r="AK37" s="287"/>
      <c r="AL37" s="287"/>
      <c r="AQ37" s="1"/>
    </row>
    <row r="38" spans="3:43">
      <c r="C38" s="83" t="str">
        <f>'C. Masterfiles'!C34</f>
        <v>N22</v>
      </c>
      <c r="D38" s="83" t="str">
        <f>'C. Masterfiles'!D34</f>
        <v>Interconnect gateway - TDM module (to OLO)</v>
      </c>
      <c r="E38" s="83" t="str">
        <f>'C. Masterfiles'!E34</f>
        <v>ICGW-TDM-OLO</v>
      </c>
      <c r="F38" s="136">
        <f>'4.Unit investment and opex'!P102</f>
        <v>145.50264550264552</v>
      </c>
      <c r="G38" s="136">
        <f>'4.Unit investment and opex'!Q102</f>
        <v>143.33333333333331</v>
      </c>
      <c r="H38" s="136">
        <f>'4.Unit investment and opex'!R102</f>
        <v>141.23407407407407</v>
      </c>
      <c r="I38" s="136">
        <f>'4.Unit investment and opex'!S102</f>
        <v>139.20442666666665</v>
      </c>
      <c r="J38" s="136">
        <f>'4.Unit investment and opex'!T102</f>
        <v>137.24399343407404</v>
      </c>
      <c r="K38" s="386">
        <f>IF('B. Dashboard'!$D$37="Telecom",'B. Dashboard'!$F$15,'B. Dashboard'!$G$15)</f>
        <v>0.12</v>
      </c>
      <c r="L38" s="140">
        <f>'4.Unit investment and opex'!I35</f>
        <v>-0.02</v>
      </c>
      <c r="M38" s="136">
        <f>'4.Unit investment and opex'!H35</f>
        <v>6</v>
      </c>
      <c r="N38" s="377">
        <f>IF('B. Dashboard'!$D$37="Telecom",'B. Dashboard'!$F$16,'B. Dashboard'!$G$16)</f>
        <v>0.05</v>
      </c>
      <c r="O38" s="139">
        <f t="shared" si="1"/>
        <v>0.12755519457137349</v>
      </c>
      <c r="P38" s="139">
        <f t="shared" si="2"/>
        <v>0.24755519457137348</v>
      </c>
      <c r="Q38" s="137">
        <f t="shared" si="3"/>
        <v>36.019935718056992</v>
      </c>
      <c r="R38" s="137">
        <f t="shared" si="4"/>
        <v>35.482911221896863</v>
      </c>
      <c r="S38" s="137">
        <f t="shared" si="5"/>
        <v>34.963228687515183</v>
      </c>
      <c r="T38" s="137">
        <f t="shared" si="6"/>
        <v>34.460778928663153</v>
      </c>
      <c r="U38" s="137">
        <f t="shared" si="7"/>
        <v>33.975463498324501</v>
      </c>
      <c r="V38" s="136">
        <f>'4.Unit investment and opex'!U102</f>
        <v>13.227513227513228</v>
      </c>
      <c r="W38" s="136">
        <f>'4.Unit investment and opex'!V102</f>
        <v>13.703703703703704</v>
      </c>
      <c r="X38" s="136">
        <f>'4.Unit investment and opex'!W102</f>
        <v>14.197037037037038</v>
      </c>
      <c r="Y38" s="136">
        <f>'4.Unit investment and opex'!X102</f>
        <v>14.708130370370371</v>
      </c>
      <c r="Z38" s="136">
        <f>'4.Unit investment and opex'!Y102</f>
        <v>15.237623063703705</v>
      </c>
      <c r="AA38" s="137">
        <f t="shared" si="8"/>
        <v>49.24744894557022</v>
      </c>
      <c r="AB38" s="137">
        <f t="shared" si="9"/>
        <v>49.186614925600566</v>
      </c>
      <c r="AC38" s="137">
        <f t="shared" si="10"/>
        <v>49.160265724552218</v>
      </c>
      <c r="AD38" s="137">
        <f t="shared" si="11"/>
        <v>49.168909299033523</v>
      </c>
      <c r="AE38" s="137">
        <f t="shared" si="12"/>
        <v>49.213086562028209</v>
      </c>
      <c r="AF38" s="287"/>
      <c r="AG38" s="287"/>
      <c r="AH38" s="287"/>
      <c r="AI38" s="287"/>
      <c r="AJ38" s="287"/>
      <c r="AK38" s="287"/>
      <c r="AL38" s="287"/>
      <c r="AQ38" s="1"/>
    </row>
    <row r="39" spans="3:43">
      <c r="C39" s="83" t="str">
        <f>'C. Masterfiles'!C35</f>
        <v>N23</v>
      </c>
      <c r="D39" s="83" t="str">
        <f>'C. Masterfiles'!D35</f>
        <v>International gateway - common equipment (chassis, power supply, racks etc.)</v>
      </c>
      <c r="E39" s="83" t="str">
        <f>'C. Masterfiles'!E35</f>
        <v>INTGW-CMN</v>
      </c>
      <c r="F39" s="136">
        <f>'4.Unit investment and opex'!P103</f>
        <v>2420</v>
      </c>
      <c r="G39" s="136">
        <f>'4.Unit investment and opex'!Q103</f>
        <v>2537.92</v>
      </c>
      <c r="H39" s="136">
        <f>'4.Unit investment and opex'!R103</f>
        <v>2661.6251200000002</v>
      </c>
      <c r="I39" s="136">
        <f>'4.Unit investment and opex'!S103</f>
        <v>2791.4006243200001</v>
      </c>
      <c r="J39" s="136">
        <f>'4.Unit investment and opex'!T103</f>
        <v>2927.5458967955201</v>
      </c>
      <c r="K39" s="386">
        <f>IF('B. Dashboard'!$D$37="Telecom",'B. Dashboard'!$F$15,'B. Dashboard'!$G$15)</f>
        <v>0.12</v>
      </c>
      <c r="L39" s="140">
        <f>'4.Unit investment and opex'!I36</f>
        <v>0.05</v>
      </c>
      <c r="M39" s="136">
        <f>'4.Unit investment and opex'!H36</f>
        <v>6</v>
      </c>
      <c r="N39" s="377">
        <f>IF('B. Dashboard'!$D$37="Telecom",'B. Dashboard'!$F$16,'B. Dashboard'!$G$16)</f>
        <v>0.05</v>
      </c>
      <c r="O39" s="139">
        <f t="shared" si="1"/>
        <v>9.2500932568836319E-2</v>
      </c>
      <c r="P39" s="139">
        <f t="shared" si="2"/>
        <v>0.21250093256883631</v>
      </c>
      <c r="Q39" s="137">
        <f t="shared" si="3"/>
        <v>514.25225681658389</v>
      </c>
      <c r="R39" s="137">
        <f t="shared" si="4"/>
        <v>539.31036678510111</v>
      </c>
      <c r="S39" s="137">
        <f t="shared" si="5"/>
        <v>565.59782014864095</v>
      </c>
      <c r="T39" s="137">
        <f t="shared" si="6"/>
        <v>593.17523584123194</v>
      </c>
      <c r="U39" s="137">
        <f t="shared" si="7"/>
        <v>622.10623320711829</v>
      </c>
      <c r="V39" s="136">
        <f>'4.Unit investment and opex'!U103</f>
        <v>220</v>
      </c>
      <c r="W39" s="136">
        <f>'4.Unit investment and opex'!V103</f>
        <v>227.92000000000002</v>
      </c>
      <c r="X39" s="136">
        <f>'4.Unit investment and opex'!W103</f>
        <v>236.12512000000001</v>
      </c>
      <c r="Y39" s="136">
        <f>'4.Unit investment and opex'!X103</f>
        <v>244.62562432000001</v>
      </c>
      <c r="Z39" s="136">
        <f>'4.Unit investment and opex'!Y103</f>
        <v>253.43214679552003</v>
      </c>
      <c r="AA39" s="137">
        <f t="shared" si="8"/>
        <v>734.25225681658389</v>
      </c>
      <c r="AB39" s="137">
        <f t="shared" si="9"/>
        <v>767.23036678510107</v>
      </c>
      <c r="AC39" s="137">
        <f t="shared" si="10"/>
        <v>801.72294014864099</v>
      </c>
      <c r="AD39" s="137">
        <f t="shared" si="11"/>
        <v>837.80086016123198</v>
      </c>
      <c r="AE39" s="137">
        <f t="shared" si="12"/>
        <v>875.53838000263829</v>
      </c>
      <c r="AF39" s="287"/>
      <c r="AG39" s="287"/>
      <c r="AH39" s="287"/>
      <c r="AI39" s="287"/>
      <c r="AJ39" s="287"/>
      <c r="AK39" s="287"/>
      <c r="AL39" s="287"/>
      <c r="AQ39" s="1"/>
    </row>
    <row r="40" spans="3:43">
      <c r="C40" s="83" t="str">
        <f>'C. Masterfiles'!C36</f>
        <v>N24</v>
      </c>
      <c r="D40" s="83" t="str">
        <f>'C. Masterfiles'!D36</f>
        <v>International gateway - controller</v>
      </c>
      <c r="E40" s="83" t="str">
        <f>'C. Masterfiles'!E36</f>
        <v>INTGW-CONTROL</v>
      </c>
      <c r="F40" s="136">
        <f>'4.Unit investment and opex'!P104</f>
        <v>3630</v>
      </c>
      <c r="G40" s="136">
        <f>'4.Unit investment and opex'!Q104</f>
        <v>3575.88</v>
      </c>
      <c r="H40" s="136">
        <f>'4.Unit investment and opex'!R104</f>
        <v>3523.5076800000002</v>
      </c>
      <c r="I40" s="136">
        <f>'4.Unit investment and opex'!S104</f>
        <v>3472.8720364800001</v>
      </c>
      <c r="J40" s="136">
        <f>'4.Unit investment and opex'!T104</f>
        <v>3423.9631481932802</v>
      </c>
      <c r="K40" s="386">
        <f>IF('B. Dashboard'!$D$37="Telecom",'B. Dashboard'!$F$15,'B. Dashboard'!$G$15)</f>
        <v>0.12</v>
      </c>
      <c r="L40" s="140">
        <f>'4.Unit investment and opex'!I37</f>
        <v>-0.02</v>
      </c>
      <c r="M40" s="136">
        <f>'4.Unit investment and opex'!H37</f>
        <v>6</v>
      </c>
      <c r="N40" s="377">
        <f>IF('B. Dashboard'!$D$37="Telecom",'B. Dashboard'!$F$16,'B. Dashboard'!$G$16)</f>
        <v>0.05</v>
      </c>
      <c r="O40" s="139">
        <f t="shared" si="1"/>
        <v>0.12755519457137349</v>
      </c>
      <c r="P40" s="139">
        <f t="shared" si="2"/>
        <v>0.24755519457137348</v>
      </c>
      <c r="Q40" s="137">
        <f t="shared" si="3"/>
        <v>898.62535629408569</v>
      </c>
      <c r="R40" s="137">
        <f t="shared" si="4"/>
        <v>885.22766916388298</v>
      </c>
      <c r="S40" s="137">
        <f t="shared" si="5"/>
        <v>872.26262929612881</v>
      </c>
      <c r="T40" s="137">
        <f t="shared" si="6"/>
        <v>859.72751271228844</v>
      </c>
      <c r="U40" s="137">
        <f t="shared" si="7"/>
        <v>847.61986335619997</v>
      </c>
      <c r="V40" s="136">
        <f>'4.Unit investment and opex'!U104</f>
        <v>330</v>
      </c>
      <c r="W40" s="136">
        <f>'4.Unit investment and opex'!V104</f>
        <v>341.88</v>
      </c>
      <c r="X40" s="136">
        <f>'4.Unit investment and opex'!W104</f>
        <v>354.18768</v>
      </c>
      <c r="Y40" s="136">
        <f>'4.Unit investment and opex'!X104</f>
        <v>366.93843648000001</v>
      </c>
      <c r="Z40" s="136">
        <f>'4.Unit investment and opex'!Y104</f>
        <v>380.14822019328</v>
      </c>
      <c r="AA40" s="137">
        <f t="shared" si="8"/>
        <v>1228.6253562940856</v>
      </c>
      <c r="AB40" s="137">
        <f t="shared" si="9"/>
        <v>1227.107669163883</v>
      </c>
      <c r="AC40" s="137">
        <f t="shared" si="10"/>
        <v>1226.4503092961288</v>
      </c>
      <c r="AD40" s="137">
        <f t="shared" si="11"/>
        <v>1226.6659491922885</v>
      </c>
      <c r="AE40" s="137">
        <f t="shared" si="12"/>
        <v>1227.76808354948</v>
      </c>
      <c r="AF40" s="287"/>
      <c r="AG40" s="287"/>
      <c r="AH40" s="287"/>
      <c r="AI40" s="287"/>
      <c r="AJ40" s="287"/>
      <c r="AK40" s="287"/>
      <c r="AL40" s="287"/>
      <c r="AQ40" s="1"/>
    </row>
    <row r="41" spans="3:43">
      <c r="C41" s="83" t="str">
        <f>'C. Masterfiles'!C37</f>
        <v>N25</v>
      </c>
      <c r="D41" s="83" t="str">
        <f>'C. Masterfiles'!D37</f>
        <v>International gateway - 1GE module (to CORE)</v>
      </c>
      <c r="E41" s="83" t="str">
        <f>'C. Masterfiles'!E37</f>
        <v>INTGW-1GE-CORE</v>
      </c>
      <c r="F41" s="136">
        <f>'4.Unit investment and opex'!P105</f>
        <v>4.18</v>
      </c>
      <c r="G41" s="136">
        <f>'4.Unit investment and opex'!Q105</f>
        <v>4.11768</v>
      </c>
      <c r="H41" s="136">
        <f>'4.Unit investment and opex'!R105</f>
        <v>4.0573724799999997</v>
      </c>
      <c r="I41" s="136">
        <f>'4.Unit investment and opex'!S105</f>
        <v>3.9990647692799999</v>
      </c>
      <c r="J41" s="136">
        <f>'4.Unit investment and opex'!T105</f>
        <v>3.9427454433740796</v>
      </c>
      <c r="K41" s="386">
        <f>IF('B. Dashboard'!$D$37="Telecom",'B. Dashboard'!$F$15,'B. Dashboard'!$G$15)</f>
        <v>0.12</v>
      </c>
      <c r="L41" s="140">
        <f>'4.Unit investment and opex'!I38</f>
        <v>-0.02</v>
      </c>
      <c r="M41" s="136">
        <f>'4.Unit investment and opex'!H38</f>
        <v>6</v>
      </c>
      <c r="N41" s="377">
        <f>IF('B. Dashboard'!$D$37="Telecom",'B. Dashboard'!$F$16,'B. Dashboard'!$G$16)</f>
        <v>0.05</v>
      </c>
      <c r="O41" s="139">
        <f t="shared" si="1"/>
        <v>0.12755519457137349</v>
      </c>
      <c r="P41" s="139">
        <f t="shared" si="2"/>
        <v>0.24755519457137348</v>
      </c>
      <c r="Q41" s="137">
        <f t="shared" si="3"/>
        <v>1.0347807133083411</v>
      </c>
      <c r="R41" s="137">
        <f t="shared" si="4"/>
        <v>1.0193530735826533</v>
      </c>
      <c r="S41" s="137">
        <f t="shared" si="5"/>
        <v>1.0044236337349361</v>
      </c>
      <c r="T41" s="137">
        <f t="shared" si="6"/>
        <v>0.98998925706263519</v>
      </c>
      <c r="U41" s="137">
        <f t="shared" si="7"/>
        <v>0.97604711537986644</v>
      </c>
      <c r="V41" s="136">
        <f>'4.Unit investment and opex'!U105</f>
        <v>0.38</v>
      </c>
      <c r="W41" s="136">
        <f>'4.Unit investment and opex'!V105</f>
        <v>0.39368000000000003</v>
      </c>
      <c r="X41" s="136">
        <f>'4.Unit investment and opex'!W105</f>
        <v>0.40785248000000002</v>
      </c>
      <c r="Y41" s="136">
        <f>'4.Unit investment and opex'!X105</f>
        <v>0.42253516928000001</v>
      </c>
      <c r="Z41" s="136">
        <f>'4.Unit investment and opex'!Y105</f>
        <v>0.43774643537408003</v>
      </c>
      <c r="AA41" s="137">
        <f t="shared" si="8"/>
        <v>1.4147807133083412</v>
      </c>
      <c r="AB41" s="137">
        <f t="shared" si="9"/>
        <v>1.4130330735826533</v>
      </c>
      <c r="AC41" s="137">
        <f t="shared" si="10"/>
        <v>1.4122761137349362</v>
      </c>
      <c r="AD41" s="137">
        <f t="shared" si="11"/>
        <v>1.4125244263426353</v>
      </c>
      <c r="AE41" s="137">
        <f t="shared" si="12"/>
        <v>1.4137935507539465</v>
      </c>
      <c r="AF41" s="287"/>
      <c r="AG41" s="287"/>
      <c r="AH41" s="287"/>
      <c r="AI41" s="287"/>
      <c r="AJ41" s="287"/>
      <c r="AK41" s="287"/>
      <c r="AL41" s="287"/>
      <c r="AQ41" s="1"/>
    </row>
    <row r="42" spans="3:43">
      <c r="C42" s="83" t="str">
        <f>'C. Masterfiles'!C38</f>
        <v>N26</v>
      </c>
      <c r="D42" s="83" t="str">
        <f>'C. Masterfiles'!D38</f>
        <v>International gateway - TDM module (to INT)</v>
      </c>
      <c r="E42" s="83" t="str">
        <f>'C. Masterfiles'!E38</f>
        <v>INTGW-TDM-INT</v>
      </c>
      <c r="F42" s="136">
        <f>'4.Unit investment and opex'!P106</f>
        <v>145.50264550264552</v>
      </c>
      <c r="G42" s="136">
        <f>'4.Unit investment and opex'!Q106</f>
        <v>143.33333333333331</v>
      </c>
      <c r="H42" s="136">
        <f>'4.Unit investment and opex'!R106</f>
        <v>141.23407407407407</v>
      </c>
      <c r="I42" s="136">
        <f>'4.Unit investment and opex'!S106</f>
        <v>139.20442666666665</v>
      </c>
      <c r="J42" s="136">
        <f>'4.Unit investment and opex'!T106</f>
        <v>137.24399343407404</v>
      </c>
      <c r="K42" s="386">
        <f>IF('B. Dashboard'!$D$37="Telecom",'B. Dashboard'!$F$15,'B. Dashboard'!$G$15)</f>
        <v>0.12</v>
      </c>
      <c r="L42" s="140">
        <f>'4.Unit investment and opex'!I39</f>
        <v>-0.02</v>
      </c>
      <c r="M42" s="136">
        <f>'4.Unit investment and opex'!H39</f>
        <v>6</v>
      </c>
      <c r="N42" s="377">
        <f>IF('B. Dashboard'!$D$37="Telecom",'B. Dashboard'!$F$16,'B. Dashboard'!$G$16)</f>
        <v>0.05</v>
      </c>
      <c r="O42" s="139">
        <f t="shared" si="1"/>
        <v>0.12755519457137349</v>
      </c>
      <c r="P42" s="139">
        <f t="shared" si="2"/>
        <v>0.24755519457137348</v>
      </c>
      <c r="Q42" s="137">
        <f t="shared" si="3"/>
        <v>36.019935718056992</v>
      </c>
      <c r="R42" s="137">
        <f t="shared" si="4"/>
        <v>35.482911221896863</v>
      </c>
      <c r="S42" s="137">
        <f t="shared" si="5"/>
        <v>34.963228687515183</v>
      </c>
      <c r="T42" s="137">
        <f t="shared" si="6"/>
        <v>34.460778928663153</v>
      </c>
      <c r="U42" s="137">
        <f t="shared" si="7"/>
        <v>33.975463498324501</v>
      </c>
      <c r="V42" s="136">
        <f>'4.Unit investment and opex'!U106</f>
        <v>13.227513227513228</v>
      </c>
      <c r="W42" s="136">
        <f>'4.Unit investment and opex'!V106</f>
        <v>13.703703703703704</v>
      </c>
      <c r="X42" s="136">
        <f>'4.Unit investment and opex'!W106</f>
        <v>14.197037037037038</v>
      </c>
      <c r="Y42" s="136">
        <f>'4.Unit investment and opex'!X106</f>
        <v>14.708130370370371</v>
      </c>
      <c r="Z42" s="136">
        <f>'4.Unit investment and opex'!Y106</f>
        <v>15.237623063703705</v>
      </c>
      <c r="AA42" s="137">
        <f t="shared" si="8"/>
        <v>49.24744894557022</v>
      </c>
      <c r="AB42" s="137">
        <f t="shared" si="9"/>
        <v>49.186614925600566</v>
      </c>
      <c r="AC42" s="137">
        <f t="shared" si="10"/>
        <v>49.160265724552218</v>
      </c>
      <c r="AD42" s="137">
        <f t="shared" si="11"/>
        <v>49.168909299033523</v>
      </c>
      <c r="AE42" s="137">
        <f t="shared" si="12"/>
        <v>49.213086562028209</v>
      </c>
      <c r="AF42" s="287"/>
      <c r="AG42" s="287"/>
      <c r="AH42" s="287"/>
      <c r="AI42" s="287"/>
      <c r="AJ42" s="287"/>
      <c r="AK42" s="287"/>
      <c r="AL42" s="287"/>
      <c r="AQ42" s="1"/>
    </row>
    <row r="43" spans="3:43">
      <c r="C43" s="83" t="str">
        <f>'C. Masterfiles'!C39</f>
        <v>N27</v>
      </c>
      <c r="D43" s="83" t="str">
        <f>'C. Masterfiles'!D39</f>
        <v>Signalling gateway - common equipment (chassis, power supply, racks etc.)</v>
      </c>
      <c r="E43" s="83" t="str">
        <f>'C. Masterfiles'!E39</f>
        <v>SGW-CMN</v>
      </c>
      <c r="F43" s="136">
        <f>'4.Unit investment and opex'!P107</f>
        <v>6600</v>
      </c>
      <c r="G43" s="136">
        <f>'4.Unit investment and opex'!Q107</f>
        <v>6921.6</v>
      </c>
      <c r="H43" s="136">
        <f>'4.Unit investment and opex'!R107</f>
        <v>7258.9776000000002</v>
      </c>
      <c r="I43" s="136">
        <f>'4.Unit investment and opex'!S107</f>
        <v>7612.9107936</v>
      </c>
      <c r="J43" s="136">
        <f>'4.Unit investment and opex'!T107</f>
        <v>7984.2160821696007</v>
      </c>
      <c r="K43" s="386">
        <f>IF('B. Dashboard'!$D$37="Telecom",'B. Dashboard'!$F$15,'B. Dashboard'!$G$15)</f>
        <v>0.12</v>
      </c>
      <c r="L43" s="140">
        <f>'4.Unit investment and opex'!I40</f>
        <v>0.05</v>
      </c>
      <c r="M43" s="136">
        <f>'4.Unit investment and opex'!H40</f>
        <v>6</v>
      </c>
      <c r="N43" s="377">
        <f>IF('B. Dashboard'!$D$37="Telecom",'B. Dashboard'!$F$16,'B. Dashboard'!$G$16)</f>
        <v>0.05</v>
      </c>
      <c r="O43" s="139">
        <f t="shared" si="1"/>
        <v>9.2500932568836319E-2</v>
      </c>
      <c r="P43" s="139">
        <f t="shared" si="2"/>
        <v>0.21250093256883631</v>
      </c>
      <c r="Q43" s="137">
        <f t="shared" si="3"/>
        <v>1402.5061549543198</v>
      </c>
      <c r="R43" s="137">
        <f t="shared" si="4"/>
        <v>1470.8464548684576</v>
      </c>
      <c r="S43" s="137">
        <f t="shared" si="5"/>
        <v>1542.5395094962932</v>
      </c>
      <c r="T43" s="137">
        <f t="shared" si="6"/>
        <v>1617.7506432033597</v>
      </c>
      <c r="U43" s="137">
        <f t="shared" si="7"/>
        <v>1696.6533632921407</v>
      </c>
      <c r="V43" s="136">
        <f>'4.Unit investment and opex'!U107</f>
        <v>600</v>
      </c>
      <c r="W43" s="136">
        <f>'4.Unit investment and opex'!V107</f>
        <v>621.6</v>
      </c>
      <c r="X43" s="136">
        <f>'4.Unit investment and opex'!W107</f>
        <v>643.97760000000005</v>
      </c>
      <c r="Y43" s="136">
        <f>'4.Unit investment and opex'!X107</f>
        <v>667.16079360000003</v>
      </c>
      <c r="Z43" s="136">
        <f>'4.Unit investment and opex'!Y107</f>
        <v>691.17858216960008</v>
      </c>
      <c r="AA43" s="137">
        <f t="shared" si="8"/>
        <v>2002.5061549543198</v>
      </c>
      <c r="AB43" s="137">
        <f t="shared" si="9"/>
        <v>2092.4464548684577</v>
      </c>
      <c r="AC43" s="137">
        <f t="shared" si="10"/>
        <v>2186.5171094962934</v>
      </c>
      <c r="AD43" s="137">
        <f t="shared" si="11"/>
        <v>2284.9114368033597</v>
      </c>
      <c r="AE43" s="137">
        <f t="shared" si="12"/>
        <v>2387.8319454617408</v>
      </c>
      <c r="AF43" s="287"/>
      <c r="AG43" s="287"/>
      <c r="AH43" s="287"/>
      <c r="AI43" s="287"/>
      <c r="AJ43" s="287"/>
      <c r="AK43" s="287"/>
      <c r="AL43" s="287"/>
      <c r="AQ43" s="1"/>
    </row>
    <row r="44" spans="3:43">
      <c r="C44" s="83" t="str">
        <f>'C. Masterfiles'!C40</f>
        <v>N28</v>
      </c>
      <c r="D44" s="83" t="str">
        <f>'C. Masterfiles'!D40</f>
        <v>Signalling gateway - controller</v>
      </c>
      <c r="E44" s="83" t="str">
        <f>'C. Masterfiles'!E40</f>
        <v>SGW-CONTROL</v>
      </c>
      <c r="F44" s="136">
        <f>'4.Unit investment and opex'!P108</f>
        <v>34.1</v>
      </c>
      <c r="G44" s="136">
        <f>'4.Unit investment and opex'!Q108</f>
        <v>33.5916</v>
      </c>
      <c r="H44" s="136">
        <f>'4.Unit investment and opex'!R108</f>
        <v>33.099617599999995</v>
      </c>
      <c r="I44" s="136">
        <f>'4.Unit investment and opex'!S108</f>
        <v>32.623949433599996</v>
      </c>
      <c r="J44" s="136">
        <f>'4.Unit investment and opex'!T108</f>
        <v>32.164502301209595</v>
      </c>
      <c r="K44" s="386">
        <f>IF('B. Dashboard'!$D$37="Telecom",'B. Dashboard'!$F$15,'B. Dashboard'!$G$15)</f>
        <v>0.12</v>
      </c>
      <c r="L44" s="140">
        <f>'4.Unit investment and opex'!I41</f>
        <v>-0.02</v>
      </c>
      <c r="M44" s="136">
        <f>'4.Unit investment and opex'!H41</f>
        <v>6</v>
      </c>
      <c r="N44" s="377">
        <f>IF('B. Dashboard'!$D$37="Telecom",'B. Dashboard'!$F$16,'B. Dashboard'!$G$16)</f>
        <v>0.05</v>
      </c>
      <c r="O44" s="139">
        <f t="shared" si="1"/>
        <v>0.12755519457137349</v>
      </c>
      <c r="P44" s="139">
        <f t="shared" si="2"/>
        <v>0.24755519457137348</v>
      </c>
      <c r="Q44" s="137">
        <f t="shared" si="3"/>
        <v>8.4416321348838359</v>
      </c>
      <c r="R44" s="137">
        <f t="shared" si="4"/>
        <v>8.3157750739637493</v>
      </c>
      <c r="S44" s="137">
        <f t="shared" si="5"/>
        <v>8.1939822752060572</v>
      </c>
      <c r="T44" s="137">
        <f t="shared" si="6"/>
        <v>8.0762281497214961</v>
      </c>
      <c r="U44" s="137">
        <f t="shared" si="7"/>
        <v>7.962489625467331</v>
      </c>
      <c r="V44" s="136">
        <f>'4.Unit investment and opex'!U108</f>
        <v>3.1</v>
      </c>
      <c r="W44" s="136">
        <f>'4.Unit investment and opex'!V108</f>
        <v>3.2116000000000002</v>
      </c>
      <c r="X44" s="136">
        <f>'4.Unit investment and opex'!W108</f>
        <v>3.3272176000000004</v>
      </c>
      <c r="Y44" s="136">
        <f>'4.Unit investment and opex'!X108</f>
        <v>3.4469974336000004</v>
      </c>
      <c r="Z44" s="136">
        <f>'4.Unit investment and opex'!Y108</f>
        <v>3.5710893412096008</v>
      </c>
      <c r="AA44" s="137">
        <f t="shared" si="8"/>
        <v>11.541632134883836</v>
      </c>
      <c r="AB44" s="137">
        <f t="shared" si="9"/>
        <v>11.52737507396375</v>
      </c>
      <c r="AC44" s="137">
        <f t="shared" si="10"/>
        <v>11.521199875206058</v>
      </c>
      <c r="AD44" s="137">
        <f t="shared" si="11"/>
        <v>11.523225583321496</v>
      </c>
      <c r="AE44" s="137">
        <f t="shared" si="12"/>
        <v>11.533578966676931</v>
      </c>
      <c r="AF44" s="287"/>
      <c r="AG44" s="287"/>
      <c r="AH44" s="287"/>
      <c r="AI44" s="287"/>
      <c r="AJ44" s="287"/>
      <c r="AK44" s="287"/>
      <c r="AL44" s="287"/>
      <c r="AQ44" s="1"/>
    </row>
    <row r="45" spans="3:43">
      <c r="C45" s="83" t="str">
        <f>'C. Masterfiles'!C41</f>
        <v>N29</v>
      </c>
      <c r="D45" s="83" t="str">
        <f>'C. Masterfiles'!D41</f>
        <v>Signalling gateway - CCS7 to SIGTRAN to the core</v>
      </c>
      <c r="E45" s="83" t="str">
        <f>'C. Masterfiles'!E41</f>
        <v>SGW-SIGTRAN</v>
      </c>
      <c r="F45" s="136">
        <f>'4.Unit investment and opex'!P109</f>
        <v>220</v>
      </c>
      <c r="G45" s="136">
        <f>'4.Unit investment and opex'!Q109</f>
        <v>216.72</v>
      </c>
      <c r="H45" s="136">
        <f>'4.Unit investment and opex'!R109</f>
        <v>213.54592</v>
      </c>
      <c r="I45" s="136">
        <f>'4.Unit investment and opex'!S109</f>
        <v>210.47709311999998</v>
      </c>
      <c r="J45" s="136">
        <f>'4.Unit investment and opex'!T109</f>
        <v>207.51291807231999</v>
      </c>
      <c r="K45" s="386">
        <f>IF('B. Dashboard'!$D$37="Telecom",'B. Dashboard'!$F$15,'B. Dashboard'!$G$15)</f>
        <v>0.12</v>
      </c>
      <c r="L45" s="140">
        <f>'4.Unit investment and opex'!I42</f>
        <v>-0.02</v>
      </c>
      <c r="M45" s="136">
        <f>'4.Unit investment and opex'!H42</f>
        <v>6</v>
      </c>
      <c r="N45" s="377">
        <f>IF('B. Dashboard'!$D$37="Telecom",'B. Dashboard'!$F$16,'B. Dashboard'!$G$16)</f>
        <v>0.05</v>
      </c>
      <c r="O45" s="139">
        <f t="shared" si="1"/>
        <v>0.12755519457137349</v>
      </c>
      <c r="P45" s="139">
        <f t="shared" si="2"/>
        <v>0.24755519457137348</v>
      </c>
      <c r="Q45" s="137">
        <f t="shared" si="3"/>
        <v>54.462142805702165</v>
      </c>
      <c r="R45" s="137">
        <f t="shared" si="4"/>
        <v>53.65016176750806</v>
      </c>
      <c r="S45" s="137">
        <f t="shared" si="5"/>
        <v>52.864401775522957</v>
      </c>
      <c r="T45" s="137">
        <f t="shared" si="6"/>
        <v>52.10469774013869</v>
      </c>
      <c r="U45" s="137">
        <f t="shared" si="7"/>
        <v>51.370900809466661</v>
      </c>
      <c r="V45" s="136">
        <f>'4.Unit investment and opex'!U109</f>
        <v>20</v>
      </c>
      <c r="W45" s="136">
        <f>'4.Unit investment and opex'!V109</f>
        <v>20.72</v>
      </c>
      <c r="X45" s="136">
        <f>'4.Unit investment and opex'!W109</f>
        <v>21.465920000000001</v>
      </c>
      <c r="Y45" s="136">
        <f>'4.Unit investment and opex'!X109</f>
        <v>22.238693120000001</v>
      </c>
      <c r="Z45" s="136">
        <f>'4.Unit investment and opex'!Y109</f>
        <v>23.039286072320003</v>
      </c>
      <c r="AA45" s="137">
        <f t="shared" si="8"/>
        <v>74.462142805702172</v>
      </c>
      <c r="AB45" s="137">
        <f t="shared" si="9"/>
        <v>74.370161767508051</v>
      </c>
      <c r="AC45" s="137">
        <f t="shared" si="10"/>
        <v>74.330321775522961</v>
      </c>
      <c r="AD45" s="137">
        <f t="shared" si="11"/>
        <v>74.343390860138697</v>
      </c>
      <c r="AE45" s="137">
        <f t="shared" si="12"/>
        <v>74.410186881786672</v>
      </c>
      <c r="AF45" s="287"/>
      <c r="AG45" s="287"/>
      <c r="AH45" s="287"/>
      <c r="AI45" s="287"/>
      <c r="AJ45" s="287"/>
      <c r="AK45" s="287"/>
      <c r="AL45" s="287"/>
      <c r="AQ45" s="1"/>
    </row>
    <row r="46" spans="3:43">
      <c r="C46" s="83" t="str">
        <f>'C. Masterfiles'!C42</f>
        <v>N30</v>
      </c>
      <c r="D46" s="83" t="str">
        <f>'C. Masterfiles'!D42</f>
        <v>SDH STM-1</v>
      </c>
      <c r="E46" s="83" t="str">
        <f>'C. Masterfiles'!E42</f>
        <v>SDH-STM-1</v>
      </c>
      <c r="F46" s="136">
        <f>'4.Unit investment and opex'!P110</f>
        <v>9719.6</v>
      </c>
      <c r="G46" s="136">
        <f>'4.Unit investment and opex'!Q110</f>
        <v>9574.6896000000015</v>
      </c>
      <c r="H46" s="136">
        <f>'4.Unit investment and opex'!R110</f>
        <v>9434.4587456000008</v>
      </c>
      <c r="I46" s="136">
        <f>'4.Unit investment and opex'!S110</f>
        <v>9298.8779740415994</v>
      </c>
      <c r="J46" s="136">
        <f>'4.Unit investment and opex'!T110</f>
        <v>9167.9207204350969</v>
      </c>
      <c r="K46" s="386">
        <f>IF('B. Dashboard'!$D$37="Telecom",'B. Dashboard'!$F$15,'B. Dashboard'!$G$15)</f>
        <v>0.12</v>
      </c>
      <c r="L46" s="140">
        <f>'4.Unit investment and opex'!I43</f>
        <v>-0.02</v>
      </c>
      <c r="M46" s="136">
        <f>'4.Unit investment and opex'!H43</f>
        <v>6</v>
      </c>
      <c r="N46" s="377">
        <f>IF('B. Dashboard'!$D$37="Telecom",'B. Dashboard'!$F$16,'B. Dashboard'!$G$16)</f>
        <v>0.05</v>
      </c>
      <c r="O46" s="139">
        <f t="shared" si="1"/>
        <v>0.12755519457137349</v>
      </c>
      <c r="P46" s="139">
        <f t="shared" si="2"/>
        <v>0.24755519457137348</v>
      </c>
      <c r="Q46" s="137">
        <f t="shared" si="3"/>
        <v>2406.1374691559217</v>
      </c>
      <c r="R46" s="137">
        <f t="shared" si="4"/>
        <v>2370.2641468885067</v>
      </c>
      <c r="S46" s="137">
        <f t="shared" si="5"/>
        <v>2335.5492704426042</v>
      </c>
      <c r="T46" s="137">
        <f t="shared" si="6"/>
        <v>2301.9855461593274</v>
      </c>
      <c r="U46" s="137">
        <f t="shared" si="7"/>
        <v>2269.5663977622371</v>
      </c>
      <c r="V46" s="136">
        <f>'4.Unit investment and opex'!U110</f>
        <v>883.6</v>
      </c>
      <c r="W46" s="136">
        <f>'4.Unit investment and opex'!V110</f>
        <v>915.40960000000007</v>
      </c>
      <c r="X46" s="136">
        <f>'4.Unit investment and opex'!W110</f>
        <v>948.36434560000009</v>
      </c>
      <c r="Y46" s="136">
        <f>'4.Unit investment and opex'!X110</f>
        <v>982.50546204160014</v>
      </c>
      <c r="Z46" s="136">
        <f>'4.Unit investment and opex'!Y110</f>
        <v>1017.8756586750977</v>
      </c>
      <c r="AA46" s="137">
        <f t="shared" si="8"/>
        <v>3289.7374691559216</v>
      </c>
      <c r="AB46" s="137">
        <f t="shared" si="9"/>
        <v>3285.6737468885067</v>
      </c>
      <c r="AC46" s="137">
        <f t="shared" si="10"/>
        <v>3283.9136160426042</v>
      </c>
      <c r="AD46" s="137">
        <f t="shared" si="11"/>
        <v>3284.4910082009274</v>
      </c>
      <c r="AE46" s="137">
        <f t="shared" si="12"/>
        <v>3287.4420564373349</v>
      </c>
      <c r="AF46" s="287"/>
      <c r="AG46" s="287"/>
      <c r="AH46" s="287"/>
      <c r="AI46" s="287"/>
      <c r="AJ46" s="287"/>
      <c r="AK46" s="287"/>
      <c r="AL46" s="287"/>
      <c r="AQ46" s="1"/>
    </row>
    <row r="47" spans="3:43">
      <c r="C47" s="83" t="str">
        <f>'C. Masterfiles'!C43</f>
        <v>N31</v>
      </c>
      <c r="D47" s="83" t="str">
        <f>'C. Masterfiles'!D43</f>
        <v>SDH STM-4</v>
      </c>
      <c r="E47" s="83" t="str">
        <f>'C. Masterfiles'!E43</f>
        <v>SDH-STM-4</v>
      </c>
      <c r="F47" s="136">
        <f>'4.Unit investment and opex'!P111</f>
        <v>10379.6</v>
      </c>
      <c r="G47" s="136">
        <f>'4.Unit investment and opex'!Q111</f>
        <v>10224.849600000001</v>
      </c>
      <c r="H47" s="136">
        <f>'4.Unit investment and opex'!R111</f>
        <v>10075.0965056</v>
      </c>
      <c r="I47" s="136">
        <f>'4.Unit investment and opex'!S111</f>
        <v>9930.3092534015996</v>
      </c>
      <c r="J47" s="136">
        <f>'4.Unit investment and opex'!T111</f>
        <v>9790.4594746520579</v>
      </c>
      <c r="K47" s="386">
        <f>IF('B. Dashboard'!$D$37="Telecom",'B. Dashboard'!$F$15,'B. Dashboard'!$G$15)</f>
        <v>0.12</v>
      </c>
      <c r="L47" s="140">
        <f>'4.Unit investment and opex'!I44</f>
        <v>-0.02</v>
      </c>
      <c r="M47" s="136">
        <f>'4.Unit investment and opex'!H44</f>
        <v>6</v>
      </c>
      <c r="N47" s="377">
        <f>IF('B. Dashboard'!$D$37="Telecom",'B. Dashboard'!$F$16,'B. Dashboard'!$G$16)</f>
        <v>0.05</v>
      </c>
      <c r="O47" s="139">
        <f t="shared" si="1"/>
        <v>0.12755519457137349</v>
      </c>
      <c r="P47" s="139">
        <f t="shared" si="2"/>
        <v>0.24755519457137348</v>
      </c>
      <c r="Q47" s="137">
        <f t="shared" si="3"/>
        <v>2569.5238975730281</v>
      </c>
      <c r="R47" s="137">
        <f t="shared" si="4"/>
        <v>2531.2146321910309</v>
      </c>
      <c r="S47" s="137">
        <f t="shared" si="5"/>
        <v>2494.142475769173</v>
      </c>
      <c r="T47" s="137">
        <f t="shared" si="6"/>
        <v>2458.2996393797434</v>
      </c>
      <c r="U47" s="137">
        <f t="shared" si="7"/>
        <v>2423.6791001906372</v>
      </c>
      <c r="V47" s="136">
        <f>'4.Unit investment and opex'!U111</f>
        <v>943.6</v>
      </c>
      <c r="W47" s="136">
        <f>'4.Unit investment and opex'!V111</f>
        <v>977.56960000000004</v>
      </c>
      <c r="X47" s="136">
        <f>'4.Unit investment and opex'!W111</f>
        <v>1012.7621056</v>
      </c>
      <c r="Y47" s="136">
        <f>'4.Unit investment and opex'!X111</f>
        <v>1049.2215414016</v>
      </c>
      <c r="Z47" s="136">
        <f>'4.Unit investment and opex'!Y111</f>
        <v>1086.9935168920576</v>
      </c>
      <c r="AA47" s="137">
        <f t="shared" si="8"/>
        <v>3513.123897573028</v>
      </c>
      <c r="AB47" s="137">
        <f t="shared" si="9"/>
        <v>3508.7842321910312</v>
      </c>
      <c r="AC47" s="137">
        <f t="shared" si="10"/>
        <v>3506.9045813691728</v>
      </c>
      <c r="AD47" s="137">
        <f t="shared" si="11"/>
        <v>3507.5211807813434</v>
      </c>
      <c r="AE47" s="137">
        <f t="shared" si="12"/>
        <v>3510.6726170826951</v>
      </c>
      <c r="AF47" s="287"/>
      <c r="AG47" s="287"/>
      <c r="AH47" s="287"/>
      <c r="AI47" s="287"/>
      <c r="AJ47" s="287"/>
      <c r="AK47" s="287"/>
      <c r="AL47" s="287"/>
      <c r="AQ47" s="1"/>
    </row>
    <row r="48" spans="3:43">
      <c r="C48" s="83" t="str">
        <f>'C. Masterfiles'!C44</f>
        <v>N32</v>
      </c>
      <c r="D48" s="83" t="str">
        <f>'C. Masterfiles'!D44</f>
        <v>SDH STM-16</v>
      </c>
      <c r="E48" s="83" t="str">
        <f>'C. Masterfiles'!E44</f>
        <v>SDH-STM-16</v>
      </c>
      <c r="F48" s="136">
        <f>'4.Unit investment and opex'!P112</f>
        <v>14477.1</v>
      </c>
      <c r="G48" s="136">
        <f>'4.Unit investment and opex'!Q112</f>
        <v>14261.259600000001</v>
      </c>
      <c r="H48" s="136">
        <f>'4.Unit investment and opex'!R112</f>
        <v>14052.389265599999</v>
      </c>
      <c r="I48" s="136">
        <f>'4.Unit investment and opex'!S112</f>
        <v>13850.445112761599</v>
      </c>
      <c r="J48" s="136">
        <f>'4.Unit investment and opex'!T112</f>
        <v>13655.387573749016</v>
      </c>
      <c r="K48" s="386">
        <f>IF('B. Dashboard'!$D$37="Telecom",'B. Dashboard'!$F$15,'B. Dashboard'!$G$15)</f>
        <v>0.12</v>
      </c>
      <c r="L48" s="140">
        <f>'4.Unit investment and opex'!I45</f>
        <v>-0.02</v>
      </c>
      <c r="M48" s="136">
        <f>'4.Unit investment and opex'!H45</f>
        <v>6</v>
      </c>
      <c r="N48" s="377">
        <f>IF('B. Dashboard'!$D$37="Telecom",'B. Dashboard'!$F$16,'B. Dashboard'!$G$16)</f>
        <v>0.05</v>
      </c>
      <c r="O48" s="139">
        <f t="shared" si="1"/>
        <v>0.12755519457137349</v>
      </c>
      <c r="P48" s="139">
        <f t="shared" si="2"/>
        <v>0.24755519457137348</v>
      </c>
      <c r="Q48" s="137">
        <f t="shared" si="3"/>
        <v>3583.8813073292313</v>
      </c>
      <c r="R48" s="137">
        <f t="shared" si="4"/>
        <v>3530.4488951108683</v>
      </c>
      <c r="S48" s="137">
        <f t="shared" si="5"/>
        <v>3478.7419588382877</v>
      </c>
      <c r="T48" s="137">
        <f t="shared" si="6"/>
        <v>3428.7496347898268</v>
      </c>
      <c r="U48" s="137">
        <f t="shared" si="7"/>
        <v>3380.4621277669535</v>
      </c>
      <c r="V48" s="136">
        <f>'4.Unit investment and opex'!U112</f>
        <v>1316.1000000000001</v>
      </c>
      <c r="W48" s="136">
        <f>'4.Unit investment and opex'!V112</f>
        <v>1363.4796000000001</v>
      </c>
      <c r="X48" s="136">
        <f>'4.Unit investment and opex'!W112</f>
        <v>1412.5648656000001</v>
      </c>
      <c r="Y48" s="136">
        <f>'4.Unit investment and opex'!X112</f>
        <v>1463.4172007616</v>
      </c>
      <c r="Z48" s="136">
        <f>'4.Unit investment and opex'!Y112</f>
        <v>1516.1002199890177</v>
      </c>
      <c r="AA48" s="137">
        <f t="shared" si="8"/>
        <v>4899.9813073292316</v>
      </c>
      <c r="AB48" s="137">
        <f t="shared" si="9"/>
        <v>4893.9284951108684</v>
      </c>
      <c r="AC48" s="137">
        <f t="shared" si="10"/>
        <v>4891.3068244382875</v>
      </c>
      <c r="AD48" s="137">
        <f t="shared" si="11"/>
        <v>4892.1668355514266</v>
      </c>
      <c r="AE48" s="137">
        <f t="shared" si="12"/>
        <v>4896.5623477559711</v>
      </c>
      <c r="AF48" s="287"/>
      <c r="AG48" s="287"/>
      <c r="AH48" s="287"/>
      <c r="AI48" s="287"/>
      <c r="AJ48" s="287"/>
      <c r="AK48" s="287"/>
      <c r="AL48" s="287"/>
      <c r="AQ48" s="1"/>
    </row>
    <row r="49" spans="3:43">
      <c r="C49" s="83" t="str">
        <f>'C. Masterfiles'!C45</f>
        <v>N33</v>
      </c>
      <c r="D49" s="83" t="str">
        <f>'C. Masterfiles'!D45</f>
        <v>Network management system</v>
      </c>
      <c r="E49" s="83" t="str">
        <f>'C. Masterfiles'!E45</f>
        <v>NMS</v>
      </c>
      <c r="F49" s="136">
        <f>'4.Unit investment and opex'!P113</f>
        <v>540782</v>
      </c>
      <c r="G49" s="136">
        <f>'4.Unit investment and opex'!Q113</f>
        <v>532719.43200000003</v>
      </c>
      <c r="H49" s="136">
        <f>'4.Unit investment and opex'!R113</f>
        <v>524917.22595199989</v>
      </c>
      <c r="I49" s="136">
        <f>'4.Unit investment and opex'!S113</f>
        <v>517373.74259827193</v>
      </c>
      <c r="J49" s="136">
        <f>'4.Unit investment and opex'!T113</f>
        <v>510087.50391356973</v>
      </c>
      <c r="K49" s="386">
        <f>IF('B. Dashboard'!$D$37="Telecom",'B. Dashboard'!$F$15,'B. Dashboard'!$G$15)</f>
        <v>0.12</v>
      </c>
      <c r="L49" s="140">
        <f>'4.Unit investment and opex'!I46</f>
        <v>-0.02</v>
      </c>
      <c r="M49" s="136">
        <f>'4.Unit investment and opex'!H46</f>
        <v>6</v>
      </c>
      <c r="N49" s="377">
        <f>IF('B. Dashboard'!$D$37="Telecom",'B. Dashboard'!$F$16,'B. Dashboard'!$G$16)</f>
        <v>0.05</v>
      </c>
      <c r="O49" s="139">
        <f t="shared" si="1"/>
        <v>0.12755519457137349</v>
      </c>
      <c r="P49" s="139">
        <f t="shared" si="2"/>
        <v>0.24755519457137348</v>
      </c>
      <c r="Q49" s="137">
        <f t="shared" si="3"/>
        <v>133873.3932306965</v>
      </c>
      <c r="R49" s="137">
        <f t="shared" si="4"/>
        <v>131877.46264071157</v>
      </c>
      <c r="S49" s="137">
        <f t="shared" si="5"/>
        <v>129945.98600441295</v>
      </c>
      <c r="T49" s="137">
        <f t="shared" si="6"/>
        <v>128078.5575150349</v>
      </c>
      <c r="U49" s="137">
        <f t="shared" si="7"/>
        <v>126274.81127974999</v>
      </c>
      <c r="V49" s="136">
        <f>'4.Unit investment and opex'!U113</f>
        <v>49162</v>
      </c>
      <c r="W49" s="136">
        <f>'4.Unit investment and opex'!V113</f>
        <v>50931.832000000002</v>
      </c>
      <c r="X49" s="136">
        <f>'4.Unit investment and opex'!W113</f>
        <v>52765.377952000003</v>
      </c>
      <c r="Y49" s="136">
        <f>'4.Unit investment and opex'!X113</f>
        <v>54664.931558272001</v>
      </c>
      <c r="Z49" s="136">
        <f>'4.Unit investment and opex'!Y113</f>
        <v>56632.869094369795</v>
      </c>
      <c r="AA49" s="137">
        <f t="shared" si="8"/>
        <v>183035.3932306965</v>
      </c>
      <c r="AB49" s="137">
        <f t="shared" si="9"/>
        <v>182809.29464071157</v>
      </c>
      <c r="AC49" s="137">
        <f t="shared" si="10"/>
        <v>182711.36395641294</v>
      </c>
      <c r="AD49" s="137">
        <f t="shared" si="11"/>
        <v>182743.4890733069</v>
      </c>
      <c r="AE49" s="137">
        <f t="shared" si="12"/>
        <v>182907.68037411978</v>
      </c>
      <c r="AF49" s="287"/>
      <c r="AG49" s="287"/>
      <c r="AH49" s="287"/>
      <c r="AI49" s="287"/>
      <c r="AJ49" s="287"/>
      <c r="AK49" s="287"/>
      <c r="AL49" s="287"/>
      <c r="AQ49" s="1"/>
    </row>
    <row r="50" spans="3:43">
      <c r="C50" s="83" t="str">
        <f>'C. Masterfiles'!C46</f>
        <v>N34</v>
      </c>
      <c r="D50" s="83" t="str">
        <f>'C. Masterfiles'!D46</f>
        <v>Operational support system</v>
      </c>
      <c r="E50" s="83" t="str">
        <f>'C. Masterfiles'!E46</f>
        <v>OSS</v>
      </c>
      <c r="F50" s="136">
        <f>'4.Unit investment and opex'!P114</f>
        <v>7813564</v>
      </c>
      <c r="G50" s="136">
        <f>'4.Unit investment and opex'!Q114</f>
        <v>7697070.8640000001</v>
      </c>
      <c r="H50" s="136">
        <f>'4.Unit investment and opex'!R114</f>
        <v>7584339.6039040005</v>
      </c>
      <c r="I50" s="136">
        <f>'4.Unit investment and opex'!S114</f>
        <v>7475346.5346685443</v>
      </c>
      <c r="J50" s="136">
        <f>'4.Unit investment and opex'!T114</f>
        <v>7370070.300840131</v>
      </c>
      <c r="K50" s="386">
        <f>IF('B. Dashboard'!$D$37="Telecom",'B. Dashboard'!$F$15,'B. Dashboard'!$G$15)</f>
        <v>0.12</v>
      </c>
      <c r="L50" s="140">
        <f>'4.Unit investment and opex'!I47</f>
        <v>-0.02</v>
      </c>
      <c r="M50" s="136">
        <f>'4.Unit investment and opex'!H47</f>
        <v>6</v>
      </c>
      <c r="N50" s="377">
        <f>IF('B. Dashboard'!$D$37="Telecom",'B. Dashboard'!$F$16,'B. Dashboard'!$G$16)</f>
        <v>0.05</v>
      </c>
      <c r="O50" s="139">
        <f t="shared" si="1"/>
        <v>0.12755519457137349</v>
      </c>
      <c r="P50" s="139">
        <f t="shared" si="2"/>
        <v>0.24755519457137348</v>
      </c>
      <c r="Q50" s="137">
        <f t="shared" si="3"/>
        <v>1934288.3563158794</v>
      </c>
      <c r="R50" s="137">
        <f t="shared" si="4"/>
        <v>1905449.8753671697</v>
      </c>
      <c r="S50" s="137">
        <f t="shared" si="5"/>
        <v>1877542.6663398286</v>
      </c>
      <c r="T50" s="137">
        <f t="shared" si="6"/>
        <v>1850560.865878314</v>
      </c>
      <c r="U50" s="137">
        <f t="shared" si="7"/>
        <v>1824499.1873291798</v>
      </c>
      <c r="V50" s="136">
        <f>'4.Unit investment and opex'!U114</f>
        <v>710324</v>
      </c>
      <c r="W50" s="136">
        <f>'4.Unit investment and opex'!V114</f>
        <v>735895.66399999999</v>
      </c>
      <c r="X50" s="136">
        <f>'4.Unit investment and opex'!W114</f>
        <v>762387.90790400002</v>
      </c>
      <c r="Y50" s="136">
        <f>'4.Unit investment and opex'!X114</f>
        <v>789833.87258854404</v>
      </c>
      <c r="Z50" s="136">
        <f>'4.Unit investment and opex'!Y114</f>
        <v>818267.89200173167</v>
      </c>
      <c r="AA50" s="137">
        <f t="shared" si="8"/>
        <v>2644612.3563158792</v>
      </c>
      <c r="AB50" s="137">
        <f t="shared" si="9"/>
        <v>2641345.5393671696</v>
      </c>
      <c r="AC50" s="137">
        <f t="shared" si="10"/>
        <v>2639930.5742438287</v>
      </c>
      <c r="AD50" s="137">
        <f t="shared" si="11"/>
        <v>2640394.7384668579</v>
      </c>
      <c r="AE50" s="137">
        <f t="shared" si="12"/>
        <v>2642767.0793309114</v>
      </c>
      <c r="AF50" s="287"/>
      <c r="AG50" s="287"/>
      <c r="AH50" s="287"/>
      <c r="AI50" s="287"/>
      <c r="AJ50" s="287"/>
      <c r="AK50" s="287"/>
      <c r="AL50" s="287"/>
      <c r="AQ50" s="1"/>
    </row>
    <row r="51" spans="3:43">
      <c r="C51" s="83" t="str">
        <f>'C. Masterfiles'!C47</f>
        <v>N35</v>
      </c>
      <c r="D51" s="83" t="str">
        <f>'C. Masterfiles'!D47</f>
        <v>Interconnection billing system</v>
      </c>
      <c r="E51" s="83" t="str">
        <f>'C. Masterfiles'!E47</f>
        <v>IBIL</v>
      </c>
      <c r="F51" s="136">
        <f>'4.Unit investment and opex'!P115</f>
        <v>3928100</v>
      </c>
      <c r="G51" s="136">
        <f>'4.Unit investment and opex'!Q115</f>
        <v>3869535.6</v>
      </c>
      <c r="H51" s="136">
        <f>'4.Unit investment and opex'!R115</f>
        <v>3812862.4016</v>
      </c>
      <c r="I51" s="136">
        <f>'4.Unit investment and opex'!S115</f>
        <v>3758068.4976575999</v>
      </c>
      <c r="J51" s="136">
        <f>'4.Unit investment and opex'!T115</f>
        <v>3705143.1521812733</v>
      </c>
      <c r="K51" s="386">
        <f>IF('B. Dashboard'!$D$37="Telecom",'B. Dashboard'!$F$15,'B. Dashboard'!$G$15)</f>
        <v>0.12</v>
      </c>
      <c r="L51" s="140">
        <f>'4.Unit investment and opex'!I48</f>
        <v>-0.02</v>
      </c>
      <c r="M51" s="136">
        <f>'4.Unit investment and opex'!H48</f>
        <v>6</v>
      </c>
      <c r="N51" s="377">
        <f>IF('B. Dashboard'!$D$37="Telecom",'B. Dashboard'!$F$16,'B. Dashboard'!$G$16)</f>
        <v>0.05</v>
      </c>
      <c r="O51" s="139">
        <f t="shared" si="1"/>
        <v>0.12755519457137349</v>
      </c>
      <c r="P51" s="139">
        <f t="shared" si="2"/>
        <v>0.24755519457137348</v>
      </c>
      <c r="Q51" s="137">
        <f t="shared" si="3"/>
        <v>972421.55979581212</v>
      </c>
      <c r="R51" s="137">
        <f t="shared" si="4"/>
        <v>957923.63835885643</v>
      </c>
      <c r="S51" s="137">
        <f t="shared" si="5"/>
        <v>943893.89370196243</v>
      </c>
      <c r="T51" s="137">
        <f t="shared" si="6"/>
        <v>930329.37815017637</v>
      </c>
      <c r="U51" s="137">
        <f t="shared" si="7"/>
        <v>917227.43395302724</v>
      </c>
      <c r="V51" s="136">
        <f>'4.Unit investment and opex'!U115</f>
        <v>357100</v>
      </c>
      <c r="W51" s="136">
        <f>'4.Unit investment and opex'!V115</f>
        <v>369955.60000000003</v>
      </c>
      <c r="X51" s="136">
        <f>'4.Unit investment and opex'!W115</f>
        <v>383274.00160000008</v>
      </c>
      <c r="Y51" s="136">
        <f>'4.Unit investment and opex'!X115</f>
        <v>397071.86565760011</v>
      </c>
      <c r="Z51" s="136">
        <f>'4.Unit investment and opex'!Y115</f>
        <v>411366.45282127371</v>
      </c>
      <c r="AA51" s="137">
        <f t="shared" si="8"/>
        <v>1329521.5597958122</v>
      </c>
      <c r="AB51" s="137">
        <f t="shared" si="9"/>
        <v>1327879.2383588564</v>
      </c>
      <c r="AC51" s="137">
        <f t="shared" si="10"/>
        <v>1327167.8953019625</v>
      </c>
      <c r="AD51" s="137">
        <f t="shared" si="11"/>
        <v>1327401.2438077764</v>
      </c>
      <c r="AE51" s="137">
        <f t="shared" si="12"/>
        <v>1328593.8867743011</v>
      </c>
      <c r="AF51" s="287"/>
      <c r="AG51" s="287"/>
      <c r="AH51" s="287"/>
      <c r="AI51" s="287"/>
      <c r="AJ51" s="287"/>
      <c r="AK51" s="287"/>
      <c r="AL51" s="287"/>
      <c r="AQ51" s="1"/>
    </row>
    <row r="53" spans="3:43">
      <c r="C53" s="322"/>
      <c r="D53" s="325"/>
      <c r="E53" s="326"/>
      <c r="F53" s="479" t="s">
        <v>109</v>
      </c>
      <c r="G53" s="480"/>
      <c r="H53" s="480"/>
      <c r="I53" s="480"/>
      <c r="J53" s="480"/>
      <c r="K53" s="481" t="s">
        <v>110</v>
      </c>
      <c r="L53" s="481"/>
      <c r="M53" s="481"/>
      <c r="N53" s="481"/>
      <c r="O53" s="481"/>
      <c r="P53" s="481"/>
      <c r="Q53" s="482" t="s">
        <v>279</v>
      </c>
      <c r="R53" s="482"/>
      <c r="S53" s="482"/>
      <c r="T53" s="482"/>
      <c r="U53" s="482"/>
      <c r="V53" s="477" t="s">
        <v>276</v>
      </c>
      <c r="W53" s="477"/>
      <c r="X53" s="477"/>
      <c r="Y53" s="477"/>
      <c r="Z53" s="477"/>
      <c r="AA53" s="478" t="s">
        <v>278</v>
      </c>
      <c r="AB53" s="478"/>
      <c r="AC53" s="478"/>
      <c r="AD53" s="478"/>
      <c r="AE53" s="478"/>
    </row>
    <row r="54" spans="3:43">
      <c r="C54" s="323"/>
      <c r="D54" s="323"/>
      <c r="E54" s="327"/>
      <c r="F54" s="314">
        <f>'C. Masterfiles'!$D$111</f>
        <v>2016</v>
      </c>
      <c r="G54" s="290">
        <f>'C. Masterfiles'!$D$112</f>
        <v>2017</v>
      </c>
      <c r="H54" s="290">
        <f>'C. Masterfiles'!$D$113</f>
        <v>2018</v>
      </c>
      <c r="I54" s="290">
        <f>'C. Masterfiles'!$D$114</f>
        <v>2019</v>
      </c>
      <c r="J54" s="290">
        <f>'C. Masterfiles'!$D$115</f>
        <v>2020</v>
      </c>
      <c r="K54" s="291"/>
      <c r="L54" s="291"/>
      <c r="M54" s="291"/>
      <c r="N54" s="291"/>
      <c r="O54" s="291"/>
      <c r="P54" s="291"/>
      <c r="Q54" s="289">
        <f>F54</f>
        <v>2016</v>
      </c>
      <c r="R54" s="289">
        <f>G54</f>
        <v>2017</v>
      </c>
      <c r="S54" s="289">
        <f>H54</f>
        <v>2018</v>
      </c>
      <c r="T54" s="289">
        <f>I54</f>
        <v>2019</v>
      </c>
      <c r="U54" s="289">
        <f>J54</f>
        <v>2020</v>
      </c>
      <c r="V54" s="289">
        <f t="shared" ref="V54:AE54" si="13">Q54</f>
        <v>2016</v>
      </c>
      <c r="W54" s="289">
        <f t="shared" si="13"/>
        <v>2017</v>
      </c>
      <c r="X54" s="289">
        <f t="shared" si="13"/>
        <v>2018</v>
      </c>
      <c r="Y54" s="289">
        <f t="shared" si="13"/>
        <v>2019</v>
      </c>
      <c r="Z54" s="289">
        <f t="shared" si="13"/>
        <v>2020</v>
      </c>
      <c r="AA54" s="289">
        <f t="shared" si="13"/>
        <v>2016</v>
      </c>
      <c r="AB54" s="289">
        <f t="shared" si="13"/>
        <v>2017</v>
      </c>
      <c r="AC54" s="289">
        <f t="shared" si="13"/>
        <v>2018</v>
      </c>
      <c r="AD54" s="289">
        <f t="shared" si="13"/>
        <v>2019</v>
      </c>
      <c r="AE54" s="289">
        <f t="shared" si="13"/>
        <v>2020</v>
      </c>
    </row>
    <row r="55" spans="3:43" ht="22">
      <c r="C55" s="324" t="s">
        <v>40</v>
      </c>
      <c r="D55" s="324" t="s">
        <v>319</v>
      </c>
      <c r="E55" s="328"/>
      <c r="F55" s="315" t="s">
        <v>47</v>
      </c>
      <c r="G55" s="85" t="str">
        <f>F55</f>
        <v>Unit equip + install cost</v>
      </c>
      <c r="H55" s="85" t="str">
        <f>G55</f>
        <v>Unit equip + install cost</v>
      </c>
      <c r="I55" s="85" t="str">
        <f>H55</f>
        <v>Unit equip + install cost</v>
      </c>
      <c r="J55" s="85" t="str">
        <f>I55</f>
        <v>Unit equip + install cost</v>
      </c>
      <c r="K55" s="85" t="s">
        <v>105</v>
      </c>
      <c r="L55" s="138" t="s">
        <v>104</v>
      </c>
      <c r="M55" s="85" t="s">
        <v>102</v>
      </c>
      <c r="N55" s="138" t="s">
        <v>282</v>
      </c>
      <c r="O55" s="85" t="s">
        <v>103</v>
      </c>
      <c r="P55" s="85" t="s">
        <v>277</v>
      </c>
      <c r="Q55" s="85" t="s">
        <v>280</v>
      </c>
      <c r="R55" s="85" t="str">
        <f>Q55</f>
        <v>Annual unit capital cost</v>
      </c>
      <c r="S55" s="85" t="str">
        <f>R55</f>
        <v>Annual unit capital cost</v>
      </c>
      <c r="T55" s="85" t="str">
        <f>S55</f>
        <v>Annual unit capital cost</v>
      </c>
      <c r="U55" s="85" t="str">
        <f>T55</f>
        <v>Annual unit capital cost</v>
      </c>
      <c r="V55" s="85" t="s">
        <v>101</v>
      </c>
      <c r="W55" s="85" t="str">
        <f>V55</f>
        <v>Unit operating cost</v>
      </c>
      <c r="X55" s="85" t="str">
        <f>W55</f>
        <v>Unit operating cost</v>
      </c>
      <c r="Y55" s="85" t="str">
        <f>X55</f>
        <v>Unit operating cost</v>
      </c>
      <c r="Z55" s="85" t="str">
        <f>Y55</f>
        <v>Unit operating cost</v>
      </c>
      <c r="AA55" s="85" t="s">
        <v>281</v>
      </c>
      <c r="AB55" s="85" t="str">
        <f>AA55</f>
        <v>Annual unit cost</v>
      </c>
      <c r="AC55" s="85" t="str">
        <f>AB55</f>
        <v>Annual unit cost</v>
      </c>
      <c r="AD55" s="85" t="str">
        <f>AC55</f>
        <v>Annual unit cost</v>
      </c>
      <c r="AE55" s="85" t="str">
        <f>AD55</f>
        <v>Annual unit cost</v>
      </c>
    </row>
    <row r="56" spans="3:43">
      <c r="C56" s="310" t="str">
        <f>'C. Masterfiles'!C69</f>
        <v>TE01</v>
      </c>
      <c r="D56" s="310" t="str">
        <f>'C. Masterfiles'!D69</f>
        <v>Trench - urban</v>
      </c>
      <c r="E56" s="321"/>
      <c r="F56" s="311">
        <f>'4.Unit investment and opex'!P122</f>
        <v>20068.717628832772</v>
      </c>
      <c r="G56" s="311">
        <f>'4.Unit investment and opex'!Q122</f>
        <v>20791.191463470754</v>
      </c>
      <c r="H56" s="311">
        <f>'4.Unit investment and opex'!R122</f>
        <v>21539.674356155701</v>
      </c>
      <c r="I56" s="311">
        <f>'4.Unit investment and opex'!S122</f>
        <v>22315.102632977309</v>
      </c>
      <c r="J56" s="311">
        <f>'4.Unit investment and opex'!T122</f>
        <v>23118.446327764494</v>
      </c>
      <c r="K56" s="386">
        <f>K17</f>
        <v>0.12</v>
      </c>
      <c r="L56" s="140">
        <f>'4.Unit investment and opex'!I55</f>
        <v>3.5999999999999997E-2</v>
      </c>
      <c r="M56" s="136">
        <f>'4.Unit investment and opex'!H55</f>
        <v>25</v>
      </c>
      <c r="N56" s="377">
        <f>N17</f>
        <v>0.05</v>
      </c>
      <c r="O56" s="139">
        <f>P56-K56</f>
        <v>-2.2339074841994946E-2</v>
      </c>
      <c r="P56" s="139">
        <f>IF(M56=0,0,(1-N56/((1+K56)^M56))*(K56-L56)/(1-((1+L56)/(1+K56))^M56))</f>
        <v>9.7660925158005049E-2</v>
      </c>
      <c r="Q56" s="137">
        <f>F56*$P56</f>
        <v>1959.929530366574</v>
      </c>
      <c r="R56" s="137">
        <f>G56*$P56</f>
        <v>2030.4869934597707</v>
      </c>
      <c r="S56" s="137">
        <f>H56*$P56</f>
        <v>2103.5845252243225</v>
      </c>
      <c r="T56" s="137">
        <f>I56*$P56</f>
        <v>2179.3135681323984</v>
      </c>
      <c r="U56" s="137">
        <f>J56*$P56</f>
        <v>2257.7688565851649</v>
      </c>
      <c r="V56" s="136">
        <f>'4.Unit investment and opex'!U122</f>
        <v>2006.8717628832774</v>
      </c>
      <c r="W56" s="136">
        <f>'4.Unit investment and opex'!V122</f>
        <v>2079.1191463470755</v>
      </c>
      <c r="X56" s="136">
        <f>'4.Unit investment and opex'!W122</f>
        <v>2153.9674356155701</v>
      </c>
      <c r="Y56" s="136">
        <f>'4.Unit investment and opex'!X122</f>
        <v>2231.5102632977309</v>
      </c>
      <c r="Z56" s="136">
        <f>'4.Unit investment and opex'!Y122</f>
        <v>2311.8446327764495</v>
      </c>
      <c r="AA56" s="137">
        <f>Q56+V56</f>
        <v>3966.8012932498514</v>
      </c>
      <c r="AB56" s="137">
        <f>R56+W56</f>
        <v>4109.6061398068459</v>
      </c>
      <c r="AC56" s="137">
        <f>S56+X56</f>
        <v>4257.5519608398927</v>
      </c>
      <c r="AD56" s="137">
        <f>T56+Y56</f>
        <v>4410.8238314301288</v>
      </c>
      <c r="AE56" s="137">
        <f>U56+Z56</f>
        <v>4569.6134893616145</v>
      </c>
    </row>
    <row r="57" spans="3:43">
      <c r="C57" s="310" t="str">
        <f>'C. Masterfiles'!C70</f>
        <v>TE02</v>
      </c>
      <c r="D57" s="312" t="str">
        <f>'C. Masterfiles'!D70</f>
        <v>Trench - suburban</v>
      </c>
      <c r="E57" s="313"/>
      <c r="F57" s="311">
        <f>'4.Unit investment and opex'!P123</f>
        <v>14231.298221215546</v>
      </c>
      <c r="G57" s="311">
        <f>'4.Unit investment and opex'!Q123</f>
        <v>14743.624957179305</v>
      </c>
      <c r="H57" s="311">
        <f>'4.Unit investment and opex'!R123</f>
        <v>15274.395455637761</v>
      </c>
      <c r="I57" s="311">
        <f>'4.Unit investment and opex'!S123</f>
        <v>15824.273692040721</v>
      </c>
      <c r="J57" s="311">
        <f>'4.Unit investment and opex'!T123</f>
        <v>16393.947544954186</v>
      </c>
      <c r="K57" s="386">
        <f t="shared" ref="K57:K75" si="14">K18</f>
        <v>0.12</v>
      </c>
      <c r="L57" s="140">
        <f>'4.Unit investment and opex'!I56</f>
        <v>3.5999999999999997E-2</v>
      </c>
      <c r="M57" s="136">
        <f>'4.Unit investment and opex'!H56</f>
        <v>25</v>
      </c>
      <c r="N57" s="377">
        <f t="shared" ref="N57:N75" si="15">N18</f>
        <v>0.05</v>
      </c>
      <c r="O57" s="139">
        <f t="shared" ref="O57:O75" si="16">P57-K57</f>
        <v>-2.2339074841994946E-2</v>
      </c>
      <c r="P57" s="139">
        <f t="shared" ref="P57:P75" si="17">IF(M57=0,0,(1-N57/((1+K57)^M57))*(K57-L57)/(1-((1+L57)/(1+K57))^M57))</f>
        <v>9.7660925158005049E-2</v>
      </c>
      <c r="Q57" s="137">
        <f t="shared" ref="Q57:Q75" si="18">F57*$P57</f>
        <v>1389.8417504833817</v>
      </c>
      <c r="R57" s="137">
        <f t="shared" ref="R57:R75" si="19">G57*$P57</f>
        <v>1439.8760535007834</v>
      </c>
      <c r="S57" s="137">
        <f t="shared" ref="S57:S75" si="20">H57*$P57</f>
        <v>1491.7115914268118</v>
      </c>
      <c r="T57" s="137">
        <f t="shared" ref="T57:T75" si="21">I57*$P57</f>
        <v>1545.413208718177</v>
      </c>
      <c r="U57" s="137">
        <f t="shared" ref="U57:U75" si="22">J57*$P57</f>
        <v>1601.0480842320314</v>
      </c>
      <c r="V57" s="136">
        <f>'4.Unit investment and opex'!U123</f>
        <v>1423.1298221215548</v>
      </c>
      <c r="W57" s="136">
        <f>'4.Unit investment and opex'!V123</f>
        <v>1474.3624957179309</v>
      </c>
      <c r="X57" s="136">
        <f>'4.Unit investment and opex'!W123</f>
        <v>1527.4395455637764</v>
      </c>
      <c r="Y57" s="136">
        <f>'4.Unit investment and opex'!X123</f>
        <v>1582.4273692040724</v>
      </c>
      <c r="Z57" s="136">
        <f>'4.Unit investment and opex'!Y123</f>
        <v>1639.394754495419</v>
      </c>
      <c r="AA57" s="137">
        <f t="shared" ref="AA57:AA75" si="23">Q57+V57</f>
        <v>2812.9715726049362</v>
      </c>
      <c r="AB57" s="137">
        <f t="shared" ref="AB57:AB75" si="24">R57+W57</f>
        <v>2914.2385492187141</v>
      </c>
      <c r="AC57" s="137">
        <f t="shared" ref="AC57:AC75" si="25">S57+X57</f>
        <v>3019.1511369905884</v>
      </c>
      <c r="AD57" s="137">
        <f t="shared" ref="AD57:AD75" si="26">T57+Y57</f>
        <v>3127.8405779222494</v>
      </c>
      <c r="AE57" s="137">
        <f t="shared" ref="AE57:AE75" si="27">U57+Z57</f>
        <v>3240.4428387274502</v>
      </c>
    </row>
    <row r="58" spans="3:43">
      <c r="C58" s="310" t="str">
        <f>'C. Masterfiles'!C71</f>
        <v>TE03</v>
      </c>
      <c r="D58" s="312" t="str">
        <f>'C. Masterfiles'!D71</f>
        <v>Trench - rural</v>
      </c>
      <c r="E58" s="313"/>
      <c r="F58" s="311">
        <f>'4.Unit investment and opex'!P124</f>
        <v>15605.139505989784</v>
      </c>
      <c r="G58" s="311">
        <f>'4.Unit investment and opex'!Q124</f>
        <v>16166.924528205416</v>
      </c>
      <c r="H58" s="311">
        <f>'4.Unit investment and opex'!R124</f>
        <v>16748.933811220813</v>
      </c>
      <c r="I58" s="311">
        <f>'4.Unit investment and opex'!S124</f>
        <v>17351.895428424763</v>
      </c>
      <c r="J58" s="311">
        <f>'4.Unit investment and opex'!T124</f>
        <v>17976.563663848054</v>
      </c>
      <c r="K58" s="386">
        <f t="shared" si="14"/>
        <v>0.12</v>
      </c>
      <c r="L58" s="140">
        <f>'4.Unit investment and opex'!I57</f>
        <v>3.5999999999999997E-2</v>
      </c>
      <c r="M58" s="136">
        <f>'4.Unit investment and opex'!H57</f>
        <v>25</v>
      </c>
      <c r="N58" s="377">
        <f t="shared" si="15"/>
        <v>0.05</v>
      </c>
      <c r="O58" s="139">
        <f t="shared" si="16"/>
        <v>-2.2339074841994946E-2</v>
      </c>
      <c r="P58" s="139">
        <f t="shared" si="17"/>
        <v>9.7660925158005049E-2</v>
      </c>
      <c r="Q58" s="137">
        <f t="shared" si="18"/>
        <v>1524.0123613746962</v>
      </c>
      <c r="R58" s="137">
        <f t="shared" si="19"/>
        <v>1578.8768063841853</v>
      </c>
      <c r="S58" s="137">
        <f t="shared" si="20"/>
        <v>1635.7163714140161</v>
      </c>
      <c r="T58" s="137">
        <f t="shared" si="21"/>
        <v>1694.6021607849207</v>
      </c>
      <c r="U58" s="137">
        <f t="shared" si="22"/>
        <v>1755.6078385731778</v>
      </c>
      <c r="V58" s="136">
        <f>'4.Unit investment and opex'!U124</f>
        <v>1560.5139505989785</v>
      </c>
      <c r="W58" s="136">
        <f>'4.Unit investment and opex'!V124</f>
        <v>1616.6924528205418</v>
      </c>
      <c r="X58" s="136">
        <f>'4.Unit investment and opex'!W124</f>
        <v>1674.8933811220813</v>
      </c>
      <c r="Y58" s="136">
        <f>'4.Unit investment and opex'!X124</f>
        <v>1735.1895428424764</v>
      </c>
      <c r="Z58" s="136">
        <f>'4.Unit investment and opex'!Y124</f>
        <v>1797.6563663848056</v>
      </c>
      <c r="AA58" s="137">
        <f t="shared" si="23"/>
        <v>3084.5263119736746</v>
      </c>
      <c r="AB58" s="137">
        <f t="shared" si="24"/>
        <v>3195.5692592047271</v>
      </c>
      <c r="AC58" s="137">
        <f t="shared" si="25"/>
        <v>3310.6097525360974</v>
      </c>
      <c r="AD58" s="137">
        <f t="shared" si="26"/>
        <v>3429.7917036273971</v>
      </c>
      <c r="AE58" s="137">
        <f t="shared" si="27"/>
        <v>3553.2642049579836</v>
      </c>
    </row>
    <row r="59" spans="3:43">
      <c r="C59" s="310" t="str">
        <f>'C. Masterfiles'!C72</f>
        <v>TE04</v>
      </c>
      <c r="D59" s="312" t="str">
        <f>'C. Masterfiles'!D72</f>
        <v>Duct</v>
      </c>
      <c r="E59" s="313"/>
      <c r="F59" s="311">
        <f>'4.Unit investment and opex'!P125</f>
        <v>6140.6154931665842</v>
      </c>
      <c r="G59" s="311">
        <f>'4.Unit investment and opex'!Q125</f>
        <v>6447.6462678249136</v>
      </c>
      <c r="H59" s="311">
        <f>'4.Unit investment and opex'!R125</f>
        <v>6770.0285812161592</v>
      </c>
      <c r="I59" s="311">
        <f>'4.Unit investment and opex'!S125</f>
        <v>7108.530010276967</v>
      </c>
      <c r="J59" s="311">
        <f>'4.Unit investment and opex'!T125</f>
        <v>7463.9565107908156</v>
      </c>
      <c r="K59" s="386">
        <f t="shared" si="14"/>
        <v>0.12</v>
      </c>
      <c r="L59" s="140">
        <f>'4.Unit investment and opex'!I58</f>
        <v>0.05</v>
      </c>
      <c r="M59" s="136">
        <f>'4.Unit investment and opex'!H58</f>
        <v>25</v>
      </c>
      <c r="N59" s="377">
        <f t="shared" si="15"/>
        <v>0.05</v>
      </c>
      <c r="O59" s="139">
        <f t="shared" si="16"/>
        <v>-3.2844878065700259E-2</v>
      </c>
      <c r="P59" s="139">
        <f t="shared" si="17"/>
        <v>8.7155121934299737E-2</v>
      </c>
      <c r="Q59" s="137">
        <f t="shared" si="18"/>
        <v>535.18609205858377</v>
      </c>
      <c r="R59" s="137">
        <f t="shared" si="19"/>
        <v>561.94539666151297</v>
      </c>
      <c r="S59" s="137">
        <f t="shared" si="20"/>
        <v>590.04266649458862</v>
      </c>
      <c r="T59" s="137">
        <f t="shared" si="21"/>
        <v>619.54479981931797</v>
      </c>
      <c r="U59" s="137">
        <f t="shared" si="22"/>
        <v>650.5220398102839</v>
      </c>
      <c r="V59" s="136">
        <f>'4.Unit investment and opex'!U125</f>
        <v>614.06154931665844</v>
      </c>
      <c r="W59" s="136">
        <f>'4.Unit investment and opex'!V125</f>
        <v>636.16776509205818</v>
      </c>
      <c r="X59" s="136">
        <f>'4.Unit investment and opex'!W125</f>
        <v>659.06980463537229</v>
      </c>
      <c r="Y59" s="136">
        <f>'4.Unit investment and opex'!X125</f>
        <v>682.79631760224572</v>
      </c>
      <c r="Z59" s="136">
        <f>'4.Unit investment and opex'!Y125</f>
        <v>707.37698503592662</v>
      </c>
      <c r="AA59" s="137">
        <f t="shared" si="23"/>
        <v>1149.2476413752422</v>
      </c>
      <c r="AB59" s="137">
        <f t="shared" si="24"/>
        <v>1198.1131617535711</v>
      </c>
      <c r="AC59" s="137">
        <f t="shared" si="25"/>
        <v>1249.1124711299608</v>
      </c>
      <c r="AD59" s="137">
        <f t="shared" si="26"/>
        <v>1302.3411174215637</v>
      </c>
      <c r="AE59" s="137">
        <f t="shared" si="27"/>
        <v>1357.8990248462105</v>
      </c>
    </row>
    <row r="60" spans="3:43">
      <c r="C60" s="310" t="str">
        <f>'C. Masterfiles'!C73</f>
        <v>TE05</v>
      </c>
      <c r="D60" s="312" t="str">
        <f>'C. Masterfiles'!D73</f>
        <v>Cable - ducted 12 fibre</v>
      </c>
      <c r="E60" s="313"/>
      <c r="F60" s="311">
        <f>'4.Unit investment and opex'!P126</f>
        <v>701</v>
      </c>
      <c r="G60" s="311">
        <f>'4.Unit investment and opex'!Q126</f>
        <v>736.05000000000007</v>
      </c>
      <c r="H60" s="311">
        <f>'4.Unit investment and opex'!R126</f>
        <v>772.85250000000008</v>
      </c>
      <c r="I60" s="311">
        <f>'4.Unit investment and opex'!S126</f>
        <v>811.49512500000014</v>
      </c>
      <c r="J60" s="311">
        <f>'4.Unit investment and opex'!T126</f>
        <v>852.06988125000021</v>
      </c>
      <c r="K60" s="386">
        <f t="shared" si="14"/>
        <v>0.12</v>
      </c>
      <c r="L60" s="140">
        <f>'4.Unit investment and opex'!I59</f>
        <v>0.05</v>
      </c>
      <c r="M60" s="136">
        <f>'4.Unit investment and opex'!H59</f>
        <v>10</v>
      </c>
      <c r="N60" s="377">
        <f t="shared" si="15"/>
        <v>0.05</v>
      </c>
      <c r="O60" s="139">
        <f t="shared" si="16"/>
        <v>2.4831480998324496E-2</v>
      </c>
      <c r="P60" s="139">
        <f t="shared" si="17"/>
        <v>0.14483148099832449</v>
      </c>
      <c r="Q60" s="137">
        <f t="shared" si="18"/>
        <v>101.52686817982547</v>
      </c>
      <c r="R60" s="137">
        <f t="shared" si="19"/>
        <v>106.60321158881675</v>
      </c>
      <c r="S60" s="137">
        <f t="shared" si="20"/>
        <v>111.93337216825759</v>
      </c>
      <c r="T60" s="137">
        <f t="shared" si="21"/>
        <v>117.53004077667048</v>
      </c>
      <c r="U60" s="137">
        <f t="shared" si="22"/>
        <v>123.40654281550401</v>
      </c>
      <c r="V60" s="136">
        <f>'4.Unit investment and opex'!U126</f>
        <v>70.100000000000009</v>
      </c>
      <c r="W60" s="136">
        <f>'4.Unit investment and opex'!V126</f>
        <v>72.62360000000001</v>
      </c>
      <c r="X60" s="136">
        <f>'4.Unit investment and opex'!W126</f>
        <v>75.238049600000011</v>
      </c>
      <c r="Y60" s="136">
        <f>'4.Unit investment and opex'!X126</f>
        <v>77.946619385600016</v>
      </c>
      <c r="Z60" s="136">
        <f>'4.Unit investment and opex'!Y126</f>
        <v>80.752697683481614</v>
      </c>
      <c r="AA60" s="137">
        <f t="shared" si="23"/>
        <v>171.62686817982546</v>
      </c>
      <c r="AB60" s="137">
        <f t="shared" si="24"/>
        <v>179.22681158881676</v>
      </c>
      <c r="AC60" s="137">
        <f t="shared" si="25"/>
        <v>187.1714217682576</v>
      </c>
      <c r="AD60" s="137">
        <f t="shared" si="26"/>
        <v>195.47666016227049</v>
      </c>
      <c r="AE60" s="137">
        <f t="shared" si="27"/>
        <v>204.15924049898564</v>
      </c>
    </row>
    <row r="61" spans="3:43">
      <c r="C61" s="310" t="str">
        <f>'C. Masterfiles'!C74</f>
        <v>TE06</v>
      </c>
      <c r="D61" s="312" t="str">
        <f>'C. Masterfiles'!D74</f>
        <v>Cable - ducted 24 fibre</v>
      </c>
      <c r="E61" s="313"/>
      <c r="F61" s="311">
        <f>'4.Unit investment and opex'!P127</f>
        <v>852</v>
      </c>
      <c r="G61" s="311">
        <f>'4.Unit investment and opex'!Q127</f>
        <v>894.6</v>
      </c>
      <c r="H61" s="311">
        <f>'4.Unit investment and opex'!R127</f>
        <v>939.33</v>
      </c>
      <c r="I61" s="311">
        <f>'4.Unit investment and opex'!S127</f>
        <v>986.29650000000004</v>
      </c>
      <c r="J61" s="311">
        <f>'4.Unit investment and opex'!T127</f>
        <v>1035.6113250000001</v>
      </c>
      <c r="K61" s="386">
        <f t="shared" si="14"/>
        <v>0.12</v>
      </c>
      <c r="L61" s="140">
        <f>'4.Unit investment and opex'!I60</f>
        <v>0.05</v>
      </c>
      <c r="M61" s="136">
        <f>'4.Unit investment and opex'!H60</f>
        <v>10</v>
      </c>
      <c r="N61" s="377">
        <f t="shared" si="15"/>
        <v>0.05</v>
      </c>
      <c r="O61" s="139">
        <f t="shared" si="16"/>
        <v>2.4831480998324496E-2</v>
      </c>
      <c r="P61" s="139">
        <f t="shared" si="17"/>
        <v>0.14483148099832449</v>
      </c>
      <c r="Q61" s="137">
        <f t="shared" si="18"/>
        <v>123.39642181057246</v>
      </c>
      <c r="R61" s="137">
        <f t="shared" si="19"/>
        <v>129.56624290110111</v>
      </c>
      <c r="S61" s="137">
        <f t="shared" si="20"/>
        <v>136.04455504615615</v>
      </c>
      <c r="T61" s="137">
        <f t="shared" si="21"/>
        <v>142.84678279846395</v>
      </c>
      <c r="U61" s="137">
        <f t="shared" si="22"/>
        <v>149.98912193838717</v>
      </c>
      <c r="V61" s="136">
        <f>'4.Unit investment and opex'!U127</f>
        <v>85.2</v>
      </c>
      <c r="W61" s="136">
        <f>'4.Unit investment and opex'!V127</f>
        <v>88.267200000000003</v>
      </c>
      <c r="X61" s="136">
        <f>'4.Unit investment and opex'!W127</f>
        <v>91.444819200000012</v>
      </c>
      <c r="Y61" s="136">
        <f>'4.Unit investment and opex'!X127</f>
        <v>94.736832691200021</v>
      </c>
      <c r="Z61" s="136">
        <f>'4.Unit investment and opex'!Y127</f>
        <v>98.147358668083228</v>
      </c>
      <c r="AA61" s="137">
        <f t="shared" si="23"/>
        <v>208.59642181057245</v>
      </c>
      <c r="AB61" s="137">
        <f t="shared" si="24"/>
        <v>217.83344290110111</v>
      </c>
      <c r="AC61" s="137">
        <f t="shared" si="25"/>
        <v>227.48937424615616</v>
      </c>
      <c r="AD61" s="137">
        <f t="shared" si="26"/>
        <v>237.58361548966397</v>
      </c>
      <c r="AE61" s="137">
        <f t="shared" si="27"/>
        <v>248.1364806064704</v>
      </c>
    </row>
    <row r="62" spans="3:43">
      <c r="C62" s="310" t="str">
        <f>'C. Masterfiles'!C75</f>
        <v>TE07</v>
      </c>
      <c r="D62" s="312" t="str">
        <f>'C. Masterfiles'!D75</f>
        <v>Cable - ducted 48 fibre</v>
      </c>
      <c r="E62" s="313"/>
      <c r="F62" s="311">
        <f>'4.Unit investment and opex'!P128</f>
        <v>1275</v>
      </c>
      <c r="G62" s="311">
        <f>'4.Unit investment and opex'!Q128</f>
        <v>1338.75</v>
      </c>
      <c r="H62" s="311">
        <f>'4.Unit investment and opex'!R128</f>
        <v>1405.6875</v>
      </c>
      <c r="I62" s="311">
        <f>'4.Unit investment and opex'!S128</f>
        <v>1475.971875</v>
      </c>
      <c r="J62" s="311">
        <f>'4.Unit investment and opex'!T128</f>
        <v>1549.77046875</v>
      </c>
      <c r="K62" s="386">
        <f t="shared" si="14"/>
        <v>0.12</v>
      </c>
      <c r="L62" s="140">
        <f>'4.Unit investment and opex'!I61</f>
        <v>0.05</v>
      </c>
      <c r="M62" s="136">
        <f>'4.Unit investment and opex'!H61</f>
        <v>10</v>
      </c>
      <c r="N62" s="377">
        <f t="shared" si="15"/>
        <v>0.05</v>
      </c>
      <c r="O62" s="139">
        <f t="shared" si="16"/>
        <v>2.4831480998324496E-2</v>
      </c>
      <c r="P62" s="139">
        <f t="shared" si="17"/>
        <v>0.14483148099832449</v>
      </c>
      <c r="Q62" s="137">
        <f t="shared" si="18"/>
        <v>184.66013827286372</v>
      </c>
      <c r="R62" s="137">
        <f t="shared" si="19"/>
        <v>193.8931451865069</v>
      </c>
      <c r="S62" s="137">
        <f t="shared" si="20"/>
        <v>203.58780244583227</v>
      </c>
      <c r="T62" s="137">
        <f t="shared" si="21"/>
        <v>213.76719256812387</v>
      </c>
      <c r="U62" s="137">
        <f t="shared" si="22"/>
        <v>224.45555219653005</v>
      </c>
      <c r="V62" s="136">
        <f>'4.Unit investment and opex'!U128</f>
        <v>127.5</v>
      </c>
      <c r="W62" s="136">
        <f>'4.Unit investment and opex'!V128</f>
        <v>132.09</v>
      </c>
      <c r="X62" s="136">
        <f>'4.Unit investment and opex'!W128</f>
        <v>136.84524000000002</v>
      </c>
      <c r="Y62" s="136">
        <f>'4.Unit investment and opex'!X128</f>
        <v>141.77166864000003</v>
      </c>
      <c r="Z62" s="136">
        <f>'4.Unit investment and opex'!Y128</f>
        <v>146.87544871104004</v>
      </c>
      <c r="AA62" s="137">
        <f t="shared" si="23"/>
        <v>312.16013827286372</v>
      </c>
      <c r="AB62" s="137">
        <f t="shared" si="24"/>
        <v>325.98314518650693</v>
      </c>
      <c r="AC62" s="137">
        <f t="shared" si="25"/>
        <v>340.43304244583226</v>
      </c>
      <c r="AD62" s="137">
        <f t="shared" si="26"/>
        <v>355.53886120812388</v>
      </c>
      <c r="AE62" s="137">
        <f t="shared" si="27"/>
        <v>371.33100090757011</v>
      </c>
    </row>
    <row r="63" spans="3:43">
      <c r="C63" s="310" t="str">
        <f>'C. Masterfiles'!C76</f>
        <v>TE08</v>
      </c>
      <c r="D63" s="312" t="str">
        <f>'C. Masterfiles'!D76</f>
        <v>Cable - ducted 64 fibre</v>
      </c>
      <c r="E63" s="313"/>
      <c r="F63" s="311">
        <f>'4.Unit investment and opex'!P129</f>
        <v>1531</v>
      </c>
      <c r="G63" s="311">
        <f>'4.Unit investment and opex'!Q129</f>
        <v>1607.55</v>
      </c>
      <c r="H63" s="311">
        <f>'4.Unit investment and opex'!R129</f>
        <v>1687.9275</v>
      </c>
      <c r="I63" s="311">
        <f>'4.Unit investment and opex'!S129</f>
        <v>1772.323875</v>
      </c>
      <c r="J63" s="311">
        <f>'4.Unit investment and opex'!T129</f>
        <v>1860.9400687500001</v>
      </c>
      <c r="K63" s="386">
        <f t="shared" si="14"/>
        <v>0.12</v>
      </c>
      <c r="L63" s="140">
        <f>'4.Unit investment and opex'!I62</f>
        <v>0.05</v>
      </c>
      <c r="M63" s="136">
        <f>'4.Unit investment and opex'!H62</f>
        <v>10</v>
      </c>
      <c r="N63" s="377">
        <f t="shared" si="15"/>
        <v>0.05</v>
      </c>
      <c r="O63" s="139">
        <f t="shared" si="16"/>
        <v>2.4831480998324496E-2</v>
      </c>
      <c r="P63" s="139">
        <f t="shared" si="17"/>
        <v>0.14483148099832449</v>
      </c>
      <c r="Q63" s="137">
        <f t="shared" si="18"/>
        <v>221.7369974084348</v>
      </c>
      <c r="R63" s="137">
        <f t="shared" si="19"/>
        <v>232.82384727885653</v>
      </c>
      <c r="S63" s="137">
        <f t="shared" si="20"/>
        <v>244.46503964279935</v>
      </c>
      <c r="T63" s="137">
        <f t="shared" si="21"/>
        <v>256.68829162493932</v>
      </c>
      <c r="U63" s="137">
        <f t="shared" si="22"/>
        <v>269.52270620618634</v>
      </c>
      <c r="V63" s="136">
        <f>'4.Unit investment and opex'!U129</f>
        <v>153.1</v>
      </c>
      <c r="W63" s="136">
        <f>'4.Unit investment and opex'!V129</f>
        <v>158.61160000000001</v>
      </c>
      <c r="X63" s="136">
        <f>'4.Unit investment and opex'!W129</f>
        <v>164.32161760000002</v>
      </c>
      <c r="Y63" s="136">
        <f>'4.Unit investment and opex'!X129</f>
        <v>170.23719583360003</v>
      </c>
      <c r="Z63" s="136">
        <f>'4.Unit investment and opex'!Y129</f>
        <v>176.36573488360963</v>
      </c>
      <c r="AA63" s="137">
        <f t="shared" si="23"/>
        <v>374.8369974084348</v>
      </c>
      <c r="AB63" s="137">
        <f t="shared" si="24"/>
        <v>391.43544727885654</v>
      </c>
      <c r="AC63" s="137">
        <f t="shared" si="25"/>
        <v>408.78665724279938</v>
      </c>
      <c r="AD63" s="137">
        <f t="shared" si="26"/>
        <v>426.92548745853935</v>
      </c>
      <c r="AE63" s="137">
        <f t="shared" si="27"/>
        <v>445.88844108979595</v>
      </c>
    </row>
    <row r="64" spans="3:43">
      <c r="C64" s="310" t="str">
        <f>'C. Masterfiles'!C77</f>
        <v>TE09</v>
      </c>
      <c r="D64" s="312" t="str">
        <f>'C. Masterfiles'!D77</f>
        <v>Cable - ducted 96 fibre</v>
      </c>
      <c r="E64" s="313"/>
      <c r="F64" s="311">
        <f>'4.Unit investment and opex'!P130</f>
        <v>1955</v>
      </c>
      <c r="G64" s="311">
        <f>'4.Unit investment and opex'!Q130</f>
        <v>2052.75</v>
      </c>
      <c r="H64" s="311">
        <f>'4.Unit investment and opex'!R130</f>
        <v>2155.3875000000003</v>
      </c>
      <c r="I64" s="311">
        <f>'4.Unit investment and opex'!S130</f>
        <v>2263.1568750000006</v>
      </c>
      <c r="J64" s="311">
        <f>'4.Unit investment and opex'!T130</f>
        <v>2376.3147187500008</v>
      </c>
      <c r="K64" s="386">
        <f t="shared" si="14"/>
        <v>0.12</v>
      </c>
      <c r="L64" s="140">
        <f>'4.Unit investment and opex'!I63</f>
        <v>0.05</v>
      </c>
      <c r="M64" s="136">
        <f>'4.Unit investment and opex'!H63</f>
        <v>10</v>
      </c>
      <c r="N64" s="377">
        <f t="shared" si="15"/>
        <v>0.05</v>
      </c>
      <c r="O64" s="139">
        <f t="shared" si="16"/>
        <v>2.4831480998324496E-2</v>
      </c>
      <c r="P64" s="139">
        <f t="shared" si="17"/>
        <v>0.14483148099832449</v>
      </c>
      <c r="Q64" s="137">
        <f t="shared" si="18"/>
        <v>283.14554535172437</v>
      </c>
      <c r="R64" s="137">
        <f t="shared" si="19"/>
        <v>297.30282261931058</v>
      </c>
      <c r="S64" s="137">
        <f t="shared" si="20"/>
        <v>312.16796375027616</v>
      </c>
      <c r="T64" s="137">
        <f t="shared" si="21"/>
        <v>327.77636193779</v>
      </c>
      <c r="U64" s="137">
        <f t="shared" si="22"/>
        <v>344.16518003467957</v>
      </c>
      <c r="V64" s="136">
        <f>'4.Unit investment and opex'!U130</f>
        <v>195.5</v>
      </c>
      <c r="W64" s="136">
        <f>'4.Unit investment and opex'!V130</f>
        <v>202.53800000000001</v>
      </c>
      <c r="X64" s="136">
        <f>'4.Unit investment and opex'!W130</f>
        <v>209.82936800000002</v>
      </c>
      <c r="Y64" s="136">
        <f>'4.Unit investment and opex'!X130</f>
        <v>217.38322524800003</v>
      </c>
      <c r="Z64" s="136">
        <f>'4.Unit investment and opex'!Y130</f>
        <v>225.20902135692805</v>
      </c>
      <c r="AA64" s="137">
        <f t="shared" si="23"/>
        <v>478.64554535172437</v>
      </c>
      <c r="AB64" s="137">
        <f t="shared" si="24"/>
        <v>499.84082261931059</v>
      </c>
      <c r="AC64" s="137">
        <f t="shared" si="25"/>
        <v>521.9973317502762</v>
      </c>
      <c r="AD64" s="137">
        <f t="shared" si="26"/>
        <v>545.15958718579009</v>
      </c>
      <c r="AE64" s="137">
        <f t="shared" si="27"/>
        <v>569.37420139160758</v>
      </c>
    </row>
    <row r="65" spans="1:31">
      <c r="C65" s="310" t="str">
        <f>'C. Masterfiles'!C78</f>
        <v>TE10</v>
      </c>
      <c r="D65" s="312" t="str">
        <f>'C. Masterfiles'!D78</f>
        <v>Cable - ducted 192 fibre</v>
      </c>
      <c r="E65" s="313"/>
      <c r="F65" s="311">
        <f>'4.Unit investment and opex'!P131</f>
        <v>2496.4239059438278</v>
      </c>
      <c r="G65" s="311">
        <f>'4.Unit investment and opex'!Q131</f>
        <v>2621.2451012410193</v>
      </c>
      <c r="H65" s="311">
        <f>'4.Unit investment and opex'!R131</f>
        <v>2752.3073563030703</v>
      </c>
      <c r="I65" s="311">
        <f>'4.Unit investment and opex'!S131</f>
        <v>2889.9227241182239</v>
      </c>
      <c r="J65" s="311">
        <f>'4.Unit investment and opex'!T131</f>
        <v>3034.418860324135</v>
      </c>
      <c r="K65" s="386">
        <f t="shared" si="14"/>
        <v>0.12</v>
      </c>
      <c r="L65" s="140">
        <f>'4.Unit investment and opex'!I64</f>
        <v>0.05</v>
      </c>
      <c r="M65" s="136">
        <f>'4.Unit investment and opex'!H64</f>
        <v>10</v>
      </c>
      <c r="N65" s="377">
        <f t="shared" si="15"/>
        <v>0.05</v>
      </c>
      <c r="O65" s="139">
        <f t="shared" si="16"/>
        <v>2.4831480998324496E-2</v>
      </c>
      <c r="P65" s="139">
        <f t="shared" si="17"/>
        <v>0.14483148099832449</v>
      </c>
      <c r="Q65" s="137">
        <f t="shared" si="18"/>
        <v>361.56077149746648</v>
      </c>
      <c r="R65" s="137">
        <f t="shared" si="19"/>
        <v>379.63881007233982</v>
      </c>
      <c r="S65" s="137">
        <f t="shared" si="20"/>
        <v>398.62075057595683</v>
      </c>
      <c r="T65" s="137">
        <f t="shared" si="21"/>
        <v>418.55178810475468</v>
      </c>
      <c r="U65" s="137">
        <f t="shared" si="22"/>
        <v>439.47937750999245</v>
      </c>
      <c r="V65" s="136">
        <f>'4.Unit investment and opex'!U131</f>
        <v>249.64239059438279</v>
      </c>
      <c r="W65" s="136">
        <f>'4.Unit investment and opex'!V131</f>
        <v>258.62951665578061</v>
      </c>
      <c r="X65" s="136">
        <f>'4.Unit investment and opex'!W131</f>
        <v>267.94017925538873</v>
      </c>
      <c r="Y65" s="136">
        <f>'4.Unit investment and opex'!X131</f>
        <v>277.58602570858272</v>
      </c>
      <c r="Z65" s="136">
        <f>'4.Unit investment and opex'!Y131</f>
        <v>287.57912263409173</v>
      </c>
      <c r="AA65" s="137">
        <f t="shared" si="23"/>
        <v>611.20316209184921</v>
      </c>
      <c r="AB65" s="137">
        <f t="shared" si="24"/>
        <v>638.26832672812043</v>
      </c>
      <c r="AC65" s="137">
        <f t="shared" si="25"/>
        <v>666.56092983134556</v>
      </c>
      <c r="AD65" s="137">
        <f t="shared" si="26"/>
        <v>696.1378138133374</v>
      </c>
      <c r="AE65" s="137">
        <f t="shared" si="27"/>
        <v>727.05850014408418</v>
      </c>
    </row>
    <row r="66" spans="1:31">
      <c r="C66" s="310" t="str">
        <f>'C. Masterfiles'!C79</f>
        <v>TE11</v>
      </c>
      <c r="D66" s="312" t="str">
        <f>'C. Masterfiles'!D79</f>
        <v>Cable - direct bury 12 fibre</v>
      </c>
      <c r="E66" s="313"/>
      <c r="F66" s="311">
        <f>'4.Unit investment and opex'!P132</f>
        <v>841.19999999999993</v>
      </c>
      <c r="G66" s="311">
        <f>'4.Unit investment and opex'!Q132</f>
        <v>883.26</v>
      </c>
      <c r="H66" s="311">
        <f>'4.Unit investment and opex'!R132</f>
        <v>927.423</v>
      </c>
      <c r="I66" s="311">
        <f>'4.Unit investment and opex'!S132</f>
        <v>973.79415000000006</v>
      </c>
      <c r="J66" s="311">
        <f>'4.Unit investment and opex'!T132</f>
        <v>1022.4838575000001</v>
      </c>
      <c r="K66" s="386">
        <f t="shared" si="14"/>
        <v>0.12</v>
      </c>
      <c r="L66" s="140">
        <f>'4.Unit investment and opex'!I65</f>
        <v>0.05</v>
      </c>
      <c r="M66" s="136">
        <f>'4.Unit investment and opex'!H65</f>
        <v>10</v>
      </c>
      <c r="N66" s="377">
        <f t="shared" si="15"/>
        <v>0.05</v>
      </c>
      <c r="O66" s="139">
        <f t="shared" si="16"/>
        <v>2.4831480998324496E-2</v>
      </c>
      <c r="P66" s="139">
        <f t="shared" si="17"/>
        <v>0.14483148099832449</v>
      </c>
      <c r="Q66" s="137">
        <f t="shared" si="18"/>
        <v>121.83224181579055</v>
      </c>
      <c r="R66" s="137">
        <f t="shared" si="19"/>
        <v>127.92385390658009</v>
      </c>
      <c r="S66" s="137">
        <f t="shared" si="20"/>
        <v>134.3200466019091</v>
      </c>
      <c r="T66" s="137">
        <f t="shared" si="21"/>
        <v>141.03604893200455</v>
      </c>
      <c r="U66" s="137">
        <f t="shared" si="22"/>
        <v>148.0878513786048</v>
      </c>
      <c r="V66" s="136">
        <f>'4.Unit investment and opex'!U132</f>
        <v>84.12</v>
      </c>
      <c r="W66" s="136">
        <f>'4.Unit investment and opex'!V132</f>
        <v>87.148320000000012</v>
      </c>
      <c r="X66" s="136">
        <f>'4.Unit investment and opex'!W132</f>
        <v>90.28565952000001</v>
      </c>
      <c r="Y66" s="136">
        <f>'4.Unit investment and opex'!X132</f>
        <v>93.535943262720011</v>
      </c>
      <c r="Z66" s="136">
        <f>'4.Unit investment and opex'!Y132</f>
        <v>96.903237220177928</v>
      </c>
      <c r="AA66" s="137">
        <f t="shared" si="23"/>
        <v>205.95224181579056</v>
      </c>
      <c r="AB66" s="137">
        <f t="shared" si="24"/>
        <v>215.0721739065801</v>
      </c>
      <c r="AC66" s="137">
        <f t="shared" si="25"/>
        <v>224.60570612190912</v>
      </c>
      <c r="AD66" s="137">
        <f t="shared" si="26"/>
        <v>234.57199219472454</v>
      </c>
      <c r="AE66" s="137">
        <f t="shared" si="27"/>
        <v>244.99108859878271</v>
      </c>
    </row>
    <row r="67" spans="1:31">
      <c r="C67" s="310" t="str">
        <f>'C. Masterfiles'!C80</f>
        <v>TE12</v>
      </c>
      <c r="D67" s="312" t="str">
        <f>'C. Masterfiles'!D80</f>
        <v>Cable - direct bury 24 fibre</v>
      </c>
      <c r="E67" s="313"/>
      <c r="F67" s="311">
        <f>'4.Unit investment and opex'!P133</f>
        <v>1022.4</v>
      </c>
      <c r="G67" s="311">
        <f>'4.Unit investment and opex'!Q133</f>
        <v>1073.52</v>
      </c>
      <c r="H67" s="311">
        <f>'4.Unit investment and opex'!R133</f>
        <v>1127.1960000000001</v>
      </c>
      <c r="I67" s="311">
        <f>'4.Unit investment and opex'!S133</f>
        <v>1183.5558000000001</v>
      </c>
      <c r="J67" s="311">
        <f>'4.Unit investment and opex'!T133</f>
        <v>1242.73359</v>
      </c>
      <c r="K67" s="386">
        <f t="shared" si="14"/>
        <v>0.12</v>
      </c>
      <c r="L67" s="140">
        <f>'4.Unit investment and opex'!I66</f>
        <v>0.05</v>
      </c>
      <c r="M67" s="136">
        <f>'4.Unit investment and opex'!H66</f>
        <v>10</v>
      </c>
      <c r="N67" s="377">
        <f t="shared" si="15"/>
        <v>0.05</v>
      </c>
      <c r="O67" s="139">
        <f t="shared" si="16"/>
        <v>2.4831480998324496E-2</v>
      </c>
      <c r="P67" s="139">
        <f t="shared" si="17"/>
        <v>0.14483148099832449</v>
      </c>
      <c r="Q67" s="137">
        <f t="shared" si="18"/>
        <v>148.07570617268695</v>
      </c>
      <c r="R67" s="137">
        <f t="shared" si="19"/>
        <v>155.4794914813213</v>
      </c>
      <c r="S67" s="137">
        <f t="shared" si="20"/>
        <v>163.25346605538741</v>
      </c>
      <c r="T67" s="137">
        <f t="shared" si="21"/>
        <v>171.41613935815676</v>
      </c>
      <c r="U67" s="137">
        <f t="shared" si="22"/>
        <v>179.98694632606458</v>
      </c>
      <c r="V67" s="136">
        <f>'4.Unit investment and opex'!U133</f>
        <v>102.24000000000001</v>
      </c>
      <c r="W67" s="136">
        <f>'4.Unit investment and opex'!V133</f>
        <v>105.92064000000001</v>
      </c>
      <c r="X67" s="136">
        <f>'4.Unit investment and opex'!W133</f>
        <v>109.73378304000001</v>
      </c>
      <c r="Y67" s="136">
        <f>'4.Unit investment and opex'!X133</f>
        <v>113.68419922944001</v>
      </c>
      <c r="Z67" s="136">
        <f>'4.Unit investment and opex'!Y133</f>
        <v>117.77683040169985</v>
      </c>
      <c r="AA67" s="137">
        <f t="shared" si="23"/>
        <v>250.31570617268696</v>
      </c>
      <c r="AB67" s="137">
        <f t="shared" si="24"/>
        <v>261.4001314813213</v>
      </c>
      <c r="AC67" s="137">
        <f t="shared" si="25"/>
        <v>272.98724909538743</v>
      </c>
      <c r="AD67" s="137">
        <f t="shared" si="26"/>
        <v>285.10033858759675</v>
      </c>
      <c r="AE67" s="137">
        <f t="shared" si="27"/>
        <v>297.76377672776442</v>
      </c>
    </row>
    <row r="68" spans="1:31">
      <c r="C68" s="310" t="str">
        <f>'C. Masterfiles'!C81</f>
        <v>TE13</v>
      </c>
      <c r="D68" s="312" t="str">
        <f>'C. Masterfiles'!D81</f>
        <v>Cable - direct bury 48 fibre</v>
      </c>
      <c r="E68" s="313"/>
      <c r="F68" s="311">
        <f>'4.Unit investment and opex'!P134</f>
        <v>1530</v>
      </c>
      <c r="G68" s="311">
        <f>'4.Unit investment and opex'!Q134</f>
        <v>1606.5</v>
      </c>
      <c r="H68" s="311">
        <f>'4.Unit investment and opex'!R134</f>
        <v>1686.825</v>
      </c>
      <c r="I68" s="311">
        <f>'4.Unit investment and opex'!S134</f>
        <v>1771.1662500000002</v>
      </c>
      <c r="J68" s="311">
        <f>'4.Unit investment and opex'!T134</f>
        <v>1859.7245625000003</v>
      </c>
      <c r="K68" s="386">
        <f t="shared" si="14"/>
        <v>0.12</v>
      </c>
      <c r="L68" s="140">
        <f>'4.Unit investment and opex'!I67</f>
        <v>0.05</v>
      </c>
      <c r="M68" s="136">
        <f>'4.Unit investment and opex'!H67</f>
        <v>10</v>
      </c>
      <c r="N68" s="377">
        <f t="shared" si="15"/>
        <v>0.05</v>
      </c>
      <c r="O68" s="139">
        <f t="shared" si="16"/>
        <v>2.4831480998324496E-2</v>
      </c>
      <c r="P68" s="139">
        <f t="shared" si="17"/>
        <v>0.14483148099832449</v>
      </c>
      <c r="Q68" s="137">
        <f t="shared" si="18"/>
        <v>221.59216592743647</v>
      </c>
      <c r="R68" s="137">
        <f t="shared" si="19"/>
        <v>232.67177422380828</v>
      </c>
      <c r="S68" s="137">
        <f t="shared" si="20"/>
        <v>244.30536293499873</v>
      </c>
      <c r="T68" s="137">
        <f t="shared" si="21"/>
        <v>256.52063108174866</v>
      </c>
      <c r="U68" s="137">
        <f t="shared" si="22"/>
        <v>269.34666263583614</v>
      </c>
      <c r="V68" s="136">
        <f>'4.Unit investment and opex'!U134</f>
        <v>153</v>
      </c>
      <c r="W68" s="136">
        <f>'4.Unit investment and opex'!V134</f>
        <v>158.50800000000001</v>
      </c>
      <c r="X68" s="136">
        <f>'4.Unit investment and opex'!W134</f>
        <v>164.21428800000001</v>
      </c>
      <c r="Y68" s="136">
        <f>'4.Unit investment and opex'!X134</f>
        <v>170.12600236800003</v>
      </c>
      <c r="Z68" s="136">
        <f>'4.Unit investment and opex'!Y134</f>
        <v>176.25053845324803</v>
      </c>
      <c r="AA68" s="137">
        <f t="shared" si="23"/>
        <v>374.59216592743644</v>
      </c>
      <c r="AB68" s="137">
        <f t="shared" si="24"/>
        <v>391.17977422380829</v>
      </c>
      <c r="AC68" s="137">
        <f t="shared" si="25"/>
        <v>408.51965093499871</v>
      </c>
      <c r="AD68" s="137">
        <f t="shared" si="26"/>
        <v>426.64663344974872</v>
      </c>
      <c r="AE68" s="137">
        <f t="shared" si="27"/>
        <v>445.59720108908414</v>
      </c>
    </row>
    <row r="69" spans="1:31">
      <c r="C69" s="310" t="str">
        <f>'C. Masterfiles'!C82</f>
        <v>TE14</v>
      </c>
      <c r="D69" s="312" t="str">
        <f>'C. Masterfiles'!D82</f>
        <v>Cable - direct bury 64 fibre</v>
      </c>
      <c r="E69" s="313"/>
      <c r="F69" s="311">
        <f>'4.Unit investment and opex'!P135</f>
        <v>1837.2</v>
      </c>
      <c r="G69" s="311">
        <f>'4.Unit investment and opex'!Q135</f>
        <v>1929.0600000000002</v>
      </c>
      <c r="H69" s="311">
        <f>'4.Unit investment and opex'!R135</f>
        <v>2025.5130000000004</v>
      </c>
      <c r="I69" s="311">
        <f>'4.Unit investment and opex'!S135</f>
        <v>2126.7886500000004</v>
      </c>
      <c r="J69" s="311">
        <f>'4.Unit investment and opex'!T135</f>
        <v>2233.1280825000003</v>
      </c>
      <c r="K69" s="386">
        <f t="shared" si="14"/>
        <v>0.12</v>
      </c>
      <c r="L69" s="140">
        <f>'4.Unit investment and opex'!I68</f>
        <v>0.05</v>
      </c>
      <c r="M69" s="136">
        <f>'4.Unit investment and opex'!H68</f>
        <v>10</v>
      </c>
      <c r="N69" s="377">
        <f t="shared" si="15"/>
        <v>0.05</v>
      </c>
      <c r="O69" s="139">
        <f t="shared" si="16"/>
        <v>2.4831480998324496E-2</v>
      </c>
      <c r="P69" s="139">
        <f t="shared" si="17"/>
        <v>0.14483148099832449</v>
      </c>
      <c r="Q69" s="137">
        <f t="shared" si="18"/>
        <v>266.08439689012175</v>
      </c>
      <c r="R69" s="137">
        <f t="shared" si="19"/>
        <v>279.38861673462787</v>
      </c>
      <c r="S69" s="137">
        <f t="shared" si="20"/>
        <v>293.35804757135929</v>
      </c>
      <c r="T69" s="137">
        <f t="shared" si="21"/>
        <v>308.02594994992728</v>
      </c>
      <c r="U69" s="137">
        <f t="shared" si="22"/>
        <v>323.42724744742361</v>
      </c>
      <c r="V69" s="136">
        <f>'4.Unit investment and opex'!U135</f>
        <v>183.72000000000003</v>
      </c>
      <c r="W69" s="136">
        <f>'4.Unit investment and opex'!V135</f>
        <v>190.33392000000003</v>
      </c>
      <c r="X69" s="136">
        <f>'4.Unit investment and opex'!W135</f>
        <v>197.18594112000005</v>
      </c>
      <c r="Y69" s="136">
        <f>'4.Unit investment and opex'!X135</f>
        <v>204.28463500032007</v>
      </c>
      <c r="Z69" s="136">
        <f>'4.Unit investment and opex'!Y135</f>
        <v>211.63888186033159</v>
      </c>
      <c r="AA69" s="137">
        <f t="shared" si="23"/>
        <v>449.80439689012178</v>
      </c>
      <c r="AB69" s="137">
        <f t="shared" si="24"/>
        <v>469.72253673462791</v>
      </c>
      <c r="AC69" s="137">
        <f t="shared" si="25"/>
        <v>490.54398869135935</v>
      </c>
      <c r="AD69" s="137">
        <f t="shared" si="26"/>
        <v>512.3105849502474</v>
      </c>
      <c r="AE69" s="137">
        <f t="shared" si="27"/>
        <v>535.0661293077552</v>
      </c>
    </row>
    <row r="70" spans="1:31">
      <c r="C70" s="310" t="str">
        <f>'C. Masterfiles'!C83</f>
        <v>TE15</v>
      </c>
      <c r="D70" s="312" t="str">
        <f>'C. Masterfiles'!D83</f>
        <v>Cable - direct bury 96 fibre</v>
      </c>
      <c r="E70" s="313"/>
      <c r="F70" s="311">
        <f>'4.Unit investment and opex'!P136</f>
        <v>2346</v>
      </c>
      <c r="G70" s="311">
        <f>'4.Unit investment and opex'!Q136</f>
        <v>2463.3000000000002</v>
      </c>
      <c r="H70" s="311">
        <f>'4.Unit investment and opex'!R136</f>
        <v>2586.4650000000001</v>
      </c>
      <c r="I70" s="311">
        <f>'4.Unit investment and opex'!S136</f>
        <v>2715.7882500000001</v>
      </c>
      <c r="J70" s="311">
        <f>'4.Unit investment and opex'!T136</f>
        <v>2851.5776625000003</v>
      </c>
      <c r="K70" s="386">
        <f t="shared" si="14"/>
        <v>0.12</v>
      </c>
      <c r="L70" s="140">
        <f>'4.Unit investment and opex'!I69</f>
        <v>0.05</v>
      </c>
      <c r="M70" s="136">
        <f>'4.Unit investment and opex'!H69</f>
        <v>10</v>
      </c>
      <c r="N70" s="377">
        <f t="shared" si="15"/>
        <v>0.05</v>
      </c>
      <c r="O70" s="139">
        <f t="shared" si="16"/>
        <v>2.4831480998324496E-2</v>
      </c>
      <c r="P70" s="139">
        <f t="shared" si="17"/>
        <v>0.14483148099832449</v>
      </c>
      <c r="Q70" s="137">
        <f t="shared" si="18"/>
        <v>339.77465442206926</v>
      </c>
      <c r="R70" s="137">
        <f t="shared" si="19"/>
        <v>356.76338714317274</v>
      </c>
      <c r="S70" s="137">
        <f t="shared" si="20"/>
        <v>374.60155650033136</v>
      </c>
      <c r="T70" s="137">
        <f t="shared" si="21"/>
        <v>393.33163432534792</v>
      </c>
      <c r="U70" s="137">
        <f t="shared" si="22"/>
        <v>412.99821604161536</v>
      </c>
      <c r="V70" s="136">
        <f>'4.Unit investment and opex'!U136</f>
        <v>234.60000000000002</v>
      </c>
      <c r="W70" s="136">
        <f>'4.Unit investment and opex'!V136</f>
        <v>243.04560000000004</v>
      </c>
      <c r="X70" s="136">
        <f>'4.Unit investment and opex'!W136</f>
        <v>251.79524160000005</v>
      </c>
      <c r="Y70" s="136">
        <f>'4.Unit investment and opex'!X136</f>
        <v>260.85987029760008</v>
      </c>
      <c r="Z70" s="136">
        <f>'4.Unit investment and opex'!Y136</f>
        <v>270.25082562831369</v>
      </c>
      <c r="AA70" s="137">
        <f t="shared" si="23"/>
        <v>574.37465442206928</v>
      </c>
      <c r="AB70" s="137">
        <f t="shared" si="24"/>
        <v>599.80898714317277</v>
      </c>
      <c r="AC70" s="137">
        <f t="shared" si="25"/>
        <v>626.39679810033135</v>
      </c>
      <c r="AD70" s="137">
        <f t="shared" si="26"/>
        <v>654.19150462294806</v>
      </c>
      <c r="AE70" s="137">
        <f t="shared" si="27"/>
        <v>683.24904166992906</v>
      </c>
    </row>
    <row r="71" spans="1:31">
      <c r="C71" s="310" t="str">
        <f>'C. Masterfiles'!C84</f>
        <v>TE16</v>
      </c>
      <c r="D71" s="312" t="str">
        <f>'C. Masterfiles'!D84</f>
        <v>Cable - direct bury 192 fibre</v>
      </c>
      <c r="E71" s="313"/>
      <c r="F71" s="311">
        <f>'4.Unit investment and opex'!P137</f>
        <v>2995.7086871325932</v>
      </c>
      <c r="G71" s="311">
        <f>'4.Unit investment and opex'!Q137</f>
        <v>3145.4941214892228</v>
      </c>
      <c r="H71" s="311">
        <f>'4.Unit investment and opex'!R137</f>
        <v>3302.7688275636842</v>
      </c>
      <c r="I71" s="311">
        <f>'4.Unit investment and opex'!S137</f>
        <v>3467.9072689418686</v>
      </c>
      <c r="J71" s="311">
        <f>'4.Unit investment and opex'!T137</f>
        <v>3641.3026323889621</v>
      </c>
      <c r="K71" s="386">
        <f t="shared" si="14"/>
        <v>0.12</v>
      </c>
      <c r="L71" s="140">
        <f>'4.Unit investment and opex'!I70</f>
        <v>0.05</v>
      </c>
      <c r="M71" s="136">
        <f>'4.Unit investment and opex'!H70</f>
        <v>10</v>
      </c>
      <c r="N71" s="377">
        <f t="shared" si="15"/>
        <v>0.05</v>
      </c>
      <c r="O71" s="139">
        <f t="shared" si="16"/>
        <v>2.4831480998324496E-2</v>
      </c>
      <c r="P71" s="139">
        <f t="shared" si="17"/>
        <v>0.14483148099832449</v>
      </c>
      <c r="Q71" s="137">
        <f t="shared" si="18"/>
        <v>433.87292579695981</v>
      </c>
      <c r="R71" s="137">
        <f t="shared" si="19"/>
        <v>455.56657208680775</v>
      </c>
      <c r="S71" s="137">
        <f t="shared" si="20"/>
        <v>478.34490069114821</v>
      </c>
      <c r="T71" s="137">
        <f t="shared" si="21"/>
        <v>502.26214572570564</v>
      </c>
      <c r="U71" s="137">
        <f t="shared" si="22"/>
        <v>527.37525301199094</v>
      </c>
      <c r="V71" s="136">
        <f>'4.Unit investment and opex'!U137</f>
        <v>299.57086871325936</v>
      </c>
      <c r="W71" s="136">
        <f>'4.Unit investment and opex'!V137</f>
        <v>310.35541998693668</v>
      </c>
      <c r="X71" s="136">
        <f>'4.Unit investment and opex'!W137</f>
        <v>321.5282151064664</v>
      </c>
      <c r="Y71" s="136">
        <f>'4.Unit investment and opex'!X137</f>
        <v>333.10323085029921</v>
      </c>
      <c r="Z71" s="136">
        <f>'4.Unit investment and opex'!Y137</f>
        <v>345.09494716091001</v>
      </c>
      <c r="AA71" s="137">
        <f t="shared" si="23"/>
        <v>733.44379451021916</v>
      </c>
      <c r="AB71" s="137">
        <f t="shared" si="24"/>
        <v>765.92199207374438</v>
      </c>
      <c r="AC71" s="137">
        <f t="shared" si="25"/>
        <v>799.87311579761467</v>
      </c>
      <c r="AD71" s="137">
        <f t="shared" si="26"/>
        <v>835.36537657600479</v>
      </c>
      <c r="AE71" s="137">
        <f t="shared" si="27"/>
        <v>872.47020017290095</v>
      </c>
    </row>
    <row r="72" spans="1:31">
      <c r="C72" s="310" t="str">
        <f>'C. Masterfiles'!C85</f>
        <v>TE17</v>
      </c>
      <c r="D72" s="312" t="str">
        <f>'C. Masterfiles'!D85</f>
        <v>Fibre joint</v>
      </c>
      <c r="E72" s="313"/>
      <c r="F72" s="311">
        <f>'4.Unit investment and opex'!P138</f>
        <v>2</v>
      </c>
      <c r="G72" s="311">
        <f>'4.Unit investment and opex'!Q138</f>
        <v>2.1</v>
      </c>
      <c r="H72" s="311">
        <f>'4.Unit investment and opex'!R138</f>
        <v>2.2050000000000001</v>
      </c>
      <c r="I72" s="311">
        <f>'4.Unit investment and opex'!S138</f>
        <v>2.3152500000000003</v>
      </c>
      <c r="J72" s="311">
        <f>'4.Unit investment and opex'!T138</f>
        <v>2.4310125000000005</v>
      </c>
      <c r="K72" s="386">
        <f t="shared" si="14"/>
        <v>0.12</v>
      </c>
      <c r="L72" s="140">
        <f>'4.Unit investment and opex'!I71</f>
        <v>0.05</v>
      </c>
      <c r="M72" s="136">
        <f>'4.Unit investment and opex'!H71</f>
        <v>10</v>
      </c>
      <c r="N72" s="377">
        <f t="shared" si="15"/>
        <v>0.05</v>
      </c>
      <c r="O72" s="139">
        <f t="shared" si="16"/>
        <v>2.4831480998324496E-2</v>
      </c>
      <c r="P72" s="139">
        <f t="shared" si="17"/>
        <v>0.14483148099832449</v>
      </c>
      <c r="Q72" s="137">
        <f t="shared" si="18"/>
        <v>0.28966296199664898</v>
      </c>
      <c r="R72" s="137">
        <f t="shared" si="19"/>
        <v>0.30414611009648146</v>
      </c>
      <c r="S72" s="137">
        <f t="shared" si="20"/>
        <v>0.31935341560130553</v>
      </c>
      <c r="T72" s="137">
        <f t="shared" si="21"/>
        <v>0.33532108638137081</v>
      </c>
      <c r="U72" s="137">
        <f t="shared" si="22"/>
        <v>0.35208714070043939</v>
      </c>
      <c r="V72" s="136">
        <f>'4.Unit investment and opex'!U138</f>
        <v>0.2</v>
      </c>
      <c r="W72" s="136">
        <f>'4.Unit investment and opex'!V138</f>
        <v>0.20720000000000002</v>
      </c>
      <c r="X72" s="136">
        <f>'4.Unit investment and opex'!W138</f>
        <v>0.21465920000000002</v>
      </c>
      <c r="Y72" s="136">
        <f>'4.Unit investment and opex'!X138</f>
        <v>0.22238693120000003</v>
      </c>
      <c r="Z72" s="136">
        <f>'4.Unit investment and opex'!Y138</f>
        <v>0.23039286072320003</v>
      </c>
      <c r="AA72" s="137">
        <f t="shared" si="23"/>
        <v>0.48966296199664899</v>
      </c>
      <c r="AB72" s="137">
        <f t="shared" si="24"/>
        <v>0.51134611009648145</v>
      </c>
      <c r="AC72" s="137">
        <f t="shared" si="25"/>
        <v>0.53401261560130553</v>
      </c>
      <c r="AD72" s="137">
        <f t="shared" si="26"/>
        <v>0.5577080175813709</v>
      </c>
      <c r="AE72" s="137">
        <f t="shared" si="27"/>
        <v>0.58248000142363943</v>
      </c>
    </row>
    <row r="73" spans="1:31">
      <c r="C73" s="310" t="str">
        <f>'C. Masterfiles'!C86</f>
        <v>TE18</v>
      </c>
      <c r="D73" s="312" t="str">
        <f>'C. Masterfiles'!D86</f>
        <v>Jointing box</v>
      </c>
      <c r="E73" s="313"/>
      <c r="F73" s="311">
        <f>'4.Unit investment and opex'!P139</f>
        <v>20</v>
      </c>
      <c r="G73" s="311">
        <f>'4.Unit investment and opex'!Q139</f>
        <v>21</v>
      </c>
      <c r="H73" s="311">
        <f>'4.Unit investment and opex'!R139</f>
        <v>22.05</v>
      </c>
      <c r="I73" s="311">
        <f>'4.Unit investment and opex'!S139</f>
        <v>23.152500000000003</v>
      </c>
      <c r="J73" s="311">
        <f>'4.Unit investment and opex'!T139</f>
        <v>24.310125000000003</v>
      </c>
      <c r="K73" s="386">
        <f t="shared" si="14"/>
        <v>0.12</v>
      </c>
      <c r="L73" s="140">
        <f>'4.Unit investment and opex'!I72</f>
        <v>0.05</v>
      </c>
      <c r="M73" s="136">
        <f>'4.Unit investment and opex'!H72</f>
        <v>25</v>
      </c>
      <c r="N73" s="377">
        <f t="shared" si="15"/>
        <v>0.05</v>
      </c>
      <c r="O73" s="139">
        <f t="shared" si="16"/>
        <v>-3.2844878065700259E-2</v>
      </c>
      <c r="P73" s="139">
        <f t="shared" si="17"/>
        <v>8.7155121934299737E-2</v>
      </c>
      <c r="Q73" s="137">
        <f t="shared" si="18"/>
        <v>1.7431024386859948</v>
      </c>
      <c r="R73" s="137">
        <f t="shared" si="19"/>
        <v>1.8302575606202944</v>
      </c>
      <c r="S73" s="137">
        <f t="shared" si="20"/>
        <v>1.9217704386513093</v>
      </c>
      <c r="T73" s="137">
        <f t="shared" si="21"/>
        <v>2.017858960583875</v>
      </c>
      <c r="U73" s="137">
        <f t="shared" si="22"/>
        <v>2.1187519086130688</v>
      </c>
      <c r="V73" s="136">
        <f>'4.Unit investment and opex'!U139</f>
        <v>2</v>
      </c>
      <c r="W73" s="136">
        <f>'4.Unit investment and opex'!V139</f>
        <v>2.0720000000000001</v>
      </c>
      <c r="X73" s="136">
        <f>'4.Unit investment and opex'!W139</f>
        <v>2.1465920000000001</v>
      </c>
      <c r="Y73" s="136">
        <f>'4.Unit investment and opex'!X139</f>
        <v>2.2238693120000002</v>
      </c>
      <c r="Z73" s="136">
        <f>'4.Unit investment and opex'!Y139</f>
        <v>2.3039286072320002</v>
      </c>
      <c r="AA73" s="137">
        <f t="shared" si="23"/>
        <v>3.7431024386859946</v>
      </c>
      <c r="AB73" s="137">
        <f t="shared" si="24"/>
        <v>3.9022575606202947</v>
      </c>
      <c r="AC73" s="137">
        <f t="shared" si="25"/>
        <v>4.0683624386513095</v>
      </c>
      <c r="AD73" s="137">
        <f t="shared" si="26"/>
        <v>4.2417282725838756</v>
      </c>
      <c r="AE73" s="137">
        <f t="shared" si="27"/>
        <v>4.4226805158450695</v>
      </c>
    </row>
    <row r="74" spans="1:31">
      <c r="C74" s="310" t="str">
        <f>'C. Masterfiles'!C87</f>
        <v>TE19</v>
      </c>
      <c r="D74" s="312" t="str">
        <f>'C. Masterfiles'!D87</f>
        <v>Manhole</v>
      </c>
      <c r="E74" s="313"/>
      <c r="F74" s="311">
        <f>'4.Unit investment and opex'!P140</f>
        <v>274.57164198598753</v>
      </c>
      <c r="G74" s="311">
        <f>'4.Unit investment and opex'!Q140</f>
        <v>288.30022408528691</v>
      </c>
      <c r="H74" s="311">
        <f>'4.Unit investment and opex'!R140</f>
        <v>302.71523528955129</v>
      </c>
      <c r="I74" s="311">
        <f>'4.Unit investment and opex'!S140</f>
        <v>317.85099705402888</v>
      </c>
      <c r="J74" s="311">
        <f>'4.Unit investment and opex'!T140</f>
        <v>333.74354690673033</v>
      </c>
      <c r="K74" s="386">
        <f t="shared" si="14"/>
        <v>0.12</v>
      </c>
      <c r="L74" s="140">
        <f>'4.Unit investment and opex'!I73</f>
        <v>0.05</v>
      </c>
      <c r="M74" s="136">
        <f>'4.Unit investment and opex'!H73</f>
        <v>25</v>
      </c>
      <c r="N74" s="377">
        <f t="shared" si="15"/>
        <v>0.05</v>
      </c>
      <c r="O74" s="139">
        <f t="shared" si="16"/>
        <v>-3.2844878065700259E-2</v>
      </c>
      <c r="P74" s="139">
        <f t="shared" si="17"/>
        <v>8.7155121934299737E-2</v>
      </c>
      <c r="Q74" s="137">
        <f t="shared" si="18"/>
        <v>23.930324936989635</v>
      </c>
      <c r="R74" s="137">
        <f t="shared" si="19"/>
        <v>25.126841183839119</v>
      </c>
      <c r="S74" s="137">
        <f t="shared" si="20"/>
        <v>26.383183243031077</v>
      </c>
      <c r="T74" s="137">
        <f t="shared" si="21"/>
        <v>27.702342405182634</v>
      </c>
      <c r="U74" s="137">
        <f t="shared" si="22"/>
        <v>29.087459525441766</v>
      </c>
      <c r="V74" s="136">
        <f>'4.Unit investment and opex'!U140</f>
        <v>27.457164198598754</v>
      </c>
      <c r="W74" s="136">
        <f>'4.Unit investment and opex'!V140</f>
        <v>28.44562210974831</v>
      </c>
      <c r="X74" s="136">
        <f>'4.Unit investment and opex'!W140</f>
        <v>29.469664505699249</v>
      </c>
      <c r="Y74" s="136">
        <f>'4.Unit investment and opex'!X140</f>
        <v>30.530572427904424</v>
      </c>
      <c r="Z74" s="136">
        <f>'4.Unit investment and opex'!Y140</f>
        <v>31.629673035308983</v>
      </c>
      <c r="AA74" s="137">
        <f t="shared" si="23"/>
        <v>51.387489135588389</v>
      </c>
      <c r="AB74" s="137">
        <f t="shared" si="24"/>
        <v>53.572463293587433</v>
      </c>
      <c r="AC74" s="137">
        <f t="shared" si="25"/>
        <v>55.852847748730326</v>
      </c>
      <c r="AD74" s="137">
        <f t="shared" si="26"/>
        <v>58.232914833087058</v>
      </c>
      <c r="AE74" s="137">
        <f t="shared" si="27"/>
        <v>60.717132560750748</v>
      </c>
    </row>
    <row r="75" spans="1:31">
      <c r="C75" s="310" t="str">
        <f>'C. Masterfiles'!C88</f>
        <v>TE20</v>
      </c>
      <c r="D75" s="312" t="str">
        <f>'C. Masterfiles'!D88</f>
        <v>Cross connection frame</v>
      </c>
      <c r="E75" s="313"/>
      <c r="F75" s="311">
        <f>'4.Unit investment and opex'!P141</f>
        <v>150</v>
      </c>
      <c r="G75" s="311">
        <f>'4.Unit investment and opex'!Q141</f>
        <v>157.5</v>
      </c>
      <c r="H75" s="311">
        <f>'4.Unit investment and opex'!R141</f>
        <v>165.375</v>
      </c>
      <c r="I75" s="311">
        <f>'4.Unit investment and opex'!S141</f>
        <v>173.64375000000001</v>
      </c>
      <c r="J75" s="311">
        <f>'4.Unit investment and opex'!T141</f>
        <v>182.32593750000001</v>
      </c>
      <c r="K75" s="386">
        <f t="shared" si="14"/>
        <v>0.12</v>
      </c>
      <c r="L75" s="140">
        <f>'4.Unit investment and opex'!I74</f>
        <v>0.05</v>
      </c>
      <c r="M75" s="136">
        <f>'4.Unit investment and opex'!H74</f>
        <v>10</v>
      </c>
      <c r="N75" s="377">
        <f t="shared" si="15"/>
        <v>0.05</v>
      </c>
      <c r="O75" s="139">
        <f t="shared" si="16"/>
        <v>2.4831480998324496E-2</v>
      </c>
      <c r="P75" s="139">
        <f t="shared" si="17"/>
        <v>0.14483148099832449</v>
      </c>
      <c r="Q75" s="137">
        <f t="shared" si="18"/>
        <v>21.724722149748672</v>
      </c>
      <c r="R75" s="137">
        <f t="shared" si="19"/>
        <v>22.810958257236106</v>
      </c>
      <c r="S75" s="137">
        <f t="shared" si="20"/>
        <v>23.951506170097911</v>
      </c>
      <c r="T75" s="137">
        <f t="shared" si="21"/>
        <v>25.14908147860281</v>
      </c>
      <c r="U75" s="137">
        <f t="shared" si="22"/>
        <v>26.406535552532951</v>
      </c>
      <c r="V75" s="136">
        <f>'4.Unit investment and opex'!U141</f>
        <v>15</v>
      </c>
      <c r="W75" s="136">
        <f>'4.Unit investment and opex'!V141</f>
        <v>15.540000000000001</v>
      </c>
      <c r="X75" s="136">
        <f>'4.Unit investment and opex'!W141</f>
        <v>16.099440000000001</v>
      </c>
      <c r="Y75" s="136">
        <f>'4.Unit investment and opex'!X141</f>
        <v>16.679019840000002</v>
      </c>
      <c r="Z75" s="136">
        <f>'4.Unit investment and opex'!Y141</f>
        <v>17.279464554240004</v>
      </c>
      <c r="AA75" s="137">
        <f t="shared" si="23"/>
        <v>36.724722149748672</v>
      </c>
      <c r="AB75" s="137">
        <f t="shared" si="24"/>
        <v>38.350958257236108</v>
      </c>
      <c r="AC75" s="137">
        <f t="shared" si="25"/>
        <v>40.050946170097916</v>
      </c>
      <c r="AD75" s="137">
        <f t="shared" si="26"/>
        <v>41.828101318602812</v>
      </c>
      <c r="AE75" s="137">
        <f t="shared" si="27"/>
        <v>43.686000106772951</v>
      </c>
    </row>
    <row r="76" spans="1:31">
      <c r="A76" s="86"/>
      <c r="W76" s="56"/>
      <c r="X76" s="56"/>
      <c r="Y76" s="56"/>
      <c r="Z76" s="56"/>
      <c r="AA76" s="56"/>
    </row>
    <row r="77" spans="1:31">
      <c r="A77" s="86"/>
    </row>
    <row r="78" spans="1:31" ht="15">
      <c r="A78" s="23"/>
      <c r="B78" s="112">
        <f>B12+0.01</f>
        <v>7.02</v>
      </c>
      <c r="C78" s="24" t="s">
        <v>321</v>
      </c>
      <c r="D78" s="23"/>
      <c r="E78" s="25"/>
      <c r="F78" s="23"/>
      <c r="G78" s="23"/>
      <c r="H78" s="23"/>
      <c r="I78" s="23"/>
      <c r="J78" s="23"/>
      <c r="L78" s="23"/>
      <c r="M78" s="23"/>
    </row>
    <row r="80" spans="1:31">
      <c r="C80" s="316"/>
      <c r="D80" s="319"/>
      <c r="E80" s="320"/>
      <c r="F80" s="483" t="s">
        <v>107</v>
      </c>
      <c r="G80" s="484"/>
      <c r="H80" s="484"/>
      <c r="I80" s="484"/>
      <c r="J80" s="484"/>
      <c r="K80" s="485" t="s">
        <v>111</v>
      </c>
      <c r="L80" s="485"/>
      <c r="M80" s="485"/>
      <c r="N80" s="485"/>
      <c r="O80" s="485"/>
    </row>
    <row r="81" spans="3:15">
      <c r="C81" s="317"/>
      <c r="D81" s="317"/>
      <c r="E81" s="317"/>
      <c r="F81" s="314">
        <f>'C. Masterfiles'!$D$111</f>
        <v>2016</v>
      </c>
      <c r="G81" s="290">
        <f>'C. Masterfiles'!$D$112</f>
        <v>2017</v>
      </c>
      <c r="H81" s="290">
        <f>'C. Masterfiles'!$D$113</f>
        <v>2018</v>
      </c>
      <c r="I81" s="290">
        <f>'C. Masterfiles'!$D$114</f>
        <v>2019</v>
      </c>
      <c r="J81" s="290">
        <f>'C. Masterfiles'!$D$115</f>
        <v>2020</v>
      </c>
      <c r="K81" s="289">
        <f>F81</f>
        <v>2016</v>
      </c>
      <c r="L81" s="289">
        <f>G81</f>
        <v>2017</v>
      </c>
      <c r="M81" s="289">
        <f>H81</f>
        <v>2018</v>
      </c>
      <c r="N81" s="289">
        <f>I81</f>
        <v>2019</v>
      </c>
      <c r="O81" s="289">
        <f>J81</f>
        <v>2020</v>
      </c>
    </row>
    <row r="82" spans="3:15" ht="22">
      <c r="C82" s="318" t="s">
        <v>40</v>
      </c>
      <c r="D82" s="318" t="s">
        <v>391</v>
      </c>
      <c r="E82" s="318" t="s">
        <v>39</v>
      </c>
      <c r="F82" s="329" t="s">
        <v>108</v>
      </c>
      <c r="G82" s="85" t="str">
        <f>F82</f>
        <v>Equipment Volumes</v>
      </c>
      <c r="H82" s="85" t="str">
        <f>G82</f>
        <v>Equipment Volumes</v>
      </c>
      <c r="I82" s="85" t="str">
        <f>H82</f>
        <v>Equipment Volumes</v>
      </c>
      <c r="J82" s="85" t="str">
        <f>I82</f>
        <v>Equipment Volumes</v>
      </c>
      <c r="K82" s="85" t="s">
        <v>106</v>
      </c>
      <c r="L82" s="85" t="str">
        <f>K82</f>
        <v>Total Annual Cost</v>
      </c>
      <c r="M82" s="85" t="str">
        <f>L82</f>
        <v>Total Annual Cost</v>
      </c>
      <c r="N82" s="85" t="str">
        <f>M82</f>
        <v>Total Annual Cost</v>
      </c>
      <c r="O82" s="85" t="str">
        <f>N82</f>
        <v>Total Annual Cost</v>
      </c>
    </row>
    <row r="83" spans="3:15">
      <c r="C83" s="83" t="str">
        <f>'C. Masterfiles'!C13</f>
        <v>N01</v>
      </c>
      <c r="D83" s="83" t="str">
        <f>'C. Masterfiles'!D13</f>
        <v>MSAN - common equipment (chassis, power supply, racks etc.)</v>
      </c>
      <c r="E83" s="83" t="str">
        <f>'C. Masterfiles'!E13</f>
        <v>MSAN-CMN</v>
      </c>
      <c r="F83" s="135">
        <f>'6.Network design'!H187</f>
        <v>19</v>
      </c>
      <c r="G83" s="135">
        <f>'6.Network design'!I187</f>
        <v>19</v>
      </c>
      <c r="H83" s="135">
        <f>'6.Network design'!J187</f>
        <v>19</v>
      </c>
      <c r="I83" s="135">
        <f>'6.Network design'!K187</f>
        <v>19</v>
      </c>
      <c r="J83" s="135">
        <f>'6.Network design'!L187</f>
        <v>19</v>
      </c>
      <c r="K83" s="164">
        <f t="shared" ref="K83:K117" si="28">F83*AA17</f>
        <v>519379.27205785969</v>
      </c>
      <c r="L83" s="164">
        <f t="shared" ref="L83:L117" si="29">G83*AB17</f>
        <v>542906.72440540628</v>
      </c>
      <c r="M83" s="164">
        <f t="shared" ref="M83:M117" si="30">H83*AC17</f>
        <v>567522.65496513783</v>
      </c>
      <c r="N83" s="164">
        <f t="shared" ref="N83:N117" si="31">I83*AD17</f>
        <v>593278.3234490765</v>
      </c>
      <c r="O83" s="164">
        <f t="shared" ref="O83:O117" si="32">J83*AE17</f>
        <v>620227.43864369672</v>
      </c>
    </row>
    <row r="84" spans="3:15">
      <c r="C84" s="83" t="str">
        <f>'C. Masterfiles'!C14</f>
        <v>N02</v>
      </c>
      <c r="D84" s="83" t="str">
        <f>'C. Masterfiles'!D14</f>
        <v>MSAN - 1GE card</v>
      </c>
      <c r="E84" s="83" t="str">
        <f>'C. Masterfiles'!E14</f>
        <v>MSAN-1GE</v>
      </c>
      <c r="F84" s="135">
        <f>'6.Network design'!H188</f>
        <v>4819.7102712169499</v>
      </c>
      <c r="G84" s="135">
        <f>'6.Network design'!I188</f>
        <v>4153.7253484108023</v>
      </c>
      <c r="H84" s="135">
        <f>'6.Network design'!J188</f>
        <v>3841.7206342753402</v>
      </c>
      <c r="I84" s="135">
        <f>'6.Network design'!K188</f>
        <v>3582.6479236433602</v>
      </c>
      <c r="J84" s="135">
        <f>'6.Network design'!L188</f>
        <v>3341.0462047319593</v>
      </c>
      <c r="K84" s="164">
        <f t="shared" si="28"/>
        <v>1609291.6387350406</v>
      </c>
      <c r="L84" s="164">
        <f t="shared" si="29"/>
        <v>1383582.7923379072</v>
      </c>
      <c r="M84" s="164">
        <f t="shared" si="30"/>
        <v>1277442.8478018404</v>
      </c>
      <c r="N84" s="164">
        <f t="shared" si="31"/>
        <v>1190058.921916079</v>
      </c>
      <c r="O84" s="164">
        <f t="shared" si="32"/>
        <v>1109432.7516600317</v>
      </c>
    </row>
    <row r="85" spans="3:15">
      <c r="C85" s="83" t="str">
        <f>'C. Masterfiles'!C15</f>
        <v>N03</v>
      </c>
      <c r="D85" s="83" t="str">
        <f>'C. Masterfiles'!D15</f>
        <v>Layer 2 Aggregation switch - common equipment (chassis, power supply, racks etc.)</v>
      </c>
      <c r="E85" s="83" t="str">
        <f>'C. Masterfiles'!E15</f>
        <v>AGGR-CMN</v>
      </c>
      <c r="F85" s="135">
        <f>'6.Network design'!H189</f>
        <v>10</v>
      </c>
      <c r="G85" s="135">
        <f>'6.Network design'!I189</f>
        <v>10</v>
      </c>
      <c r="H85" s="135">
        <f>'6.Network design'!J189</f>
        <v>10</v>
      </c>
      <c r="I85" s="135">
        <f>'6.Network design'!K189</f>
        <v>10</v>
      </c>
      <c r="J85" s="135">
        <f>'6.Network design'!L189</f>
        <v>10</v>
      </c>
      <c r="K85" s="164">
        <f t="shared" si="28"/>
        <v>42636.436339262764</v>
      </c>
      <c r="L85" s="164">
        <f t="shared" si="29"/>
        <v>44415.581231372285</v>
      </c>
      <c r="M85" s="164">
        <f t="shared" si="30"/>
        <v>46270.986998792563</v>
      </c>
      <c r="N85" s="164">
        <f t="shared" si="31"/>
        <v>48206.009615994488</v>
      </c>
      <c r="O85" s="164">
        <f t="shared" si="32"/>
        <v>50224.156401677967</v>
      </c>
    </row>
    <row r="86" spans="3:15">
      <c r="C86" s="83" t="str">
        <f>'C. Masterfiles'!C16</f>
        <v>N04</v>
      </c>
      <c r="D86" s="83" t="str">
        <f>'C. Masterfiles'!D16</f>
        <v>Layer 2 Aggregation switch - 1GE card (to MSAN Ring)</v>
      </c>
      <c r="E86" s="83" t="str">
        <f>'C. Masterfiles'!E16</f>
        <v>AGGR-1GE-MSAN</v>
      </c>
      <c r="F86" s="135">
        <f>'6.Network design'!H190</f>
        <v>6317.9940996101004</v>
      </c>
      <c r="G86" s="135">
        <f>'6.Network design'!I190</f>
        <v>5446.7985731471745</v>
      </c>
      <c r="H86" s="135">
        <f>'6.Network design'!J190</f>
        <v>5044.9750808003118</v>
      </c>
      <c r="I86" s="135">
        <f>'6.Network design'!K190</f>
        <v>4711.5292601838601</v>
      </c>
      <c r="J86" s="135">
        <f>'6.Network design'!L190</f>
        <v>4400.1224216249657</v>
      </c>
      <c r="K86" s="164">
        <f t="shared" si="28"/>
        <v>8260.7884197900385</v>
      </c>
      <c r="L86" s="164">
        <f t="shared" si="29"/>
        <v>7329.6427353212584</v>
      </c>
      <c r="M86" s="164">
        <f t="shared" si="30"/>
        <v>6989.3517511609734</v>
      </c>
      <c r="N86" s="164">
        <f t="shared" si="31"/>
        <v>6722.1398159182554</v>
      </c>
      <c r="O86" s="164">
        <f t="shared" si="32"/>
        <v>6467.0165373971267</v>
      </c>
    </row>
    <row r="87" spans="3:15">
      <c r="C87" s="83" t="str">
        <f>'C. Masterfiles'!C17</f>
        <v>N05</v>
      </c>
      <c r="D87" s="83" t="str">
        <f>'C. Masterfiles'!D17</f>
        <v>Layer 2 Aggregation switch - 2,5GE module (to AGGR Ring)</v>
      </c>
      <c r="E87" s="83" t="str">
        <f>'C. Masterfiles'!E17</f>
        <v>AGGR-2,5GE-AGGR</v>
      </c>
      <c r="F87" s="135">
        <f>'6.Network design'!H191</f>
        <v>6317.9940996101004</v>
      </c>
      <c r="G87" s="135">
        <f>'6.Network design'!I191</f>
        <v>5446.7985731471745</v>
      </c>
      <c r="H87" s="135">
        <f>'6.Network design'!J191</f>
        <v>5044.9750808003118</v>
      </c>
      <c r="I87" s="135">
        <f>'6.Network design'!K191</f>
        <v>4711.5292601838601</v>
      </c>
      <c r="J87" s="135">
        <f>'6.Network design'!L191</f>
        <v>4400.1224216249657</v>
      </c>
      <c r="K87" s="164">
        <f t="shared" si="28"/>
        <v>45445.033194433636</v>
      </c>
      <c r="L87" s="164">
        <f t="shared" si="29"/>
        <v>40463.840592796179</v>
      </c>
      <c r="M87" s="164">
        <f t="shared" si="30"/>
        <v>38714.357958821507</v>
      </c>
      <c r="N87" s="164">
        <f t="shared" si="31"/>
        <v>37353.17486648832</v>
      </c>
      <c r="O87" s="164">
        <f t="shared" si="32"/>
        <v>36045.008819790557</v>
      </c>
    </row>
    <row r="88" spans="3:15">
      <c r="C88" s="83" t="str">
        <f>'C. Masterfiles'!C18</f>
        <v>N06</v>
      </c>
      <c r="D88" s="83" t="str">
        <f>'C. Masterfiles'!D18</f>
        <v>Layer 2 Aggregation switch - processor</v>
      </c>
      <c r="E88" s="83" t="str">
        <f>'C. Masterfiles'!E18</f>
        <v>AGGR-PROC</v>
      </c>
      <c r="F88" s="135">
        <f>'6.Network design'!H192</f>
        <v>6317.9940996101004</v>
      </c>
      <c r="G88" s="135">
        <f>'6.Network design'!I192</f>
        <v>5446.7985731471745</v>
      </c>
      <c r="H88" s="135">
        <f>'6.Network design'!J192</f>
        <v>5044.9750808003118</v>
      </c>
      <c r="I88" s="135">
        <f>'6.Network design'!K192</f>
        <v>4711.5292601838601</v>
      </c>
      <c r="J88" s="135">
        <f>'6.Network design'!L192</f>
        <v>4400.1224216249657</v>
      </c>
      <c r="K88" s="164">
        <f t="shared" si="28"/>
        <v>353108.58463573013</v>
      </c>
      <c r="L88" s="164">
        <f t="shared" si="29"/>
        <v>314795.65909621603</v>
      </c>
      <c r="M88" s="164">
        <f t="shared" si="30"/>
        <v>301541.27056777588</v>
      </c>
      <c r="N88" s="164">
        <f t="shared" si="31"/>
        <v>291265.98491971457</v>
      </c>
      <c r="O88" s="164">
        <f t="shared" si="32"/>
        <v>281365.32630717446</v>
      </c>
    </row>
    <row r="89" spans="3:15">
      <c r="C89" s="83" t="str">
        <f>'C. Masterfiles'!C19</f>
        <v>N07</v>
      </c>
      <c r="D89" s="83" t="str">
        <f>'C. Masterfiles'!D19</f>
        <v>Layer 3 edge router - common equipment (chassis, power supply, racks etc.)</v>
      </c>
      <c r="E89" s="83" t="str">
        <f>'C. Masterfiles'!E19</f>
        <v>EDGE-CMN</v>
      </c>
      <c r="F89" s="135">
        <f>'6.Network design'!H193</f>
        <v>6</v>
      </c>
      <c r="G89" s="135">
        <f>'6.Network design'!I193</f>
        <v>6</v>
      </c>
      <c r="H89" s="135">
        <f>'6.Network design'!J193</f>
        <v>6</v>
      </c>
      <c r="I89" s="135">
        <f>'6.Network design'!K193</f>
        <v>6</v>
      </c>
      <c r="J89" s="135">
        <f>'6.Network design'!L193</f>
        <v>6</v>
      </c>
      <c r="K89" s="164">
        <f t="shared" si="28"/>
        <v>377350.25972583174</v>
      </c>
      <c r="L89" s="164">
        <f t="shared" si="29"/>
        <v>394467.40790679888</v>
      </c>
      <c r="M89" s="164">
        <f t="shared" si="30"/>
        <v>412377.4003638227</v>
      </c>
      <c r="N89" s="164">
        <f t="shared" si="31"/>
        <v>431117.61083791824</v>
      </c>
      <c r="O89" s="164">
        <f t="shared" si="32"/>
        <v>450727.20009213127</v>
      </c>
    </row>
    <row r="90" spans="3:15">
      <c r="C90" s="83" t="str">
        <f>'C. Masterfiles'!C20</f>
        <v>N08</v>
      </c>
      <c r="D90" s="83" t="str">
        <f>'C. Masterfiles'!D20</f>
        <v>Layer 3 edge router - 2,5GE module (to AGGR Ring)</v>
      </c>
      <c r="E90" s="83" t="str">
        <f>'C. Masterfiles'!E20</f>
        <v>EDGE-2,5GE-AGGR</v>
      </c>
      <c r="F90" s="135">
        <f>'6.Network design'!H194</f>
        <v>5993.1353135726013</v>
      </c>
      <c r="G90" s="135">
        <f>'6.Network design'!I194</f>
        <v>5172.2928989454877</v>
      </c>
      <c r="H90" s="135">
        <f>'6.Network design'!J194</f>
        <v>4813.0177860998856</v>
      </c>
      <c r="I90" s="135">
        <f>'6.Network design'!K194</f>
        <v>4515.5253461620005</v>
      </c>
      <c r="J90" s="135">
        <f>'6.Network design'!L194</f>
        <v>4236.4209022285741</v>
      </c>
      <c r="K90" s="164">
        <f t="shared" si="28"/>
        <v>1970423.6266288015</v>
      </c>
      <c r="L90" s="164">
        <f t="shared" si="29"/>
        <v>1760331.0931042896</v>
      </c>
      <c r="M90" s="164">
        <f t="shared" si="30"/>
        <v>1695716.7651353192</v>
      </c>
      <c r="N90" s="164">
        <f t="shared" si="31"/>
        <v>1646973.4863063497</v>
      </c>
      <c r="O90" s="164">
        <f t="shared" si="32"/>
        <v>1599693.7142943449</v>
      </c>
    </row>
    <row r="91" spans="3:15">
      <c r="C91" s="83" t="str">
        <f>'C. Masterfiles'!C21</f>
        <v>N09</v>
      </c>
      <c r="D91" s="83" t="str">
        <f>'C. Masterfiles'!D21</f>
        <v>Layer 3 edge router - 2,5GE module (to EDGE Ring)</v>
      </c>
      <c r="E91" s="83" t="str">
        <f>'C. Masterfiles'!E21</f>
        <v>EDGE-2,5GE-EDGE</v>
      </c>
      <c r="F91" s="135">
        <f>'6.Network design'!H195</f>
        <v>5993.1353135726013</v>
      </c>
      <c r="G91" s="135">
        <f>'6.Network design'!I195</f>
        <v>5172.2928989454877</v>
      </c>
      <c r="H91" s="135">
        <f>'6.Network design'!J195</f>
        <v>4813.0177860998856</v>
      </c>
      <c r="I91" s="135">
        <f>'6.Network design'!K195</f>
        <v>4515.5253461620005</v>
      </c>
      <c r="J91" s="135">
        <f>'6.Network design'!L195</f>
        <v>4236.4209022285741</v>
      </c>
      <c r="K91" s="164">
        <f t="shared" si="28"/>
        <v>1970423.6266288015</v>
      </c>
      <c r="L91" s="164">
        <f t="shared" si="29"/>
        <v>1760331.0931042896</v>
      </c>
      <c r="M91" s="164">
        <f t="shared" si="30"/>
        <v>1695716.7651353192</v>
      </c>
      <c r="N91" s="164">
        <f t="shared" si="31"/>
        <v>1646973.4863063497</v>
      </c>
      <c r="O91" s="164">
        <f t="shared" si="32"/>
        <v>1599693.7142943449</v>
      </c>
    </row>
    <row r="92" spans="3:15">
      <c r="C92" s="83" t="str">
        <f>'C. Masterfiles'!C22</f>
        <v>N10</v>
      </c>
      <c r="D92" s="83" t="str">
        <f>'C. Masterfiles'!D22</f>
        <v>Layer 3 edge router - processor</v>
      </c>
      <c r="E92" s="83" t="str">
        <f>'C. Masterfiles'!E22</f>
        <v>EDGE-PROC</v>
      </c>
      <c r="F92" s="135">
        <f>'6.Network design'!H196</f>
        <v>5993.1353135726013</v>
      </c>
      <c r="G92" s="135">
        <f>'6.Network design'!I196</f>
        <v>5172.2928989454877</v>
      </c>
      <c r="H92" s="135">
        <f>'6.Network design'!J196</f>
        <v>4813.0177860998856</v>
      </c>
      <c r="I92" s="135">
        <f>'6.Network design'!K196</f>
        <v>4515.5253461620005</v>
      </c>
      <c r="J92" s="135">
        <f>'6.Network design'!L196</f>
        <v>4236.4209022285741</v>
      </c>
      <c r="K92" s="164">
        <f t="shared" si="28"/>
        <v>757427.34523680434</v>
      </c>
      <c r="L92" s="164">
        <f t="shared" si="29"/>
        <v>674997.15718444122</v>
      </c>
      <c r="M92" s="164">
        <f t="shared" si="30"/>
        <v>648695.79344134929</v>
      </c>
      <c r="N92" s="164">
        <f t="shared" si="31"/>
        <v>628645.80294439371</v>
      </c>
      <c r="O92" s="164">
        <f t="shared" si="32"/>
        <v>609308.08378280839</v>
      </c>
    </row>
    <row r="93" spans="3:15">
      <c r="C93" s="83" t="str">
        <f>'C. Masterfiles'!C23</f>
        <v>N11</v>
      </c>
      <c r="D93" s="83" t="str">
        <f>'C. Masterfiles'!D23</f>
        <v>Layer 3 core router - common equipment (chassis, power supply, racks etc.)</v>
      </c>
      <c r="E93" s="83" t="str">
        <f>'C. Masterfiles'!E23</f>
        <v>CORE-CMN</v>
      </c>
      <c r="F93" s="135">
        <f>'6.Network design'!H197</f>
        <v>5</v>
      </c>
      <c r="G93" s="135">
        <f>'6.Network design'!I197</f>
        <v>5</v>
      </c>
      <c r="H93" s="135">
        <f>'6.Network design'!J197</f>
        <v>5</v>
      </c>
      <c r="I93" s="135">
        <f>'6.Network design'!K197</f>
        <v>5</v>
      </c>
      <c r="J93" s="135">
        <f>'6.Network design'!L197</f>
        <v>5</v>
      </c>
      <c r="K93" s="164">
        <f t="shared" si="28"/>
        <v>314458.54977152648</v>
      </c>
      <c r="L93" s="164">
        <f t="shared" si="29"/>
        <v>328722.83992233244</v>
      </c>
      <c r="M93" s="164">
        <f t="shared" si="30"/>
        <v>343647.83363651892</v>
      </c>
      <c r="N93" s="164">
        <f t="shared" si="31"/>
        <v>359264.6756982652</v>
      </c>
      <c r="O93" s="164">
        <f t="shared" si="32"/>
        <v>375606.00007677602</v>
      </c>
    </row>
    <row r="94" spans="3:15">
      <c r="C94" s="83" t="str">
        <f>'C. Masterfiles'!C24</f>
        <v>N12</v>
      </c>
      <c r="D94" s="83" t="str">
        <f>'C. Masterfiles'!D24</f>
        <v>Layer 3 core router - 2,5GE module (to EDGE Ring)</v>
      </c>
      <c r="E94" s="83" t="str">
        <f>'C. Masterfiles'!E24</f>
        <v>CORE-2,5GE-EDGE</v>
      </c>
      <c r="F94" s="135">
        <f>'6.Network design'!H198</f>
        <v>5991.7735712067151</v>
      </c>
      <c r="G94" s="135">
        <f>'6.Network design'!I198</f>
        <v>5171.1422266463142</v>
      </c>
      <c r="H94" s="135">
        <f>'6.Network design'!J198</f>
        <v>4812.0454680070834</v>
      </c>
      <c r="I94" s="135">
        <f>'6.Network design'!K198</f>
        <v>4514.7037373735839</v>
      </c>
      <c r="J94" s="135">
        <f>'6.Network design'!L198</f>
        <v>4235.7350884916859</v>
      </c>
      <c r="K94" s="164">
        <f t="shared" si="28"/>
        <v>1969975.9128378169</v>
      </c>
      <c r="L94" s="164">
        <f t="shared" si="29"/>
        <v>1759939.4748673136</v>
      </c>
      <c r="M94" s="164">
        <f t="shared" si="30"/>
        <v>1695374.1991685426</v>
      </c>
      <c r="N94" s="164">
        <f t="shared" si="31"/>
        <v>1646673.8162155179</v>
      </c>
      <c r="O94" s="164">
        <f t="shared" si="32"/>
        <v>1599434.747598307</v>
      </c>
    </row>
    <row r="95" spans="3:15">
      <c r="C95" s="83" t="str">
        <f>'C. Masterfiles'!C25</f>
        <v>N13</v>
      </c>
      <c r="D95" s="83" t="str">
        <f>'C. Masterfiles'!D25</f>
        <v>Layer 3 core router - 2,5GE module (to CORE Ring)</v>
      </c>
      <c r="E95" s="83" t="str">
        <f>'C. Masterfiles'!E25</f>
        <v>CORE-2,5GE-CORE</v>
      </c>
      <c r="F95" s="135">
        <f>'6.Network design'!H199</f>
        <v>6064.8501980189567</v>
      </c>
      <c r="G95" s="135">
        <f>'6.Network design'!I199</f>
        <v>5236.1553078425413</v>
      </c>
      <c r="H95" s="135">
        <f>'6.Network design'!J199</f>
        <v>4869.8819936050604</v>
      </c>
      <c r="I95" s="135">
        <f>'6.Network design'!K199</f>
        <v>4566.1531284891153</v>
      </c>
      <c r="J95" s="135">
        <f>'6.Network design'!L199</f>
        <v>4281.3674787582167</v>
      </c>
      <c r="K95" s="164">
        <f t="shared" si="28"/>
        <v>1994002.0534956257</v>
      </c>
      <c r="L95" s="164">
        <f t="shared" si="29"/>
        <v>1782065.9380286643</v>
      </c>
      <c r="M95" s="164">
        <f t="shared" si="30"/>
        <v>1715751.0958375947</v>
      </c>
      <c r="N95" s="164">
        <f t="shared" si="31"/>
        <v>1665439.2480441548</v>
      </c>
      <c r="O95" s="164">
        <f t="shared" si="32"/>
        <v>1616665.7663196041</v>
      </c>
    </row>
    <row r="96" spans="3:15">
      <c r="C96" s="83" t="str">
        <f>'C. Masterfiles'!C26</f>
        <v>N14</v>
      </c>
      <c r="D96" s="83" t="str">
        <f>'C. Masterfiles'!D26</f>
        <v>Layer 3 core router - processor</v>
      </c>
      <c r="E96" s="83" t="str">
        <f>'C. Masterfiles'!E26</f>
        <v>CORE-PROC</v>
      </c>
      <c r="F96" s="135">
        <f>'6.Network design'!H200</f>
        <v>7973.0411619254637</v>
      </c>
      <c r="G96" s="135">
        <f>'6.Network design'!I200</f>
        <v>7046.6040724277173</v>
      </c>
      <c r="H96" s="135">
        <f>'6.Network design'!J200</f>
        <v>6655.5153221101154</v>
      </c>
      <c r="I96" s="135">
        <f>'6.Network design'!K200</f>
        <v>6323.6408608493684</v>
      </c>
      <c r="J96" s="135">
        <f>'6.Network design'!L200</f>
        <v>6008.3151794661489</v>
      </c>
      <c r="K96" s="164">
        <f t="shared" si="28"/>
        <v>1001667.2549283563</v>
      </c>
      <c r="L96" s="164">
        <f t="shared" si="29"/>
        <v>914329.99582419742</v>
      </c>
      <c r="M96" s="164">
        <f t="shared" si="30"/>
        <v>892065.69776758202</v>
      </c>
      <c r="N96" s="164">
        <f t="shared" si="31"/>
        <v>875668.06896235375</v>
      </c>
      <c r="O96" s="164">
        <f t="shared" si="32"/>
        <v>859694.44192557677</v>
      </c>
    </row>
    <row r="97" spans="3:15">
      <c r="C97" s="83" t="str">
        <f>'C. Masterfiles'!C27</f>
        <v>N15</v>
      </c>
      <c r="D97" s="83" t="str">
        <f>'C. Masterfiles'!D27</f>
        <v>Softswitch - common equipment (chassis, power supply, racks etc.)</v>
      </c>
      <c r="E97" s="83" t="str">
        <f>'C. Masterfiles'!E27</f>
        <v>SX-CMN</v>
      </c>
      <c r="F97" s="135">
        <f>'6.Network design'!H201</f>
        <v>4</v>
      </c>
      <c r="G97" s="135">
        <f>'6.Network design'!I201</f>
        <v>4</v>
      </c>
      <c r="H97" s="135">
        <f>'6.Network design'!J201</f>
        <v>4</v>
      </c>
      <c r="I97" s="135">
        <f>'6.Network design'!K201</f>
        <v>4</v>
      </c>
      <c r="J97" s="135">
        <f>'6.Network design'!L201</f>
        <v>4</v>
      </c>
      <c r="K97" s="164">
        <f t="shared" si="28"/>
        <v>3070.5094375966237</v>
      </c>
      <c r="L97" s="164">
        <f t="shared" si="29"/>
        <v>3208.4178974649681</v>
      </c>
      <c r="M97" s="164">
        <f t="shared" si="30"/>
        <v>3352.6595678943163</v>
      </c>
      <c r="N97" s="164">
        <f t="shared" si="31"/>
        <v>3503.5308697651517</v>
      </c>
      <c r="O97" s="164">
        <f t="shared" si="32"/>
        <v>3661.3423163746688</v>
      </c>
    </row>
    <row r="98" spans="3:15">
      <c r="C98" s="83" t="str">
        <f>'C. Masterfiles'!C28</f>
        <v>N16</v>
      </c>
      <c r="D98" s="83" t="str">
        <f>'C. Masterfiles'!D28</f>
        <v>Softswitch - session border controller</v>
      </c>
      <c r="E98" s="83" t="str">
        <f>'C. Masterfiles'!E28</f>
        <v>SX-SBC</v>
      </c>
      <c r="F98" s="135">
        <f>'6.Network design'!H202</f>
        <v>622.53794907508916</v>
      </c>
      <c r="G98" s="135">
        <f>'6.Network design'!I202</f>
        <v>550.20968472371362</v>
      </c>
      <c r="H98" s="135">
        <f>'6.Network design'!J202</f>
        <v>519.69781621461289</v>
      </c>
      <c r="I98" s="135">
        <f>'6.Network design'!K202</f>
        <v>493.8055633211124</v>
      </c>
      <c r="J98" s="135">
        <f>'6.Network design'!L202</f>
        <v>469.20330768945178</v>
      </c>
      <c r="K98" s="164">
        <f t="shared" si="28"/>
        <v>2690477.2145404369</v>
      </c>
      <c r="L98" s="164">
        <f t="shared" si="29"/>
        <v>2407049.5099183456</v>
      </c>
      <c r="M98" s="164">
        <f t="shared" si="30"/>
        <v>2303167.1293136729</v>
      </c>
      <c r="N98" s="164">
        <f t="shared" si="31"/>
        <v>2218550.5029352927</v>
      </c>
      <c r="O98" s="164">
        <f t="shared" si="32"/>
        <v>2138603.6761204428</v>
      </c>
    </row>
    <row r="99" spans="3:15">
      <c r="C99" s="83" t="str">
        <f>'C. Masterfiles'!C29</f>
        <v>N17</v>
      </c>
      <c r="D99" s="83" t="str">
        <f>'C. Masterfiles'!D29</f>
        <v>Softswitch - call control unit</v>
      </c>
      <c r="E99" s="83" t="str">
        <f>'C. Masterfiles'!E29</f>
        <v>SX-VOICE</v>
      </c>
      <c r="F99" s="135">
        <f>'6.Network design'!H203</f>
        <v>622.53794907508916</v>
      </c>
      <c r="G99" s="135">
        <f>'6.Network design'!I203</f>
        <v>550.20968472371362</v>
      </c>
      <c r="H99" s="135">
        <f>'6.Network design'!J203</f>
        <v>519.69781621461289</v>
      </c>
      <c r="I99" s="135">
        <f>'6.Network design'!K203</f>
        <v>493.8055633211124</v>
      </c>
      <c r="J99" s="135">
        <f>'6.Network design'!L203</f>
        <v>469.20330768945178</v>
      </c>
      <c r="K99" s="164">
        <f t="shared" si="28"/>
        <v>308187.1557700744</v>
      </c>
      <c r="L99" s="164">
        <f t="shared" si="29"/>
        <v>273987.11966639035</v>
      </c>
      <c r="M99" s="164">
        <f t="shared" si="30"/>
        <v>260519.65764677187</v>
      </c>
      <c r="N99" s="164">
        <f t="shared" si="31"/>
        <v>249383.88083169321</v>
      </c>
      <c r="O99" s="164">
        <f t="shared" si="32"/>
        <v>238908.42788021264</v>
      </c>
    </row>
    <row r="100" spans="3:15">
      <c r="C100" s="83" t="str">
        <f>'C. Masterfiles'!C30</f>
        <v>N18</v>
      </c>
      <c r="D100" s="83" t="str">
        <f>'C. Masterfiles'!D30</f>
        <v>Softswitch - right to use voice licenses</v>
      </c>
      <c r="E100" s="83" t="str">
        <f>'C. Masterfiles'!E30</f>
        <v>SX-RTU</v>
      </c>
      <c r="F100" s="135">
        <f>'6.Network design'!H204</f>
        <v>622.53794907508916</v>
      </c>
      <c r="G100" s="135">
        <f>'6.Network design'!I204</f>
        <v>550.20968472371362</v>
      </c>
      <c r="H100" s="135">
        <f>'6.Network design'!J204</f>
        <v>519.69781621461289</v>
      </c>
      <c r="I100" s="135">
        <f>'6.Network design'!K204</f>
        <v>493.8055633211124</v>
      </c>
      <c r="J100" s="135">
        <f>'6.Network design'!L204</f>
        <v>469.20330768945178</v>
      </c>
      <c r="K100" s="164">
        <f t="shared" si="28"/>
        <v>680986.78358903597</v>
      </c>
      <c r="L100" s="164">
        <f t="shared" si="29"/>
        <v>604465.9864667803</v>
      </c>
      <c r="M100" s="164">
        <f t="shared" si="30"/>
        <v>573848.05351333739</v>
      </c>
      <c r="N100" s="164">
        <f t="shared" si="31"/>
        <v>548450.77005059796</v>
      </c>
      <c r="O100" s="164">
        <f t="shared" si="32"/>
        <v>524581.31781521591</v>
      </c>
    </row>
    <row r="101" spans="3:15">
      <c r="C101" s="83" t="str">
        <f>'C. Masterfiles'!C31</f>
        <v>N19</v>
      </c>
      <c r="D101" s="83" t="str">
        <f>'C. Masterfiles'!D31</f>
        <v>Interconnect gateway - common equipment (chassis, power supply, racks etc.)</v>
      </c>
      <c r="E101" s="83" t="str">
        <f>'C. Masterfiles'!E31</f>
        <v>ICGW-CMN</v>
      </c>
      <c r="F101" s="135">
        <f>'6.Network design'!H205</f>
        <v>2</v>
      </c>
      <c r="G101" s="135">
        <f>'6.Network design'!I205</f>
        <v>2</v>
      </c>
      <c r="H101" s="135">
        <f>'6.Network design'!J205</f>
        <v>2</v>
      </c>
      <c r="I101" s="135">
        <f>'6.Network design'!K205</f>
        <v>2</v>
      </c>
      <c r="J101" s="135">
        <f>'6.Network design'!L205</f>
        <v>2</v>
      </c>
      <c r="K101" s="164">
        <f t="shared" si="28"/>
        <v>1468.5045136331678</v>
      </c>
      <c r="L101" s="164">
        <f t="shared" si="29"/>
        <v>1534.4607335702021</v>
      </c>
      <c r="M101" s="164">
        <f t="shared" si="30"/>
        <v>1603.445880297282</v>
      </c>
      <c r="N101" s="164">
        <f t="shared" si="31"/>
        <v>1675.601720322464</v>
      </c>
      <c r="O101" s="164">
        <f t="shared" si="32"/>
        <v>1751.0767600052766</v>
      </c>
    </row>
    <row r="102" spans="3:15">
      <c r="C102" s="83" t="str">
        <f>'C. Masterfiles'!C32</f>
        <v>N20</v>
      </c>
      <c r="D102" s="83" t="str">
        <f>'C. Masterfiles'!D32</f>
        <v>Interconnect gateway - controller</v>
      </c>
      <c r="E102" s="83" t="str">
        <f>'C. Masterfiles'!E32</f>
        <v>ICGW-CONTROL</v>
      </c>
      <c r="F102" s="135">
        <f>'6.Network design'!H206</f>
        <v>368.35574641419464</v>
      </c>
      <c r="G102" s="135">
        <f>'6.Network design'!I206</f>
        <v>357.79263894932154</v>
      </c>
      <c r="H102" s="135">
        <f>'6.Network design'!J206</f>
        <v>356.54329192153187</v>
      </c>
      <c r="I102" s="135">
        <f>'6.Network design'!K206</f>
        <v>353.65620477219602</v>
      </c>
      <c r="J102" s="135">
        <f>'6.Network design'!L206</f>
        <v>350.792495631637</v>
      </c>
      <c r="K102" s="164">
        <f t="shared" si="28"/>
        <v>452571.21018111374</v>
      </c>
      <c r="L102" s="164">
        <f t="shared" si="29"/>
        <v>439050.09122509666</v>
      </c>
      <c r="M102" s="164">
        <f t="shared" si="30"/>
        <v>437282.63065462268</v>
      </c>
      <c r="N102" s="164">
        <f t="shared" si="31"/>
        <v>433818.02411462821</v>
      </c>
      <c r="O102" s="164">
        <f t="shared" si="32"/>
        <v>430691.83008519432</v>
      </c>
    </row>
    <row r="103" spans="3:15">
      <c r="C103" s="83" t="str">
        <f>'C. Masterfiles'!C33</f>
        <v>N21</v>
      </c>
      <c r="D103" s="83" t="str">
        <f>'C. Masterfiles'!D33</f>
        <v>Interconnect gateway - 1GE module (to CORE)</v>
      </c>
      <c r="E103" s="83" t="str">
        <f>'C. Masterfiles'!E33</f>
        <v>ICGW-1GE-CORE</v>
      </c>
      <c r="F103" s="135">
        <f>'6.Network design'!H207</f>
        <v>2357.4767770508452</v>
      </c>
      <c r="G103" s="135">
        <f>'6.Network design'!I207</f>
        <v>2289.8728892756581</v>
      </c>
      <c r="H103" s="135">
        <f>'6.Network design'!J207</f>
        <v>2281.8770682978038</v>
      </c>
      <c r="I103" s="135">
        <f>'6.Network design'!K207</f>
        <v>2263.3997105420544</v>
      </c>
      <c r="J103" s="135">
        <f>'6.Network design'!L207</f>
        <v>2245.0719720424772</v>
      </c>
      <c r="K103" s="164">
        <f t="shared" si="28"/>
        <v>3335.3126762438442</v>
      </c>
      <c r="L103" s="164">
        <f t="shared" si="29"/>
        <v>3235.6661268467738</v>
      </c>
      <c r="M103" s="164">
        <f t="shared" si="30"/>
        <v>3222.6404780364919</v>
      </c>
      <c r="N103" s="164">
        <f t="shared" si="31"/>
        <v>3197.1073777175025</v>
      </c>
      <c r="O103" s="164">
        <f t="shared" si="32"/>
        <v>3174.0682750520987</v>
      </c>
    </row>
    <row r="104" spans="3:15">
      <c r="C104" s="83" t="str">
        <f>'C. Masterfiles'!C34</f>
        <v>N22</v>
      </c>
      <c r="D104" s="83" t="str">
        <f>'C. Masterfiles'!D34</f>
        <v>Interconnect gateway - TDM module (to OLO)</v>
      </c>
      <c r="E104" s="83" t="str">
        <f>'C. Masterfiles'!E34</f>
        <v>ICGW-TDM-OLO</v>
      </c>
      <c r="F104" s="135">
        <f>'6.Network design'!H208</f>
        <v>368.35574641419464</v>
      </c>
      <c r="G104" s="135">
        <f>'6.Network design'!I208</f>
        <v>357.79263894932154</v>
      </c>
      <c r="H104" s="135">
        <f>'6.Network design'!J208</f>
        <v>356.54329192153187</v>
      </c>
      <c r="I104" s="135">
        <f>'6.Network design'!K208</f>
        <v>353.65620477219602</v>
      </c>
      <c r="J104" s="135">
        <f>'6.Network design'!L208</f>
        <v>350.792495631637</v>
      </c>
      <c r="K104" s="164">
        <f t="shared" si="28"/>
        <v>18140.580815340461</v>
      </c>
      <c r="L104" s="164">
        <f t="shared" si="29"/>
        <v>17598.608755214715</v>
      </c>
      <c r="M104" s="164">
        <f t="shared" si="30"/>
        <v>17527.762973169098</v>
      </c>
      <c r="N104" s="164">
        <f t="shared" si="31"/>
        <v>17388.889855484533</v>
      </c>
      <c r="O104" s="164">
        <f t="shared" si="32"/>
        <v>17263.581452829654</v>
      </c>
    </row>
    <row r="105" spans="3:15">
      <c r="C105" s="83" t="str">
        <f>'C. Masterfiles'!C35</f>
        <v>N23</v>
      </c>
      <c r="D105" s="83" t="str">
        <f>'C. Masterfiles'!D35</f>
        <v>International gateway - common equipment (chassis, power supply, racks etc.)</v>
      </c>
      <c r="E105" s="83" t="str">
        <f>'C. Masterfiles'!E35</f>
        <v>INTGW-CMN</v>
      </c>
      <c r="F105" s="135">
        <f>'6.Network design'!H209</f>
        <v>2</v>
      </c>
      <c r="G105" s="135">
        <f>'6.Network design'!I209</f>
        <v>2</v>
      </c>
      <c r="H105" s="135">
        <f>'6.Network design'!J209</f>
        <v>2</v>
      </c>
      <c r="I105" s="135">
        <f>'6.Network design'!K209</f>
        <v>2</v>
      </c>
      <c r="J105" s="135">
        <f>'6.Network design'!L209</f>
        <v>2</v>
      </c>
      <c r="K105" s="164">
        <f t="shared" si="28"/>
        <v>1468.5045136331678</v>
      </c>
      <c r="L105" s="164">
        <f t="shared" si="29"/>
        <v>1534.4607335702021</v>
      </c>
      <c r="M105" s="164">
        <f t="shared" si="30"/>
        <v>1603.445880297282</v>
      </c>
      <c r="N105" s="164">
        <f t="shared" si="31"/>
        <v>1675.601720322464</v>
      </c>
      <c r="O105" s="164">
        <f t="shared" si="32"/>
        <v>1751.0767600052766</v>
      </c>
    </row>
    <row r="106" spans="3:15">
      <c r="C106" s="83" t="str">
        <f>'C. Masterfiles'!C36</f>
        <v>N24</v>
      </c>
      <c r="D106" s="83" t="str">
        <f>'C. Masterfiles'!D36</f>
        <v>International gateway - controller</v>
      </c>
      <c r="E106" s="83" t="str">
        <f>'C. Masterfiles'!E36</f>
        <v>INTGW-CONTROL</v>
      </c>
      <c r="F106" s="135">
        <f>'6.Network design'!H210</f>
        <v>250.79037568541472</v>
      </c>
      <c r="G106" s="135">
        <f>'6.Network design'!I210</f>
        <v>228.28918785736801</v>
      </c>
      <c r="H106" s="135">
        <f>'6.Network design'!J210</f>
        <v>219.54103748566567</v>
      </c>
      <c r="I106" s="135">
        <f>'6.Network design'!K210</f>
        <v>211.63664631398638</v>
      </c>
      <c r="J106" s="135">
        <f>'6.Network design'!L210</f>
        <v>204.01684612589034</v>
      </c>
      <c r="K106" s="164">
        <f t="shared" si="28"/>
        <v>308127.41468162026</v>
      </c>
      <c r="L106" s="164">
        <f t="shared" si="29"/>
        <v>280135.41320697067</v>
      </c>
      <c r="M106" s="164">
        <f t="shared" si="30"/>
        <v>269256.17332748766</v>
      </c>
      <c r="N106" s="164">
        <f t="shared" si="31"/>
        <v>259607.46763461875</v>
      </c>
      <c r="O106" s="164">
        <f t="shared" si="32"/>
        <v>250485.37217979354</v>
      </c>
    </row>
    <row r="107" spans="3:15">
      <c r="C107" s="83" t="str">
        <f>'C. Masterfiles'!C37</f>
        <v>N25</v>
      </c>
      <c r="D107" s="83" t="str">
        <f>'C. Masterfiles'!D37</f>
        <v>International gateway - 1GE module (to CORE)</v>
      </c>
      <c r="E107" s="83" t="str">
        <f>'C. Masterfiles'!E37</f>
        <v>INTGW-1GE-CORE</v>
      </c>
      <c r="F107" s="135">
        <f>'6.Network design'!H211</f>
        <v>1605.0584043866545</v>
      </c>
      <c r="G107" s="135">
        <f>'6.Network design'!I211</f>
        <v>1461.0508022871552</v>
      </c>
      <c r="H107" s="135">
        <f>'6.Network design'!J211</f>
        <v>1405.0626399082601</v>
      </c>
      <c r="I107" s="135">
        <f>'6.Network design'!K211</f>
        <v>1354.4745364095131</v>
      </c>
      <c r="J107" s="135">
        <f>'6.Network design'!L211</f>
        <v>1305.7078152056986</v>
      </c>
      <c r="K107" s="164">
        <f t="shared" si="28"/>
        <v>2270.8056742596991</v>
      </c>
      <c r="L107" s="164">
        <f t="shared" si="29"/>
        <v>2064.5131058162206</v>
      </c>
      <c r="M107" s="164">
        <f t="shared" si="30"/>
        <v>1984.3364046437875</v>
      </c>
      <c r="N107" s="164">
        <f t="shared" si="31"/>
        <v>1913.2283675375545</v>
      </c>
      <c r="O107" s="164">
        <f t="shared" si="32"/>
        <v>1846.0012883068425</v>
      </c>
    </row>
    <row r="108" spans="3:15">
      <c r="C108" s="83" t="str">
        <f>'C. Masterfiles'!C38</f>
        <v>N26</v>
      </c>
      <c r="D108" s="83" t="str">
        <f>'C. Masterfiles'!D38</f>
        <v>International gateway - TDM module (to INT)</v>
      </c>
      <c r="E108" s="83" t="str">
        <f>'C. Masterfiles'!E38</f>
        <v>INTGW-TDM-INT</v>
      </c>
      <c r="F108" s="135">
        <f>'6.Network design'!H212</f>
        <v>250.79037568541472</v>
      </c>
      <c r="G108" s="135">
        <f>'6.Network design'!I212</f>
        <v>228.28918785736801</v>
      </c>
      <c r="H108" s="135">
        <f>'6.Network design'!J212</f>
        <v>219.54103748566567</v>
      </c>
      <c r="I108" s="135">
        <f>'6.Network design'!K212</f>
        <v>211.63664631398638</v>
      </c>
      <c r="J108" s="135">
        <f>'6.Network design'!L212</f>
        <v>204.01684612589034</v>
      </c>
      <c r="K108" s="164">
        <f t="shared" si="28"/>
        <v>12350.786222607836</v>
      </c>
      <c r="L108" s="164">
        <f t="shared" si="29"/>
        <v>11228.772374818449</v>
      </c>
      <c r="M108" s="164">
        <f t="shared" si="30"/>
        <v>10792.695740239204</v>
      </c>
      <c r="N108" s="164">
        <f t="shared" si="31"/>
        <v>10405.943066964033</v>
      </c>
      <c r="O108" s="164">
        <f t="shared" si="32"/>
        <v>10040.29870850543</v>
      </c>
    </row>
    <row r="109" spans="3:15">
      <c r="C109" s="83" t="str">
        <f>'C. Masterfiles'!C39</f>
        <v>N27</v>
      </c>
      <c r="D109" s="83" t="str">
        <f>'C. Masterfiles'!D39</f>
        <v>Signalling gateway - common equipment (chassis, power supply, racks etc.)</v>
      </c>
      <c r="E109" s="83" t="str">
        <f>'C. Masterfiles'!E39</f>
        <v>SGW-CMN</v>
      </c>
      <c r="F109" s="135">
        <f>'6.Network design'!H213</f>
        <v>4</v>
      </c>
      <c r="G109" s="135">
        <f>'6.Network design'!I213</f>
        <v>4</v>
      </c>
      <c r="H109" s="135">
        <f>'6.Network design'!J213</f>
        <v>4</v>
      </c>
      <c r="I109" s="135">
        <f>'6.Network design'!K213</f>
        <v>4</v>
      </c>
      <c r="J109" s="135">
        <f>'6.Network design'!L213</f>
        <v>4</v>
      </c>
      <c r="K109" s="164">
        <f t="shared" si="28"/>
        <v>8010.024619817279</v>
      </c>
      <c r="L109" s="164">
        <f t="shared" si="29"/>
        <v>8369.785819473831</v>
      </c>
      <c r="M109" s="164">
        <f t="shared" si="30"/>
        <v>8746.0684379851737</v>
      </c>
      <c r="N109" s="164">
        <f t="shared" si="31"/>
        <v>9139.6457472134389</v>
      </c>
      <c r="O109" s="164">
        <f t="shared" si="32"/>
        <v>9551.3277818469633</v>
      </c>
    </row>
    <row r="110" spans="3:15">
      <c r="C110" s="83" t="str">
        <f>'C. Masterfiles'!C40</f>
        <v>N28</v>
      </c>
      <c r="D110" s="83" t="str">
        <f>'C. Masterfiles'!D40</f>
        <v>Signalling gateway - controller</v>
      </c>
      <c r="E110" s="83" t="str">
        <f>'C. Masterfiles'!E40</f>
        <v>SGW-CONTROL</v>
      </c>
      <c r="F110" s="135">
        <f>'6.Network design'!H214</f>
        <v>309.57306104980466</v>
      </c>
      <c r="G110" s="135">
        <f>'6.Network design'!I214</f>
        <v>293.0409134033448</v>
      </c>
      <c r="H110" s="135">
        <f>'6.Network design'!J214</f>
        <v>288.04216470359876</v>
      </c>
      <c r="I110" s="135">
        <f>'6.Network design'!K214</f>
        <v>282.6464255430912</v>
      </c>
      <c r="J110" s="135">
        <f>'6.Network design'!L214</f>
        <v>277.35176186616155</v>
      </c>
      <c r="K110" s="164">
        <f t="shared" si="28"/>
        <v>3572.9783895067808</v>
      </c>
      <c r="L110" s="164">
        <f t="shared" si="29"/>
        <v>3377.9925208172867</v>
      </c>
      <c r="M110" s="164">
        <f t="shared" si="30"/>
        <v>3318.5913520371846</v>
      </c>
      <c r="N110" s="164">
        <f t="shared" si="31"/>
        <v>3256.998521852523</v>
      </c>
      <c r="O110" s="164">
        <f t="shared" si="32"/>
        <v>3198.8584470303499</v>
      </c>
    </row>
    <row r="111" spans="3:15">
      <c r="C111" s="83" t="str">
        <f>'C. Masterfiles'!C41</f>
        <v>N29</v>
      </c>
      <c r="D111" s="83" t="str">
        <f>'C. Masterfiles'!D41</f>
        <v>Signalling gateway - CCS7 to SIGTRAN to the core</v>
      </c>
      <c r="E111" s="83" t="str">
        <f>'C. Masterfiles'!E41</f>
        <v>SGW-SIGTRAN</v>
      </c>
      <c r="F111" s="135">
        <f>'6.Network design'!H215</f>
        <v>309.57306104980466</v>
      </c>
      <c r="G111" s="135">
        <f>'6.Network design'!I215</f>
        <v>293.0409134033448</v>
      </c>
      <c r="H111" s="135">
        <f>'6.Network design'!J215</f>
        <v>288.04216470359876</v>
      </c>
      <c r="I111" s="135">
        <f>'6.Network design'!K215</f>
        <v>282.6464255430912</v>
      </c>
      <c r="J111" s="135">
        <f>'6.Network design'!L215</f>
        <v>277.35176186616155</v>
      </c>
      <c r="K111" s="164">
        <f t="shared" si="28"/>
        <v>23051.47348068891</v>
      </c>
      <c r="L111" s="164">
        <f t="shared" si="29"/>
        <v>21793.500134305072</v>
      </c>
      <c r="M111" s="164">
        <f t="shared" si="30"/>
        <v>21410.266787336677</v>
      </c>
      <c r="N111" s="164">
        <f t="shared" si="31"/>
        <v>21012.893689371118</v>
      </c>
      <c r="O111" s="164">
        <f t="shared" si="32"/>
        <v>20637.796432453873</v>
      </c>
    </row>
    <row r="112" spans="3:15">
      <c r="C112" s="83" t="str">
        <f>'C. Masterfiles'!C42</f>
        <v>N30</v>
      </c>
      <c r="D112" s="83" t="str">
        <f>'C. Masterfiles'!D42</f>
        <v>SDH STM-1</v>
      </c>
      <c r="E112" s="83" t="str">
        <f>'C. Masterfiles'!E42</f>
        <v>SDH-STM-1</v>
      </c>
      <c r="F112" s="135">
        <f>'6.Network design'!H216</f>
        <v>7.6047637969382098</v>
      </c>
      <c r="G112" s="135">
        <f>'6.Network design'!I216</f>
        <v>7.3866867395988969</v>
      </c>
      <c r="H112" s="135">
        <f>'6.Network design'!J216</f>
        <v>7.360893768702593</v>
      </c>
      <c r="I112" s="135">
        <f>'6.Network design'!K216</f>
        <v>7.301289388845337</v>
      </c>
      <c r="J112" s="135">
        <f>'6.Network design'!L216</f>
        <v>7.2421676517499263</v>
      </c>
      <c r="K112" s="164">
        <f t="shared" si="28"/>
        <v>25017.676406868082</v>
      </c>
      <c r="L112" s="164">
        <f t="shared" si="29"/>
        <v>24270.242696789555</v>
      </c>
      <c r="M112" s="164">
        <f t="shared" si="30"/>
        <v>24172.539273285605</v>
      </c>
      <c r="N112" s="164">
        <f t="shared" si="31"/>
        <v>23981.019345935354</v>
      </c>
      <c r="O112" s="164">
        <f t="shared" si="32"/>
        <v>23808.206518132723</v>
      </c>
    </row>
    <row r="113" spans="2:43">
      <c r="C113" s="83" t="str">
        <f>'C. Masterfiles'!C43</f>
        <v>N31</v>
      </c>
      <c r="D113" s="83" t="str">
        <f>'C. Masterfiles'!D43</f>
        <v>SDH STM-4</v>
      </c>
      <c r="E113" s="83" t="str">
        <f>'C. Masterfiles'!E43</f>
        <v>SDH-STM-4</v>
      </c>
      <c r="F113" s="135">
        <f>'6.Network design'!H217</f>
        <v>1</v>
      </c>
      <c r="G113" s="135">
        <f>'6.Network design'!I217</f>
        <v>1</v>
      </c>
      <c r="H113" s="135">
        <f>'6.Network design'!J217</f>
        <v>1</v>
      </c>
      <c r="I113" s="135">
        <f>'6.Network design'!K217</f>
        <v>1</v>
      </c>
      <c r="J113" s="135">
        <f>'6.Network design'!L217</f>
        <v>1</v>
      </c>
      <c r="K113" s="164">
        <f t="shared" si="28"/>
        <v>3513.123897573028</v>
      </c>
      <c r="L113" s="164">
        <f t="shared" si="29"/>
        <v>3508.7842321910312</v>
      </c>
      <c r="M113" s="164">
        <f t="shared" si="30"/>
        <v>3506.9045813691728</v>
      </c>
      <c r="N113" s="164">
        <f t="shared" si="31"/>
        <v>3507.5211807813434</v>
      </c>
      <c r="O113" s="164">
        <f t="shared" si="32"/>
        <v>3510.6726170826951</v>
      </c>
    </row>
    <row r="114" spans="2:43">
      <c r="C114" s="83" t="str">
        <f>'C. Masterfiles'!C44</f>
        <v>N32</v>
      </c>
      <c r="D114" s="83" t="str">
        <f>'C. Masterfiles'!D44</f>
        <v>SDH STM-16</v>
      </c>
      <c r="E114" s="83" t="str">
        <f>'C. Masterfiles'!E44</f>
        <v>SDH-STM-16</v>
      </c>
      <c r="F114" s="135">
        <f>'6.Network design'!H218</f>
        <v>1</v>
      </c>
      <c r="G114" s="135">
        <f>'6.Network design'!I218</f>
        <v>1</v>
      </c>
      <c r="H114" s="135">
        <f>'6.Network design'!J218</f>
        <v>1</v>
      </c>
      <c r="I114" s="135">
        <f>'6.Network design'!K218</f>
        <v>1</v>
      </c>
      <c r="J114" s="135">
        <f>'6.Network design'!L218</f>
        <v>1</v>
      </c>
      <c r="K114" s="164">
        <f t="shared" si="28"/>
        <v>4899.9813073292316</v>
      </c>
      <c r="L114" s="164">
        <f t="shared" si="29"/>
        <v>4893.9284951108684</v>
      </c>
      <c r="M114" s="164">
        <f t="shared" si="30"/>
        <v>4891.3068244382875</v>
      </c>
      <c r="N114" s="164">
        <f t="shared" si="31"/>
        <v>4892.1668355514266</v>
      </c>
      <c r="O114" s="164">
        <f t="shared" si="32"/>
        <v>4896.5623477559711</v>
      </c>
    </row>
    <row r="115" spans="2:43">
      <c r="C115" s="83" t="str">
        <f>'C. Masterfiles'!C45</f>
        <v>N33</v>
      </c>
      <c r="D115" s="83" t="str">
        <f>'C. Masterfiles'!D45</f>
        <v>Network management system</v>
      </c>
      <c r="E115" s="83" t="str">
        <f>'C. Masterfiles'!E45</f>
        <v>NMS</v>
      </c>
      <c r="F115" s="135">
        <f>'6.Network design'!H219</f>
        <v>2.7957708401066843</v>
      </c>
      <c r="G115" s="135">
        <f>'6.Network design'!I219</f>
        <v>2.792983637667926</v>
      </c>
      <c r="H115" s="135">
        <f>'6.Network design'!J219</f>
        <v>2.7906284516071755</v>
      </c>
      <c r="I115" s="135">
        <f>'6.Network design'!K219</f>
        <v>2.7886383193858411</v>
      </c>
      <c r="J115" s="135">
        <f>'6.Network design'!L219</f>
        <v>2.7866496064241204</v>
      </c>
      <c r="K115" s="164">
        <f t="shared" si="28"/>
        <v>511725.01510184165</v>
      </c>
      <c r="L115" s="164">
        <f t="shared" si="29"/>
        <v>510583.36874512228</v>
      </c>
      <c r="M115" s="164">
        <f t="shared" si="30"/>
        <v>509879.53068871977</v>
      </c>
      <c r="N115" s="164">
        <f t="shared" si="31"/>
        <v>509605.4962480914</v>
      </c>
      <c r="O115" s="164">
        <f t="shared" si="32"/>
        <v>509699.61552648968</v>
      </c>
    </row>
    <row r="116" spans="2:43">
      <c r="C116" s="83" t="str">
        <f>'C. Masterfiles'!C46</f>
        <v>N34</v>
      </c>
      <c r="D116" s="83" t="str">
        <f>'C. Masterfiles'!D46</f>
        <v>Operational support system</v>
      </c>
      <c r="E116" s="83" t="str">
        <f>'C. Masterfiles'!E46</f>
        <v>OSS</v>
      </c>
      <c r="F116" s="135">
        <f>'6.Network design'!H220</f>
        <v>1.0484140650400064</v>
      </c>
      <c r="G116" s="135">
        <f>'6.Network design'!I220</f>
        <v>1.0473688641254721</v>
      </c>
      <c r="H116" s="135">
        <f>'6.Network design'!J220</f>
        <v>1.0464856693526907</v>
      </c>
      <c r="I116" s="135">
        <f>'6.Network design'!K220</f>
        <v>1.0457393697696904</v>
      </c>
      <c r="J116" s="135">
        <f>'6.Network design'!L220</f>
        <v>1.0449936024090452</v>
      </c>
      <c r="K116" s="164">
        <f t="shared" si="28"/>
        <v>2772648.7909401609</v>
      </c>
      <c r="L116" s="164">
        <f t="shared" si="29"/>
        <v>2766463.077329875</v>
      </c>
      <c r="M116" s="164">
        <f t="shared" si="30"/>
        <v>2762649.514032186</v>
      </c>
      <c r="N116" s="164">
        <f t="shared" si="31"/>
        <v>2761164.7297475385</v>
      </c>
      <c r="O116" s="164">
        <f t="shared" si="32"/>
        <v>2761674.69055804</v>
      </c>
    </row>
    <row r="117" spans="2:43">
      <c r="C117" s="83" t="str">
        <f>'C. Masterfiles'!C47</f>
        <v>N35</v>
      </c>
      <c r="D117" s="83" t="str">
        <f>'C. Masterfiles'!D47</f>
        <v>Interconnection billing system</v>
      </c>
      <c r="E117" s="83" t="str">
        <f>'C. Masterfiles'!E47</f>
        <v>IBIL</v>
      </c>
      <c r="F117" s="135">
        <f>'6.Network design'!H221</f>
        <v>1</v>
      </c>
      <c r="G117" s="135">
        <f>'6.Network design'!I221</f>
        <v>1</v>
      </c>
      <c r="H117" s="135">
        <f>'6.Network design'!J221</f>
        <v>1</v>
      </c>
      <c r="I117" s="135">
        <f>'6.Network design'!K221</f>
        <v>1</v>
      </c>
      <c r="J117" s="135">
        <f>'6.Network design'!L221</f>
        <v>1</v>
      </c>
      <c r="K117" s="164">
        <f t="shared" si="28"/>
        <v>1329521.5597958122</v>
      </c>
      <c r="L117" s="164">
        <f t="shared" si="29"/>
        <v>1327879.2383588564</v>
      </c>
      <c r="M117" s="164">
        <f t="shared" si="30"/>
        <v>1327167.8953019625</v>
      </c>
      <c r="N117" s="164">
        <f t="shared" si="31"/>
        <v>1327401.2438077764</v>
      </c>
      <c r="O117" s="164">
        <f t="shared" si="32"/>
        <v>1328593.8867743011</v>
      </c>
    </row>
    <row r="118" spans="2:43">
      <c r="C118" s="195" t="s">
        <v>2</v>
      </c>
      <c r="D118" s="308"/>
      <c r="E118" s="334"/>
      <c r="F118" s="334"/>
      <c r="G118" s="334"/>
      <c r="H118" s="334"/>
      <c r="I118" s="334"/>
      <c r="J118" s="334"/>
      <c r="K118" s="404">
        <f>SUM(K83:K117)</f>
        <v>22098265.789190874</v>
      </c>
      <c r="L118" s="404">
        <f>SUM(L83:L117)</f>
        <v>20424912.178884774</v>
      </c>
      <c r="M118" s="404">
        <f>SUM(M83:M117)</f>
        <v>19887730.269189373</v>
      </c>
      <c r="N118" s="404">
        <f>SUM(N83:N117)</f>
        <v>19481173.01356763</v>
      </c>
      <c r="O118" s="404">
        <f>SUM(O83:O117)</f>
        <v>19102915.053398732</v>
      </c>
    </row>
    <row r="120" spans="2:43" ht="15">
      <c r="B120" s="112">
        <f>B78+0.01</f>
        <v>7.0299999999999994</v>
      </c>
      <c r="C120" s="24" t="s">
        <v>322</v>
      </c>
    </row>
    <row r="122" spans="2:43" ht="36">
      <c r="C122" s="303">
        <f>'C. Masterfiles'!$D$111</f>
        <v>2016</v>
      </c>
      <c r="D122" s="186"/>
      <c r="E122" s="301" t="s">
        <v>319</v>
      </c>
      <c r="F122" s="81" t="str">
        <f>'C. Masterfiles'!D69</f>
        <v>Trench - urban</v>
      </c>
      <c r="G122" s="81" t="str">
        <f>'C. Masterfiles'!D70</f>
        <v>Trench - suburban</v>
      </c>
      <c r="H122" s="81" t="str">
        <f>'C. Masterfiles'!D71</f>
        <v>Trench - rural</v>
      </c>
      <c r="I122" s="81" t="str">
        <f>'C. Masterfiles'!D72</f>
        <v>Duct</v>
      </c>
      <c r="J122" s="81" t="str">
        <f>'C. Masterfiles'!D73</f>
        <v>Cable - ducted 12 fibre</v>
      </c>
      <c r="K122" s="81" t="str">
        <f>'C. Masterfiles'!D74</f>
        <v>Cable - ducted 24 fibre</v>
      </c>
      <c r="L122" s="81" t="str">
        <f>'C. Masterfiles'!D75</f>
        <v>Cable - ducted 48 fibre</v>
      </c>
      <c r="M122" s="81" t="str">
        <f>'C. Masterfiles'!D76</f>
        <v>Cable - ducted 64 fibre</v>
      </c>
      <c r="N122" s="81" t="str">
        <f>'C. Masterfiles'!D77</f>
        <v>Cable - ducted 96 fibre</v>
      </c>
      <c r="O122" s="81" t="str">
        <f>'C. Masterfiles'!D78</f>
        <v>Cable - ducted 192 fibre</v>
      </c>
      <c r="P122" s="81" t="str">
        <f>'C. Masterfiles'!D79</f>
        <v>Cable - direct bury 12 fibre</v>
      </c>
      <c r="Q122" s="81" t="str">
        <f>'C. Masterfiles'!D80</f>
        <v>Cable - direct bury 24 fibre</v>
      </c>
      <c r="R122" s="81" t="str">
        <f>'C. Masterfiles'!D81</f>
        <v>Cable - direct bury 48 fibre</v>
      </c>
      <c r="S122" s="81" t="str">
        <f>'C. Masterfiles'!D82</f>
        <v>Cable - direct bury 64 fibre</v>
      </c>
      <c r="T122" s="81" t="str">
        <f>'C. Masterfiles'!D83</f>
        <v>Cable - direct bury 96 fibre</v>
      </c>
      <c r="U122" s="81" t="str">
        <f>'C. Masterfiles'!D84</f>
        <v>Cable - direct bury 192 fibre</v>
      </c>
      <c r="V122" s="81" t="str">
        <f>'C. Masterfiles'!D85</f>
        <v>Fibre joint</v>
      </c>
      <c r="W122" s="81" t="str">
        <f>'C. Masterfiles'!D86</f>
        <v>Jointing box</v>
      </c>
      <c r="X122" s="81" t="str">
        <f>'C. Masterfiles'!D87</f>
        <v>Manhole</v>
      </c>
      <c r="Y122" s="81" t="str">
        <f>'C. Masterfiles'!D88</f>
        <v>Cross connection frame</v>
      </c>
      <c r="AG122" s="52"/>
      <c r="AQ122" s="1"/>
    </row>
    <row r="123" spans="2:43">
      <c r="B123" s="330"/>
      <c r="C123" s="306"/>
      <c r="D123" s="188"/>
      <c r="E123" s="301" t="s">
        <v>281</v>
      </c>
      <c r="F123" s="332">
        <f>AA56</f>
        <v>3966.8012932498514</v>
      </c>
      <c r="G123" s="332">
        <f>AA57</f>
        <v>2812.9715726049362</v>
      </c>
      <c r="H123" s="332">
        <f>AA58</f>
        <v>3084.5263119736746</v>
      </c>
      <c r="I123" s="332">
        <f>AA59</f>
        <v>1149.2476413752422</v>
      </c>
      <c r="J123" s="332">
        <f>AA60</f>
        <v>171.62686817982546</v>
      </c>
      <c r="K123" s="332">
        <f>AA61</f>
        <v>208.59642181057245</v>
      </c>
      <c r="L123" s="332">
        <f>AA62</f>
        <v>312.16013827286372</v>
      </c>
      <c r="M123" s="332">
        <f>AA63</f>
        <v>374.8369974084348</v>
      </c>
      <c r="N123" s="332">
        <f>AA64</f>
        <v>478.64554535172437</v>
      </c>
      <c r="O123" s="332">
        <f>AA65</f>
        <v>611.20316209184921</v>
      </c>
      <c r="P123" s="332">
        <f>AA66</f>
        <v>205.95224181579056</v>
      </c>
      <c r="Q123" s="332">
        <f>AA67</f>
        <v>250.31570617268696</v>
      </c>
      <c r="R123" s="332">
        <f>AA68</f>
        <v>374.59216592743644</v>
      </c>
      <c r="S123" s="332">
        <f>AA69</f>
        <v>449.80439689012178</v>
      </c>
      <c r="T123" s="332">
        <f>AA70</f>
        <v>574.37465442206928</v>
      </c>
      <c r="U123" s="332">
        <f>AA71</f>
        <v>733.44379451021916</v>
      </c>
      <c r="V123" s="332">
        <f>AA72</f>
        <v>0.48966296199664899</v>
      </c>
      <c r="W123" s="332">
        <f>AA73</f>
        <v>3.7431024386859946</v>
      </c>
      <c r="X123" s="332">
        <f>AA74</f>
        <v>51.387489135588389</v>
      </c>
      <c r="Y123" s="332">
        <f>AA75</f>
        <v>36.724722149748672</v>
      </c>
      <c r="AG123" s="52"/>
      <c r="AQ123" s="1"/>
    </row>
    <row r="124" spans="2:43">
      <c r="B124" s="330"/>
      <c r="C124" s="302" t="s">
        <v>40</v>
      </c>
      <c r="D124" s="308" t="s">
        <v>283</v>
      </c>
      <c r="E124" s="307"/>
      <c r="F124" s="300"/>
      <c r="G124" s="300"/>
      <c r="H124" s="300"/>
      <c r="I124" s="300"/>
      <c r="J124" s="300"/>
      <c r="K124" s="300"/>
      <c r="L124" s="300"/>
      <c r="M124" s="300"/>
      <c r="N124" s="300"/>
      <c r="O124" s="300"/>
      <c r="P124" s="300"/>
      <c r="Q124" s="300"/>
      <c r="R124" s="300"/>
      <c r="S124" s="300"/>
      <c r="T124" s="300"/>
      <c r="U124" s="300"/>
      <c r="V124" s="300"/>
      <c r="W124" s="300"/>
      <c r="X124" s="300"/>
      <c r="Y124" s="300"/>
      <c r="AG124" s="52"/>
      <c r="AQ124" s="1"/>
    </row>
    <row r="125" spans="2:43">
      <c r="B125" s="330"/>
      <c r="C125" s="292" t="str">
        <f>'C. Masterfiles'!C54</f>
        <v>TL01</v>
      </c>
      <c r="D125" s="296" t="str">
        <f>'C. Masterfiles'!D54</f>
        <v>MSAN-MSAN</v>
      </c>
      <c r="E125" s="299"/>
      <c r="F125" s="332">
        <f>F$123*'6.Network design'!F240</f>
        <v>190406.46207599287</v>
      </c>
      <c r="G125" s="332">
        <f>G$123*'6.Network design'!G240</f>
        <v>67511.317742518469</v>
      </c>
      <c r="H125" s="332">
        <f>H$123*'6.Network design'!H240</f>
        <v>586059.9992749982</v>
      </c>
      <c r="I125" s="332">
        <f>I$123*'6.Network design'!I240</f>
        <v>82745.830179017445</v>
      </c>
      <c r="J125" s="332">
        <f>J$123*'6.Network design'!J240</f>
        <v>0</v>
      </c>
      <c r="K125" s="332">
        <f>K$123*'6.Network design'!K240</f>
        <v>15018.942370361216</v>
      </c>
      <c r="L125" s="332">
        <f>L$123*'6.Network design'!L240</f>
        <v>0</v>
      </c>
      <c r="M125" s="332">
        <f>M$123*'6.Network design'!M240</f>
        <v>0</v>
      </c>
      <c r="N125" s="332">
        <f>N$123*'6.Network design'!N240</f>
        <v>0</v>
      </c>
      <c r="O125" s="332">
        <f>O$123*'6.Network design'!O240</f>
        <v>0</v>
      </c>
      <c r="P125" s="332">
        <f>P$123*'6.Network design'!P240</f>
        <v>0</v>
      </c>
      <c r="Q125" s="332">
        <f>Q$123*'6.Network design'!Q240</f>
        <v>47559.984172810524</v>
      </c>
      <c r="R125" s="332">
        <f>R$123*'6.Network design'!R240</f>
        <v>0</v>
      </c>
      <c r="S125" s="332">
        <f>S$123*'6.Network design'!S240</f>
        <v>0</v>
      </c>
      <c r="T125" s="332">
        <f>T$123*'6.Network design'!T240</f>
        <v>0</v>
      </c>
      <c r="U125" s="332">
        <f>U$123*'6.Network design'!U240</f>
        <v>0</v>
      </c>
      <c r="V125" s="332">
        <f>V$123*'6.Network design'!V240</f>
        <v>25.952136985822396</v>
      </c>
      <c r="W125" s="332">
        <f>W$123*'6.Network design'!W240</f>
        <v>198.3844292503577</v>
      </c>
      <c r="X125" s="332">
        <f>X$123*'6.Network design'!X240</f>
        <v>2723.5369241861845</v>
      </c>
      <c r="Y125" s="332">
        <f>Y$123*'6.Network design'!Y240</f>
        <v>1946.4102739366797</v>
      </c>
      <c r="AG125" s="52"/>
      <c r="AQ125" s="1"/>
    </row>
    <row r="126" spans="2:43">
      <c r="B126" s="330"/>
      <c r="C126" s="292" t="str">
        <f>'C. Masterfiles'!C55</f>
        <v>TL02</v>
      </c>
      <c r="D126" s="296" t="str">
        <f>'C. Masterfiles'!D55</f>
        <v>AGGR-AGGR</v>
      </c>
      <c r="E126" s="297"/>
      <c r="F126" s="332">
        <f>F$123*'6.Network design'!F241</f>
        <v>99170.032331246286</v>
      </c>
      <c r="G126" s="332">
        <f>G$123*'6.Network design'!G241</f>
        <v>36568.630443864167</v>
      </c>
      <c r="H126" s="332">
        <f>H$123*'6.Network design'!H241</f>
        <v>539792.10459539306</v>
      </c>
      <c r="I126" s="332">
        <f>I$123*'6.Network design'!I241</f>
        <v>43671.410372259204</v>
      </c>
      <c r="J126" s="332">
        <f>J$123*'6.Network design'!J241</f>
        <v>0</v>
      </c>
      <c r="K126" s="332">
        <f>K$123*'6.Network design'!K241</f>
        <v>0</v>
      </c>
      <c r="L126" s="332">
        <f>L$123*'6.Network design'!L241</f>
        <v>11862.085254368822</v>
      </c>
      <c r="M126" s="332">
        <f>M$123*'6.Network design'!M241</f>
        <v>0</v>
      </c>
      <c r="N126" s="332">
        <f>N$123*'6.Network design'!N241</f>
        <v>0</v>
      </c>
      <c r="O126" s="332">
        <f>O$123*'6.Network design'!O241</f>
        <v>0</v>
      </c>
      <c r="P126" s="332">
        <f>P$123*'6.Network design'!P241</f>
        <v>0</v>
      </c>
      <c r="Q126" s="332">
        <f>Q$123*'6.Network design'!Q241</f>
        <v>0</v>
      </c>
      <c r="R126" s="332">
        <f>R$123*'6.Network design'!R241</f>
        <v>65553.629037301376</v>
      </c>
      <c r="S126" s="332">
        <f>S$123*'6.Network design'!S241</f>
        <v>0</v>
      </c>
      <c r="T126" s="332">
        <f>T$123*'6.Network design'!T241</f>
        <v>0</v>
      </c>
      <c r="U126" s="332">
        <f>U$123*'6.Network design'!U241</f>
        <v>0</v>
      </c>
      <c r="V126" s="332">
        <f>V$123*'6.Network design'!V241</f>
        <v>10.772585163926278</v>
      </c>
      <c r="W126" s="332">
        <f>W$123*'6.Network design'!W241</f>
        <v>82.348253651091881</v>
      </c>
      <c r="X126" s="332">
        <f>X$123*'6.Network design'!X241</f>
        <v>1130.5247609829446</v>
      </c>
      <c r="Y126" s="332">
        <f>Y$123*'6.Network design'!Y241</f>
        <v>807.94388729447076</v>
      </c>
      <c r="AG126" s="52"/>
      <c r="AQ126" s="1"/>
    </row>
    <row r="127" spans="2:43">
      <c r="B127" s="330"/>
      <c r="C127" s="292" t="str">
        <f>'C. Masterfiles'!C56</f>
        <v>TL03</v>
      </c>
      <c r="D127" s="296" t="str">
        <f>'C. Masterfiles'!D56</f>
        <v>EDGE-EDGE</v>
      </c>
      <c r="E127" s="297"/>
      <c r="F127" s="332">
        <f>F$123*'6.Network design'!F242</f>
        <v>59502.019398747769</v>
      </c>
      <c r="G127" s="332">
        <f>G$123*'6.Network design'!G242</f>
        <v>22503.77258083949</v>
      </c>
      <c r="H127" s="332">
        <f>H$123*'6.Network design'!H242</f>
        <v>323875.26275723585</v>
      </c>
      <c r="I127" s="332">
        <f>I$123*'6.Network design'!I242</f>
        <v>26432.69575163057</v>
      </c>
      <c r="J127" s="332">
        <f>J$123*'6.Network design'!J242</f>
        <v>0</v>
      </c>
      <c r="K127" s="332">
        <f>K$123*'6.Network design'!K242</f>
        <v>0</v>
      </c>
      <c r="L127" s="332">
        <f>L$123*'6.Network design'!L242</f>
        <v>0</v>
      </c>
      <c r="M127" s="332">
        <f>M$123*'6.Network design'!M242</f>
        <v>8621.2509403940003</v>
      </c>
      <c r="N127" s="332">
        <f>N$123*'6.Network design'!N242</f>
        <v>0</v>
      </c>
      <c r="O127" s="332">
        <f>O$123*'6.Network design'!O242</f>
        <v>0</v>
      </c>
      <c r="P127" s="332">
        <f>P$123*'6.Network design'!P242</f>
        <v>0</v>
      </c>
      <c r="Q127" s="332">
        <f>Q$123*'6.Network design'!Q242</f>
        <v>0</v>
      </c>
      <c r="R127" s="332">
        <f>R$123*'6.Network design'!R242</f>
        <v>0</v>
      </c>
      <c r="S127" s="332">
        <f>S$123*'6.Network design'!S242</f>
        <v>47229.461673462785</v>
      </c>
      <c r="T127" s="332">
        <f>T$123*'6.Network design'!T242</f>
        <v>0</v>
      </c>
      <c r="U127" s="332">
        <f>U$123*'6.Network design'!U242</f>
        <v>0</v>
      </c>
      <c r="V127" s="332">
        <f>V$123*'6.Network design'!V242</f>
        <v>6.3656185059564372</v>
      </c>
      <c r="W127" s="332">
        <f>W$123*'6.Network design'!W242</f>
        <v>48.660331702917929</v>
      </c>
      <c r="X127" s="332">
        <f>X$123*'6.Network design'!X242</f>
        <v>668.03735876264909</v>
      </c>
      <c r="Y127" s="332">
        <f>Y$123*'6.Network design'!Y242</f>
        <v>477.42138794673275</v>
      </c>
      <c r="AG127" s="52"/>
      <c r="AQ127" s="1"/>
    </row>
    <row r="128" spans="2:43">
      <c r="B128" s="330"/>
      <c r="C128" s="292" t="str">
        <f>'C. Masterfiles'!C57</f>
        <v>TL04</v>
      </c>
      <c r="D128" s="296" t="str">
        <f>'C. Masterfiles'!D57</f>
        <v>CORE-CORE</v>
      </c>
      <c r="E128" s="297"/>
      <c r="F128" s="332">
        <f>F$123*'6.Network design'!F243</f>
        <v>198340.06466249257</v>
      </c>
      <c r="G128" s="332">
        <f>G$123*'6.Network design'!G243</f>
        <v>70324.289315123402</v>
      </c>
      <c r="H128" s="332">
        <f>H$123*'6.Network design'!H243</f>
        <v>848244.7357927605</v>
      </c>
      <c r="I128" s="332">
        <f>I$123*'6.Network design'!I243</f>
        <v>86193.573103143164</v>
      </c>
      <c r="J128" s="332">
        <f>J$123*'6.Network design'!J243</f>
        <v>0</v>
      </c>
      <c r="K128" s="332">
        <f>K$123*'6.Network design'!K243</f>
        <v>0</v>
      </c>
      <c r="L128" s="332">
        <f>L$123*'6.Network design'!L243</f>
        <v>0</v>
      </c>
      <c r="M128" s="332">
        <f>M$123*'6.Network design'!M243</f>
        <v>0</v>
      </c>
      <c r="N128" s="332">
        <f>N$123*'6.Network design'!N243</f>
        <v>0</v>
      </c>
      <c r="O128" s="332">
        <f>O$123*'6.Network design'!O243</f>
        <v>45840.237156888688</v>
      </c>
      <c r="P128" s="332">
        <f>P$123*'6.Network design'!P243</f>
        <v>0</v>
      </c>
      <c r="Q128" s="332">
        <f>Q$123*'6.Network design'!Q243</f>
        <v>0</v>
      </c>
      <c r="R128" s="332">
        <f>R$123*'6.Network design'!R243</f>
        <v>0</v>
      </c>
      <c r="S128" s="332">
        <f>S$123*'6.Network design'!S243</f>
        <v>0</v>
      </c>
      <c r="T128" s="332">
        <f>T$123*'6.Network design'!T243</f>
        <v>0</v>
      </c>
      <c r="U128" s="332">
        <f>U$123*'6.Network design'!U243</f>
        <v>201697.04349031026</v>
      </c>
      <c r="V128" s="332">
        <f>V$123*'6.Network design'!V243</f>
        <v>17.138203669882714</v>
      </c>
      <c r="W128" s="332">
        <f>W$123*'6.Network design'!W243</f>
        <v>131.00858535400982</v>
      </c>
      <c r="X128" s="332">
        <f>X$123*'6.Network design'!X243</f>
        <v>1798.5621197455937</v>
      </c>
      <c r="Y128" s="332">
        <f>Y$123*'6.Network design'!Y243</f>
        <v>1285.3652752412036</v>
      </c>
      <c r="AG128" s="52"/>
      <c r="AQ128" s="1"/>
    </row>
    <row r="129" spans="2:43">
      <c r="B129" s="330"/>
      <c r="C129" s="292" t="str">
        <f>'C. Masterfiles'!C58</f>
        <v>TL05</v>
      </c>
      <c r="D129" s="296" t="str">
        <f>'C. Masterfiles'!D58</f>
        <v>CORE-ICGW</v>
      </c>
      <c r="E129" s="297"/>
      <c r="F129" s="332">
        <f>F$123*'6.Network design'!F244</f>
        <v>0</v>
      </c>
      <c r="G129" s="332">
        <f>G$123*'6.Network design'!G244</f>
        <v>0</v>
      </c>
      <c r="H129" s="332">
        <f>H$123*'6.Network design'!H244</f>
        <v>0</v>
      </c>
      <c r="I129" s="332">
        <f>I$123*'6.Network design'!I244</f>
        <v>0</v>
      </c>
      <c r="J129" s="332">
        <f>J$123*'6.Network design'!J244</f>
        <v>0</v>
      </c>
      <c r="K129" s="332">
        <f>K$123*'6.Network design'!K244</f>
        <v>0</v>
      </c>
      <c r="L129" s="332">
        <f>L$123*'6.Network design'!L244</f>
        <v>0</v>
      </c>
      <c r="M129" s="332">
        <f>M$123*'6.Network design'!M244</f>
        <v>0</v>
      </c>
      <c r="N129" s="332">
        <f>N$123*'6.Network design'!N244</f>
        <v>0</v>
      </c>
      <c r="O129" s="332">
        <f>O$123*'6.Network design'!O244</f>
        <v>0</v>
      </c>
      <c r="P129" s="332">
        <f>P$123*'6.Network design'!P244</f>
        <v>0</v>
      </c>
      <c r="Q129" s="332">
        <f>Q$123*'6.Network design'!Q244</f>
        <v>0</v>
      </c>
      <c r="R129" s="332">
        <f>R$123*'6.Network design'!R244</f>
        <v>0</v>
      </c>
      <c r="S129" s="332">
        <f>S$123*'6.Network design'!S244</f>
        <v>0</v>
      </c>
      <c r="T129" s="332">
        <f>T$123*'6.Network design'!T244</f>
        <v>0</v>
      </c>
      <c r="U129" s="332">
        <f>U$123*'6.Network design'!U244</f>
        <v>0</v>
      </c>
      <c r="V129" s="332">
        <f>V$123*'6.Network design'!V244</f>
        <v>0</v>
      </c>
      <c r="W129" s="332">
        <f>W$123*'6.Network design'!W244</f>
        <v>0</v>
      </c>
      <c r="X129" s="332">
        <f>X$123*'6.Network design'!X244</f>
        <v>0</v>
      </c>
      <c r="Y129" s="332">
        <f>Y$123*'6.Network design'!Y244</f>
        <v>0</v>
      </c>
      <c r="AG129" s="52"/>
      <c r="AQ129" s="1"/>
    </row>
    <row r="130" spans="2:43">
      <c r="B130" s="330"/>
      <c r="C130" s="292" t="str">
        <f>'C. Masterfiles'!C59</f>
        <v>TL06</v>
      </c>
      <c r="D130" s="296" t="str">
        <f>'C. Masterfiles'!D59</f>
        <v>CORE-INTGW</v>
      </c>
      <c r="E130" s="297"/>
      <c r="F130" s="332">
        <f>F$123*'6.Network design'!F245</f>
        <v>0</v>
      </c>
      <c r="G130" s="332">
        <f>G$123*'6.Network design'!G245</f>
        <v>0</v>
      </c>
      <c r="H130" s="332">
        <f>H$123*'6.Network design'!H245</f>
        <v>0</v>
      </c>
      <c r="I130" s="332">
        <f>I$123*'6.Network design'!I245</f>
        <v>0</v>
      </c>
      <c r="J130" s="332">
        <f>J$123*'6.Network design'!J245</f>
        <v>0</v>
      </c>
      <c r="K130" s="332">
        <f>K$123*'6.Network design'!K245</f>
        <v>0</v>
      </c>
      <c r="L130" s="332">
        <f>L$123*'6.Network design'!L245</f>
        <v>0</v>
      </c>
      <c r="M130" s="332">
        <f>M$123*'6.Network design'!M245</f>
        <v>0</v>
      </c>
      <c r="N130" s="332">
        <f>N$123*'6.Network design'!N245</f>
        <v>0</v>
      </c>
      <c r="O130" s="332">
        <f>O$123*'6.Network design'!O245</f>
        <v>0</v>
      </c>
      <c r="P130" s="332">
        <f>P$123*'6.Network design'!P245</f>
        <v>0</v>
      </c>
      <c r="Q130" s="332">
        <f>Q$123*'6.Network design'!Q245</f>
        <v>0</v>
      </c>
      <c r="R130" s="332">
        <f>R$123*'6.Network design'!R245</f>
        <v>0</v>
      </c>
      <c r="S130" s="332">
        <f>S$123*'6.Network design'!S245</f>
        <v>0</v>
      </c>
      <c r="T130" s="332">
        <f>T$123*'6.Network design'!T245</f>
        <v>0</v>
      </c>
      <c r="U130" s="332">
        <f>U$123*'6.Network design'!U245</f>
        <v>0</v>
      </c>
      <c r="V130" s="332">
        <f>V$123*'6.Network design'!V245</f>
        <v>0</v>
      </c>
      <c r="W130" s="332">
        <f>W$123*'6.Network design'!W245</f>
        <v>0</v>
      </c>
      <c r="X130" s="332">
        <f>X$123*'6.Network design'!X245</f>
        <v>0</v>
      </c>
      <c r="Y130" s="332">
        <f>Y$123*'6.Network design'!Y245</f>
        <v>0</v>
      </c>
      <c r="AG130" s="52"/>
      <c r="AQ130" s="1"/>
    </row>
    <row r="131" spans="2:43">
      <c r="B131" s="330"/>
      <c r="AG131" s="52"/>
      <c r="AQ131" s="1"/>
    </row>
    <row r="132" spans="2:43" ht="36">
      <c r="B132" s="330"/>
      <c r="C132" s="331">
        <f>'C. Masterfiles'!$D$112</f>
        <v>2017</v>
      </c>
      <c r="D132" s="186"/>
      <c r="E132" s="301" t="s">
        <v>319</v>
      </c>
      <c r="F132" s="81" t="str">
        <f>'C. Masterfiles'!D69</f>
        <v>Trench - urban</v>
      </c>
      <c r="G132" s="81" t="str">
        <f>'C. Masterfiles'!D70</f>
        <v>Trench - suburban</v>
      </c>
      <c r="H132" s="81" t="str">
        <f>'C. Masterfiles'!D71</f>
        <v>Trench - rural</v>
      </c>
      <c r="I132" s="81" t="str">
        <f>'C. Masterfiles'!D72</f>
        <v>Duct</v>
      </c>
      <c r="J132" s="81" t="str">
        <f>'C. Masterfiles'!D73</f>
        <v>Cable - ducted 12 fibre</v>
      </c>
      <c r="K132" s="81" t="str">
        <f>'C. Masterfiles'!D74</f>
        <v>Cable - ducted 24 fibre</v>
      </c>
      <c r="L132" s="81" t="str">
        <f>'C. Masterfiles'!D75</f>
        <v>Cable - ducted 48 fibre</v>
      </c>
      <c r="M132" s="81" t="str">
        <f>'C. Masterfiles'!D76</f>
        <v>Cable - ducted 64 fibre</v>
      </c>
      <c r="N132" s="81" t="str">
        <f>'C. Masterfiles'!D77</f>
        <v>Cable - ducted 96 fibre</v>
      </c>
      <c r="O132" s="81" t="str">
        <f>'C. Masterfiles'!D78</f>
        <v>Cable - ducted 192 fibre</v>
      </c>
      <c r="P132" s="81" t="str">
        <f>'C. Masterfiles'!D79</f>
        <v>Cable - direct bury 12 fibre</v>
      </c>
      <c r="Q132" s="81" t="str">
        <f>'C. Masterfiles'!D80</f>
        <v>Cable - direct bury 24 fibre</v>
      </c>
      <c r="R132" s="81" t="str">
        <f>'C. Masterfiles'!D81</f>
        <v>Cable - direct bury 48 fibre</v>
      </c>
      <c r="S132" s="81" t="str">
        <f>'C. Masterfiles'!D82</f>
        <v>Cable - direct bury 64 fibre</v>
      </c>
      <c r="T132" s="81" t="str">
        <f>'C. Masterfiles'!D83</f>
        <v>Cable - direct bury 96 fibre</v>
      </c>
      <c r="U132" s="81" t="str">
        <f>'C. Masterfiles'!D84</f>
        <v>Cable - direct bury 192 fibre</v>
      </c>
      <c r="V132" s="81" t="str">
        <f>'C. Masterfiles'!D85</f>
        <v>Fibre joint</v>
      </c>
      <c r="W132" s="81" t="str">
        <f>'C. Masterfiles'!D86</f>
        <v>Jointing box</v>
      </c>
      <c r="X132" s="81" t="str">
        <f>'C. Masterfiles'!D87</f>
        <v>Manhole</v>
      </c>
      <c r="Y132" s="81" t="str">
        <f>'C. Masterfiles'!D88</f>
        <v>Cross connection frame</v>
      </c>
      <c r="AG132" s="52"/>
      <c r="AQ132" s="1"/>
    </row>
    <row r="133" spans="2:43">
      <c r="B133" s="330"/>
      <c r="C133" s="306"/>
      <c r="D133" s="188"/>
      <c r="E133" s="301" t="s">
        <v>281</v>
      </c>
      <c r="F133" s="332">
        <f>AB56</f>
        <v>4109.6061398068459</v>
      </c>
      <c r="G133" s="332">
        <f>AB57</f>
        <v>2914.2385492187141</v>
      </c>
      <c r="H133" s="332">
        <f>AB58</f>
        <v>3195.5692592047271</v>
      </c>
      <c r="I133" s="332">
        <f>AB59</f>
        <v>1198.1131617535711</v>
      </c>
      <c r="J133" s="332">
        <f>AB60</f>
        <v>179.22681158881676</v>
      </c>
      <c r="K133" s="332">
        <f>AB61</f>
        <v>217.83344290110111</v>
      </c>
      <c r="L133" s="332">
        <f>AB62</f>
        <v>325.98314518650693</v>
      </c>
      <c r="M133" s="332">
        <f>AB63</f>
        <v>391.43544727885654</v>
      </c>
      <c r="N133" s="332">
        <f>AB64</f>
        <v>499.84082261931059</v>
      </c>
      <c r="O133" s="332">
        <f>AB65</f>
        <v>638.26832672812043</v>
      </c>
      <c r="P133" s="332">
        <f>AB66</f>
        <v>215.0721739065801</v>
      </c>
      <c r="Q133" s="332">
        <f>AB67</f>
        <v>261.4001314813213</v>
      </c>
      <c r="R133" s="332">
        <f>AB68</f>
        <v>391.17977422380829</v>
      </c>
      <c r="S133" s="332">
        <f>AB69</f>
        <v>469.72253673462791</v>
      </c>
      <c r="T133" s="332">
        <f>AB70</f>
        <v>599.80898714317277</v>
      </c>
      <c r="U133" s="332">
        <f>AB71</f>
        <v>765.92199207374438</v>
      </c>
      <c r="V133" s="332">
        <f>AB72</f>
        <v>0.51134611009648145</v>
      </c>
      <c r="W133" s="332">
        <f>AB73</f>
        <v>3.9022575606202947</v>
      </c>
      <c r="X133" s="332">
        <f>AB74</f>
        <v>53.572463293587433</v>
      </c>
      <c r="Y133" s="332">
        <f>AB75</f>
        <v>38.350958257236108</v>
      </c>
      <c r="AG133" s="52"/>
      <c r="AQ133" s="1"/>
    </row>
    <row r="134" spans="2:43">
      <c r="B134" s="330"/>
      <c r="C134" s="302" t="s">
        <v>40</v>
      </c>
      <c r="D134" s="309" t="s">
        <v>283</v>
      </c>
      <c r="E134" s="307"/>
      <c r="F134" s="300"/>
      <c r="G134" s="300"/>
      <c r="H134" s="300"/>
      <c r="I134" s="300"/>
      <c r="J134" s="300"/>
      <c r="K134" s="300"/>
      <c r="L134" s="300"/>
      <c r="M134" s="300"/>
      <c r="N134" s="300"/>
      <c r="O134" s="300"/>
      <c r="P134" s="300"/>
      <c r="Q134" s="300"/>
      <c r="R134" s="300"/>
      <c r="S134" s="300"/>
      <c r="T134" s="300"/>
      <c r="U134" s="300"/>
      <c r="V134" s="300"/>
      <c r="W134" s="300"/>
      <c r="X134" s="300"/>
      <c r="Y134" s="300"/>
      <c r="AG134" s="52"/>
      <c r="AQ134" s="1"/>
    </row>
    <row r="135" spans="2:43">
      <c r="B135" s="330"/>
      <c r="C135" s="292" t="str">
        <f>'C. Masterfiles'!C54</f>
        <v>TL01</v>
      </c>
      <c r="D135" s="296" t="str">
        <f>'C. Masterfiles'!D54</f>
        <v>MSAN-MSAN</v>
      </c>
      <c r="E135" s="299"/>
      <c r="F135" s="332">
        <f>F$133*'6.Network design'!F240</f>
        <v>197261.09471072862</v>
      </c>
      <c r="G135" s="332">
        <f>G$133*'6.Network design'!G240</f>
        <v>69941.725181249145</v>
      </c>
      <c r="H135" s="332">
        <f>H$133*'6.Network design'!H240</f>
        <v>607158.15924889816</v>
      </c>
      <c r="I135" s="332">
        <f>I$133*'6.Network design'!I240</f>
        <v>86264.14764625713</v>
      </c>
      <c r="J135" s="332">
        <f>J$133*'6.Network design'!J240</f>
        <v>0</v>
      </c>
      <c r="K135" s="332">
        <f>K$133*'6.Network design'!K240</f>
        <v>15684.00788887928</v>
      </c>
      <c r="L135" s="332">
        <f>L$133*'6.Network design'!L240</f>
        <v>0</v>
      </c>
      <c r="M135" s="332">
        <f>M$133*'6.Network design'!M240</f>
        <v>0</v>
      </c>
      <c r="N135" s="332">
        <f>N$133*'6.Network design'!N240</f>
        <v>0</v>
      </c>
      <c r="O135" s="332">
        <f>O$133*'6.Network design'!O240</f>
        <v>0</v>
      </c>
      <c r="P135" s="332">
        <f>P$133*'6.Network design'!P240</f>
        <v>0</v>
      </c>
      <c r="Q135" s="332">
        <f>Q$133*'6.Network design'!Q240</f>
        <v>49666.024981451046</v>
      </c>
      <c r="R135" s="332">
        <f>R$133*'6.Network design'!R240</f>
        <v>0</v>
      </c>
      <c r="S135" s="332">
        <f>S$133*'6.Network design'!S240</f>
        <v>0</v>
      </c>
      <c r="T135" s="332">
        <f>T$133*'6.Network design'!T240</f>
        <v>0</v>
      </c>
      <c r="U135" s="332">
        <f>U$133*'6.Network design'!U240</f>
        <v>0</v>
      </c>
      <c r="V135" s="332">
        <f>V$133*'6.Network design'!V240</f>
        <v>27.101343835113518</v>
      </c>
      <c r="W135" s="332">
        <f>W$133*'6.Network design'!W240</f>
        <v>206.81965071287561</v>
      </c>
      <c r="X135" s="332">
        <f>X$133*'6.Network design'!X240</f>
        <v>2839.340554560134</v>
      </c>
      <c r="Y135" s="332">
        <f>Y$133*'6.Network design'!Y240</f>
        <v>2032.6007876335138</v>
      </c>
      <c r="AG135" s="52"/>
      <c r="AQ135" s="1"/>
    </row>
    <row r="136" spans="2:43">
      <c r="B136" s="330"/>
      <c r="C136" s="292" t="str">
        <f>'C. Masterfiles'!C55</f>
        <v>TL02</v>
      </c>
      <c r="D136" s="296" t="str">
        <f>'C. Masterfiles'!D55</f>
        <v>AGGR-AGGR</v>
      </c>
      <c r="E136" s="299"/>
      <c r="F136" s="332">
        <f>F$133*'6.Network design'!F241</f>
        <v>102740.15349517115</v>
      </c>
      <c r="G136" s="332">
        <f>G$133*'6.Network design'!G241</f>
        <v>37885.101139843282</v>
      </c>
      <c r="H136" s="332">
        <f>H$133*'6.Network design'!H241</f>
        <v>559224.62036082731</v>
      </c>
      <c r="I136" s="332">
        <f>I$133*'6.Network design'!I241</f>
        <v>45528.300146635702</v>
      </c>
      <c r="J136" s="332">
        <f>J$133*'6.Network design'!J241</f>
        <v>0</v>
      </c>
      <c r="K136" s="332">
        <f>K$133*'6.Network design'!K241</f>
        <v>0</v>
      </c>
      <c r="L136" s="332">
        <f>L$133*'6.Network design'!L241</f>
        <v>12387.359517087263</v>
      </c>
      <c r="M136" s="332">
        <f>M$133*'6.Network design'!M241</f>
        <v>0</v>
      </c>
      <c r="N136" s="332">
        <f>N$133*'6.Network design'!N241</f>
        <v>0</v>
      </c>
      <c r="O136" s="332">
        <f>O$133*'6.Network design'!O241</f>
        <v>0</v>
      </c>
      <c r="P136" s="332">
        <f>P$133*'6.Network design'!P241</f>
        <v>0</v>
      </c>
      <c r="Q136" s="332">
        <f>Q$133*'6.Network design'!Q241</f>
        <v>0</v>
      </c>
      <c r="R136" s="332">
        <f>R$133*'6.Network design'!R241</f>
        <v>68456.460489166449</v>
      </c>
      <c r="S136" s="332">
        <f>S$133*'6.Network design'!S241</f>
        <v>0</v>
      </c>
      <c r="T136" s="332">
        <f>T$133*'6.Network design'!T241</f>
        <v>0</v>
      </c>
      <c r="U136" s="332">
        <f>U$133*'6.Network design'!U241</f>
        <v>0</v>
      </c>
      <c r="V136" s="332">
        <f>V$133*'6.Network design'!V241</f>
        <v>11.249614422122592</v>
      </c>
      <c r="W136" s="332">
        <f>W$133*'6.Network design'!W241</f>
        <v>85.849666333646482</v>
      </c>
      <c r="X136" s="332">
        <f>X$133*'6.Network design'!X241</f>
        <v>1178.5941924589235</v>
      </c>
      <c r="Y136" s="332">
        <f>Y$133*'6.Network design'!Y241</f>
        <v>843.7210816591944</v>
      </c>
      <c r="AG136" s="52"/>
      <c r="AQ136" s="1"/>
    </row>
    <row r="137" spans="2:43">
      <c r="B137" s="330"/>
      <c r="C137" s="292" t="str">
        <f>'C. Masterfiles'!C56</f>
        <v>TL03</v>
      </c>
      <c r="D137" s="296" t="str">
        <f>'C. Masterfiles'!D56</f>
        <v>EDGE-EDGE</v>
      </c>
      <c r="E137" s="299"/>
      <c r="F137" s="332">
        <f>F$133*'6.Network design'!F242</f>
        <v>61644.092097102686</v>
      </c>
      <c r="G137" s="332">
        <f>G$133*'6.Network design'!G242</f>
        <v>23313.908393749713</v>
      </c>
      <c r="H137" s="332">
        <f>H$133*'6.Network design'!H242</f>
        <v>335534.77221649635</v>
      </c>
      <c r="I137" s="332">
        <f>I$133*'6.Network design'!I242</f>
        <v>27556.602720332136</v>
      </c>
      <c r="J137" s="332">
        <f>J$133*'6.Network design'!J242</f>
        <v>0</v>
      </c>
      <c r="K137" s="332">
        <f>K$133*'6.Network design'!K242</f>
        <v>0</v>
      </c>
      <c r="L137" s="332">
        <f>L$133*'6.Network design'!L242</f>
        <v>0</v>
      </c>
      <c r="M137" s="332">
        <f>M$133*'6.Network design'!M242</f>
        <v>9003.0152874137002</v>
      </c>
      <c r="N137" s="332">
        <f>N$133*'6.Network design'!N242</f>
        <v>0</v>
      </c>
      <c r="O137" s="332">
        <f>O$133*'6.Network design'!O242</f>
        <v>0</v>
      </c>
      <c r="P137" s="332">
        <f>P$133*'6.Network design'!P242</f>
        <v>0</v>
      </c>
      <c r="Q137" s="332">
        <f>Q$133*'6.Network design'!Q242</f>
        <v>0</v>
      </c>
      <c r="R137" s="332">
        <f>R$133*'6.Network design'!R242</f>
        <v>0</v>
      </c>
      <c r="S137" s="332">
        <f>S$133*'6.Network design'!S242</f>
        <v>49320.866357135928</v>
      </c>
      <c r="T137" s="332">
        <f>T$133*'6.Network design'!T242</f>
        <v>0</v>
      </c>
      <c r="U137" s="332">
        <f>U$133*'6.Network design'!U242</f>
        <v>0</v>
      </c>
      <c r="V137" s="332">
        <f>V$133*'6.Network design'!V242</f>
        <v>6.6474994312542588</v>
      </c>
      <c r="W137" s="332">
        <f>W$133*'6.Network design'!W242</f>
        <v>50.729348288063832</v>
      </c>
      <c r="X137" s="332">
        <f>X$133*'6.Network design'!X242</f>
        <v>696.44202281663661</v>
      </c>
      <c r="Y137" s="332">
        <f>Y$133*'6.Network design'!Y242</f>
        <v>498.5624573440694</v>
      </c>
      <c r="AG137" s="52"/>
      <c r="AQ137" s="1"/>
    </row>
    <row r="138" spans="2:43">
      <c r="B138" s="330"/>
      <c r="C138" s="292" t="str">
        <f>'C. Masterfiles'!C57</f>
        <v>TL04</v>
      </c>
      <c r="D138" s="296" t="str">
        <f>'C. Masterfiles'!D57</f>
        <v>CORE-CORE</v>
      </c>
      <c r="E138" s="299"/>
      <c r="F138" s="332">
        <f>F$133*'6.Network design'!F243</f>
        <v>205480.3069903423</v>
      </c>
      <c r="G138" s="332">
        <f>G$133*'6.Network design'!G243</f>
        <v>72855.963730467847</v>
      </c>
      <c r="H138" s="332">
        <f>H$133*'6.Network design'!H243</f>
        <v>878781.54628130002</v>
      </c>
      <c r="I138" s="332">
        <f>I$133*'6.Network design'!I243</f>
        <v>89858.487131517832</v>
      </c>
      <c r="J138" s="332">
        <f>J$133*'6.Network design'!J243</f>
        <v>0</v>
      </c>
      <c r="K138" s="332">
        <f>K$133*'6.Network design'!K243</f>
        <v>0</v>
      </c>
      <c r="L138" s="332">
        <f>L$133*'6.Network design'!L243</f>
        <v>0</v>
      </c>
      <c r="M138" s="332">
        <f>M$133*'6.Network design'!M243</f>
        <v>0</v>
      </c>
      <c r="N138" s="332">
        <f>N$133*'6.Network design'!N243</f>
        <v>0</v>
      </c>
      <c r="O138" s="332">
        <f>O$133*'6.Network design'!O243</f>
        <v>47870.124504609033</v>
      </c>
      <c r="P138" s="332">
        <f>P$133*'6.Network design'!P243</f>
        <v>0</v>
      </c>
      <c r="Q138" s="332">
        <f>Q$133*'6.Network design'!Q243</f>
        <v>0</v>
      </c>
      <c r="R138" s="332">
        <f>R$133*'6.Network design'!R243</f>
        <v>0</v>
      </c>
      <c r="S138" s="332">
        <f>S$133*'6.Network design'!S243</f>
        <v>0</v>
      </c>
      <c r="T138" s="332">
        <f>T$133*'6.Network design'!T243</f>
        <v>0</v>
      </c>
      <c r="U138" s="332">
        <f>U$133*'6.Network design'!U243</f>
        <v>210628.54782027969</v>
      </c>
      <c r="V138" s="332">
        <f>V$133*'6.Network design'!V243</f>
        <v>17.897113853376851</v>
      </c>
      <c r="W138" s="332">
        <f>W$133*'6.Network design'!W243</f>
        <v>136.57901462171031</v>
      </c>
      <c r="X138" s="332">
        <f>X$133*'6.Network design'!X243</f>
        <v>1875.0362152755602</v>
      </c>
      <c r="Y138" s="332">
        <f>Y$133*'6.Network design'!Y243</f>
        <v>1342.2835390032637</v>
      </c>
      <c r="AG138" s="52"/>
      <c r="AQ138" s="1"/>
    </row>
    <row r="139" spans="2:43">
      <c r="C139" s="292" t="str">
        <f>'C. Masterfiles'!C58</f>
        <v>TL05</v>
      </c>
      <c r="D139" s="296" t="str">
        <f>'C. Masterfiles'!D58</f>
        <v>CORE-ICGW</v>
      </c>
      <c r="E139" s="299"/>
      <c r="F139" s="332">
        <f>F$133*'6.Network design'!F244</f>
        <v>0</v>
      </c>
      <c r="G139" s="332">
        <f>G$133*'6.Network design'!G244</f>
        <v>0</v>
      </c>
      <c r="H139" s="332">
        <f>H$133*'6.Network design'!H244</f>
        <v>0</v>
      </c>
      <c r="I139" s="332">
        <f>I$133*'6.Network design'!I244</f>
        <v>0</v>
      </c>
      <c r="J139" s="332">
        <f>J$133*'6.Network design'!J244</f>
        <v>0</v>
      </c>
      <c r="K139" s="332">
        <f>K$133*'6.Network design'!K244</f>
        <v>0</v>
      </c>
      <c r="L139" s="332">
        <f>L$133*'6.Network design'!L244</f>
        <v>0</v>
      </c>
      <c r="M139" s="332">
        <f>M$133*'6.Network design'!M244</f>
        <v>0</v>
      </c>
      <c r="N139" s="332">
        <f>N$133*'6.Network design'!N244</f>
        <v>0</v>
      </c>
      <c r="O139" s="332">
        <f>O$133*'6.Network design'!O244</f>
        <v>0</v>
      </c>
      <c r="P139" s="332">
        <f>P$133*'6.Network design'!P244</f>
        <v>0</v>
      </c>
      <c r="Q139" s="332">
        <f>Q$133*'6.Network design'!Q244</f>
        <v>0</v>
      </c>
      <c r="R139" s="332">
        <f>R$133*'6.Network design'!R244</f>
        <v>0</v>
      </c>
      <c r="S139" s="332">
        <f>S$133*'6.Network design'!S244</f>
        <v>0</v>
      </c>
      <c r="T139" s="332">
        <f>T$133*'6.Network design'!T244</f>
        <v>0</v>
      </c>
      <c r="U139" s="332">
        <f>U$133*'6.Network design'!U244</f>
        <v>0</v>
      </c>
      <c r="V139" s="332">
        <f>V$133*'6.Network design'!V244</f>
        <v>0</v>
      </c>
      <c r="W139" s="332">
        <f>W$133*'6.Network design'!W244</f>
        <v>0</v>
      </c>
      <c r="X139" s="332">
        <f>X$133*'6.Network design'!X244</f>
        <v>0</v>
      </c>
      <c r="Y139" s="332">
        <f>Y$133*'6.Network design'!Y244</f>
        <v>0</v>
      </c>
      <c r="AG139" s="52"/>
      <c r="AQ139" s="1"/>
    </row>
    <row r="140" spans="2:43">
      <c r="C140" s="292" t="str">
        <f>'C. Masterfiles'!C59</f>
        <v>TL06</v>
      </c>
      <c r="D140" s="296" t="str">
        <f>'C. Masterfiles'!D59</f>
        <v>CORE-INTGW</v>
      </c>
      <c r="E140" s="299"/>
      <c r="F140" s="332">
        <f>F$133*'6.Network design'!F245</f>
        <v>0</v>
      </c>
      <c r="G140" s="332">
        <f>G$133*'6.Network design'!G245</f>
        <v>0</v>
      </c>
      <c r="H140" s="332">
        <f>H$133*'6.Network design'!H245</f>
        <v>0</v>
      </c>
      <c r="I140" s="332">
        <f>I$133*'6.Network design'!I245</f>
        <v>0</v>
      </c>
      <c r="J140" s="332">
        <f>J$133*'6.Network design'!J245</f>
        <v>0</v>
      </c>
      <c r="K140" s="332">
        <f>K$133*'6.Network design'!K245</f>
        <v>0</v>
      </c>
      <c r="L140" s="332">
        <f>L$133*'6.Network design'!L245</f>
        <v>0</v>
      </c>
      <c r="M140" s="332">
        <f>M$133*'6.Network design'!M245</f>
        <v>0</v>
      </c>
      <c r="N140" s="332">
        <f>N$133*'6.Network design'!N245</f>
        <v>0</v>
      </c>
      <c r="O140" s="332">
        <f>O$133*'6.Network design'!O245</f>
        <v>0</v>
      </c>
      <c r="P140" s="332">
        <f>P$133*'6.Network design'!P245</f>
        <v>0</v>
      </c>
      <c r="Q140" s="332">
        <f>Q$133*'6.Network design'!Q245</f>
        <v>0</v>
      </c>
      <c r="R140" s="332">
        <f>R$133*'6.Network design'!R245</f>
        <v>0</v>
      </c>
      <c r="S140" s="332">
        <f>S$133*'6.Network design'!S245</f>
        <v>0</v>
      </c>
      <c r="T140" s="332">
        <f>T$133*'6.Network design'!T245</f>
        <v>0</v>
      </c>
      <c r="U140" s="332">
        <f>U$133*'6.Network design'!U245</f>
        <v>0</v>
      </c>
      <c r="V140" s="332">
        <f>V$133*'6.Network design'!V245</f>
        <v>0</v>
      </c>
      <c r="W140" s="332">
        <f>W$133*'6.Network design'!W245</f>
        <v>0</v>
      </c>
      <c r="X140" s="332">
        <f>X$133*'6.Network design'!X245</f>
        <v>0</v>
      </c>
      <c r="Y140" s="332">
        <f>Y$133*'6.Network design'!Y245</f>
        <v>0</v>
      </c>
      <c r="AG140" s="52"/>
      <c r="AQ140" s="1"/>
    </row>
    <row r="141" spans="2:43">
      <c r="AG141" s="52"/>
      <c r="AQ141" s="1"/>
    </row>
    <row r="142" spans="2:43" ht="36">
      <c r="C142" s="303">
        <f>'C. Masterfiles'!$D$113</f>
        <v>2018</v>
      </c>
      <c r="D142" s="186"/>
      <c r="E142" s="301" t="s">
        <v>319</v>
      </c>
      <c r="F142" s="81" t="str">
        <f>'C. Masterfiles'!D69</f>
        <v>Trench - urban</v>
      </c>
      <c r="G142" s="81" t="str">
        <f>'C. Masterfiles'!D70</f>
        <v>Trench - suburban</v>
      </c>
      <c r="H142" s="81" t="str">
        <f>'C. Masterfiles'!D71</f>
        <v>Trench - rural</v>
      </c>
      <c r="I142" s="81" t="str">
        <f>'C. Masterfiles'!D72</f>
        <v>Duct</v>
      </c>
      <c r="J142" s="81" t="str">
        <f>'C. Masterfiles'!D73</f>
        <v>Cable - ducted 12 fibre</v>
      </c>
      <c r="K142" s="81" t="str">
        <f>'C. Masterfiles'!D74</f>
        <v>Cable - ducted 24 fibre</v>
      </c>
      <c r="L142" s="81" t="str">
        <f>'C. Masterfiles'!D75</f>
        <v>Cable - ducted 48 fibre</v>
      </c>
      <c r="M142" s="81" t="str">
        <f>'C. Masterfiles'!D76</f>
        <v>Cable - ducted 64 fibre</v>
      </c>
      <c r="N142" s="81" t="str">
        <f>'C. Masterfiles'!D77</f>
        <v>Cable - ducted 96 fibre</v>
      </c>
      <c r="O142" s="81" t="str">
        <f>'C. Masterfiles'!D78</f>
        <v>Cable - ducted 192 fibre</v>
      </c>
      <c r="P142" s="81" t="str">
        <f>'C. Masterfiles'!D79</f>
        <v>Cable - direct bury 12 fibre</v>
      </c>
      <c r="Q142" s="81" t="str">
        <f>'C. Masterfiles'!D80</f>
        <v>Cable - direct bury 24 fibre</v>
      </c>
      <c r="R142" s="81" t="str">
        <f>'C. Masterfiles'!D81</f>
        <v>Cable - direct bury 48 fibre</v>
      </c>
      <c r="S142" s="81" t="str">
        <f>'C. Masterfiles'!D82</f>
        <v>Cable - direct bury 64 fibre</v>
      </c>
      <c r="T142" s="81" t="str">
        <f>'C. Masterfiles'!D83</f>
        <v>Cable - direct bury 96 fibre</v>
      </c>
      <c r="U142" s="81" t="str">
        <f>'C. Masterfiles'!D84</f>
        <v>Cable - direct bury 192 fibre</v>
      </c>
      <c r="V142" s="81" t="str">
        <f>'C. Masterfiles'!D85</f>
        <v>Fibre joint</v>
      </c>
      <c r="W142" s="81" t="str">
        <f>'C. Masterfiles'!D86</f>
        <v>Jointing box</v>
      </c>
      <c r="X142" s="81" t="str">
        <f>'C. Masterfiles'!D87</f>
        <v>Manhole</v>
      </c>
      <c r="Y142" s="81" t="str">
        <f>'C. Masterfiles'!D88</f>
        <v>Cross connection frame</v>
      </c>
      <c r="AG142" s="52"/>
      <c r="AQ142" s="1"/>
    </row>
    <row r="143" spans="2:43">
      <c r="C143" s="306"/>
      <c r="D143" s="188"/>
      <c r="E143" s="301" t="s">
        <v>281</v>
      </c>
      <c r="F143" s="332">
        <f>AC56</f>
        <v>4257.5519608398927</v>
      </c>
      <c r="G143" s="332">
        <f>AC57</f>
        <v>3019.1511369905884</v>
      </c>
      <c r="H143" s="332">
        <f>AC58</f>
        <v>3310.6097525360974</v>
      </c>
      <c r="I143" s="332">
        <f>AC59</f>
        <v>1249.1124711299608</v>
      </c>
      <c r="J143" s="332">
        <f>AC60</f>
        <v>187.1714217682576</v>
      </c>
      <c r="K143" s="332">
        <f>AC61</f>
        <v>227.48937424615616</v>
      </c>
      <c r="L143" s="332">
        <f>AC62</f>
        <v>340.43304244583226</v>
      </c>
      <c r="M143" s="332">
        <f>AC63</f>
        <v>408.78665724279938</v>
      </c>
      <c r="N143" s="332">
        <f>AC64</f>
        <v>521.9973317502762</v>
      </c>
      <c r="O143" s="332">
        <f>AC65</f>
        <v>666.56092983134556</v>
      </c>
      <c r="P143" s="332">
        <f>AC66</f>
        <v>224.60570612190912</v>
      </c>
      <c r="Q143" s="332">
        <f>AC67</f>
        <v>272.98724909538743</v>
      </c>
      <c r="R143" s="332">
        <f>AC68</f>
        <v>408.51965093499871</v>
      </c>
      <c r="S143" s="332">
        <f>AC69</f>
        <v>490.54398869135935</v>
      </c>
      <c r="T143" s="332">
        <f>AC70</f>
        <v>626.39679810033135</v>
      </c>
      <c r="U143" s="332">
        <f>AC71</f>
        <v>799.87311579761467</v>
      </c>
      <c r="V143" s="332">
        <f>AC72</f>
        <v>0.53401261560130553</v>
      </c>
      <c r="W143" s="332">
        <f>AC73</f>
        <v>4.0683624386513095</v>
      </c>
      <c r="X143" s="332">
        <f>AC74</f>
        <v>55.852847748730326</v>
      </c>
      <c r="Y143" s="332">
        <f>AC75</f>
        <v>40.050946170097916</v>
      </c>
      <c r="AG143" s="52"/>
      <c r="AQ143" s="1"/>
    </row>
    <row r="144" spans="2:43">
      <c r="C144" s="302" t="s">
        <v>40</v>
      </c>
      <c r="D144" s="308" t="s">
        <v>283</v>
      </c>
      <c r="E144" s="307"/>
      <c r="F144" s="300"/>
      <c r="G144" s="300"/>
      <c r="H144" s="300"/>
      <c r="I144" s="300"/>
      <c r="J144" s="300"/>
      <c r="K144" s="300"/>
      <c r="L144" s="300"/>
      <c r="M144" s="300"/>
      <c r="N144" s="300"/>
      <c r="O144" s="300"/>
      <c r="P144" s="300"/>
      <c r="Q144" s="300"/>
      <c r="R144" s="300"/>
      <c r="S144" s="300"/>
      <c r="T144" s="300"/>
      <c r="U144" s="300"/>
      <c r="V144" s="300"/>
      <c r="W144" s="300"/>
      <c r="X144" s="300"/>
      <c r="Y144" s="300"/>
      <c r="AG144" s="52"/>
      <c r="AQ144" s="1"/>
    </row>
    <row r="145" spans="3:43">
      <c r="C145" s="292" t="str">
        <f>'C. Masterfiles'!C54</f>
        <v>TL01</v>
      </c>
      <c r="D145" s="296" t="str">
        <f>'C. Masterfiles'!D54</f>
        <v>MSAN-MSAN</v>
      </c>
      <c r="E145" s="299"/>
      <c r="F145" s="332">
        <f>F$143*'6.Network design'!F240</f>
        <v>204362.49412031483</v>
      </c>
      <c r="G145" s="332">
        <f>G$143*'6.Network design'!G240</f>
        <v>72459.627287774114</v>
      </c>
      <c r="H145" s="332">
        <f>H$143*'6.Network design'!H240</f>
        <v>629015.85298185854</v>
      </c>
      <c r="I145" s="332">
        <f>I$143*'6.Network design'!I240</f>
        <v>89936.09792135717</v>
      </c>
      <c r="J145" s="332">
        <f>J$143*'6.Network design'!J240</f>
        <v>0</v>
      </c>
      <c r="K145" s="332">
        <f>K$143*'6.Network design'!K240</f>
        <v>16379.234945723243</v>
      </c>
      <c r="L145" s="332">
        <f>L$143*'6.Network design'!L240</f>
        <v>0</v>
      </c>
      <c r="M145" s="332">
        <f>M$143*'6.Network design'!M240</f>
        <v>0</v>
      </c>
      <c r="N145" s="332">
        <f>N$143*'6.Network design'!N240</f>
        <v>0</v>
      </c>
      <c r="O145" s="332">
        <f>O$143*'6.Network design'!O240</f>
        <v>0</v>
      </c>
      <c r="P145" s="332">
        <f>P$143*'6.Network design'!P240</f>
        <v>0</v>
      </c>
      <c r="Q145" s="332">
        <f>Q$143*'6.Network design'!Q240</f>
        <v>51867.577328123611</v>
      </c>
      <c r="R145" s="332">
        <f>R$143*'6.Network design'!R240</f>
        <v>0</v>
      </c>
      <c r="S145" s="332">
        <f>S$143*'6.Network design'!S240</f>
        <v>0</v>
      </c>
      <c r="T145" s="332">
        <f>T$143*'6.Network design'!T240</f>
        <v>0</v>
      </c>
      <c r="U145" s="332">
        <f>U$143*'6.Network design'!U240</f>
        <v>0</v>
      </c>
      <c r="V145" s="332">
        <f>V$143*'6.Network design'!V240</f>
        <v>28.302668626869192</v>
      </c>
      <c r="W145" s="332">
        <f>W$143*'6.Network design'!W240</f>
        <v>215.6232092485194</v>
      </c>
      <c r="X145" s="332">
        <f>X$143*'6.Network design'!X240</f>
        <v>2960.2009306827072</v>
      </c>
      <c r="Y145" s="332">
        <f>Y$143*'6.Network design'!Y240</f>
        <v>2122.7001470151895</v>
      </c>
      <c r="AG145" s="52"/>
      <c r="AQ145" s="1"/>
    </row>
    <row r="146" spans="3:43">
      <c r="C146" s="292" t="str">
        <f>'C. Masterfiles'!C55</f>
        <v>TL02</v>
      </c>
      <c r="D146" s="296" t="str">
        <f>'C. Masterfiles'!D55</f>
        <v>AGGR-AGGR</v>
      </c>
      <c r="E146" s="297"/>
      <c r="F146" s="332">
        <f>F$143*'6.Network design'!F241</f>
        <v>106438.79902099732</v>
      </c>
      <c r="G146" s="332">
        <f>G$143*'6.Network design'!G241</f>
        <v>39248.96478087765</v>
      </c>
      <c r="H146" s="332">
        <f>H$143*'6.Network design'!H241</f>
        <v>579356.70669381705</v>
      </c>
      <c r="I146" s="332">
        <f>I$143*'6.Network design'!I241</f>
        <v>47466.273902938512</v>
      </c>
      <c r="J146" s="332">
        <f>J$143*'6.Network design'!J241</f>
        <v>0</v>
      </c>
      <c r="K146" s="332">
        <f>K$143*'6.Network design'!K241</f>
        <v>0</v>
      </c>
      <c r="L146" s="332">
        <f>L$143*'6.Network design'!L241</f>
        <v>12936.455612941625</v>
      </c>
      <c r="M146" s="332">
        <f>M$143*'6.Network design'!M241</f>
        <v>0</v>
      </c>
      <c r="N146" s="332">
        <f>N$143*'6.Network design'!N241</f>
        <v>0</v>
      </c>
      <c r="O146" s="332">
        <f>O$143*'6.Network design'!O241</f>
        <v>0</v>
      </c>
      <c r="P146" s="332">
        <f>P$143*'6.Network design'!P241</f>
        <v>0</v>
      </c>
      <c r="Q146" s="332">
        <f>Q$143*'6.Network design'!Q241</f>
        <v>0</v>
      </c>
      <c r="R146" s="332">
        <f>R$143*'6.Network design'!R241</f>
        <v>71490.938913624777</v>
      </c>
      <c r="S146" s="332">
        <f>S$143*'6.Network design'!S241</f>
        <v>0</v>
      </c>
      <c r="T146" s="332">
        <f>T$143*'6.Network design'!T241</f>
        <v>0</v>
      </c>
      <c r="U146" s="332">
        <f>U$143*'6.Network design'!U241</f>
        <v>0</v>
      </c>
      <c r="V146" s="332">
        <f>V$143*'6.Network design'!V241</f>
        <v>11.748277543228722</v>
      </c>
      <c r="W146" s="332">
        <f>W$143*'6.Network design'!W241</f>
        <v>89.503973650328817</v>
      </c>
      <c r="X146" s="332">
        <f>X$143*'6.Network design'!X241</f>
        <v>1228.7626504720672</v>
      </c>
      <c r="Y146" s="332">
        <f>Y$143*'6.Network design'!Y241</f>
        <v>881.12081574215415</v>
      </c>
      <c r="AG146" s="52"/>
      <c r="AQ146" s="1"/>
    </row>
    <row r="147" spans="3:43">
      <c r="C147" s="292" t="str">
        <f>'C. Masterfiles'!C56</f>
        <v>TL03</v>
      </c>
      <c r="D147" s="296" t="str">
        <f>'C. Masterfiles'!D56</f>
        <v>EDGE-EDGE</v>
      </c>
      <c r="E147" s="297"/>
      <c r="F147" s="332">
        <f>F$143*'6.Network design'!F242</f>
        <v>63863.279412598393</v>
      </c>
      <c r="G147" s="332">
        <f>G$143*'6.Network design'!G242</f>
        <v>24153.209095924707</v>
      </c>
      <c r="H147" s="332">
        <f>H$143*'6.Network design'!H242</f>
        <v>347614.0240162902</v>
      </c>
      <c r="I147" s="332">
        <f>I$143*'6.Network design'!I242</f>
        <v>28729.586835989099</v>
      </c>
      <c r="J147" s="332">
        <f>J$143*'6.Network design'!J242</f>
        <v>0</v>
      </c>
      <c r="K147" s="332">
        <f>K$143*'6.Network design'!K242</f>
        <v>0</v>
      </c>
      <c r="L147" s="332">
        <f>L$143*'6.Network design'!L242</f>
        <v>0</v>
      </c>
      <c r="M147" s="332">
        <f>M$143*'6.Network design'!M242</f>
        <v>9402.0931165843849</v>
      </c>
      <c r="N147" s="332">
        <f>N$143*'6.Network design'!N242</f>
        <v>0</v>
      </c>
      <c r="O147" s="332">
        <f>O$143*'6.Network design'!O242</f>
        <v>0</v>
      </c>
      <c r="P147" s="332">
        <f>P$143*'6.Network design'!P242</f>
        <v>0</v>
      </c>
      <c r="Q147" s="332">
        <f>Q$143*'6.Network design'!Q242</f>
        <v>0</v>
      </c>
      <c r="R147" s="332">
        <f>R$143*'6.Network design'!R242</f>
        <v>0</v>
      </c>
      <c r="S147" s="332">
        <f>S$143*'6.Network design'!S242</f>
        <v>51507.118812592729</v>
      </c>
      <c r="T147" s="332">
        <f>T$143*'6.Network design'!T242</f>
        <v>0</v>
      </c>
      <c r="U147" s="332">
        <f>U$143*'6.Network design'!U242</f>
        <v>0</v>
      </c>
      <c r="V147" s="332">
        <f>V$143*'6.Network design'!V242</f>
        <v>6.9421640028169715</v>
      </c>
      <c r="W147" s="332">
        <f>W$143*'6.Network design'!W242</f>
        <v>52.88871170246702</v>
      </c>
      <c r="X147" s="332">
        <f>X$143*'6.Network design'!X242</f>
        <v>726.08702073349423</v>
      </c>
      <c r="Y147" s="332">
        <f>Y$143*'6.Network design'!Y242</f>
        <v>520.66230021127285</v>
      </c>
      <c r="AG147" s="52"/>
      <c r="AQ147" s="1"/>
    </row>
    <row r="148" spans="3:43">
      <c r="C148" s="292" t="str">
        <f>'C. Masterfiles'!C57</f>
        <v>TL04</v>
      </c>
      <c r="D148" s="296" t="str">
        <f>'C. Masterfiles'!D57</f>
        <v>CORE-CORE</v>
      </c>
      <c r="E148" s="297"/>
      <c r="F148" s="332">
        <f>F$143*'6.Network design'!F243</f>
        <v>212877.59804199464</v>
      </c>
      <c r="G148" s="332">
        <f>G$143*'6.Network design'!G243</f>
        <v>75478.778424764707</v>
      </c>
      <c r="H148" s="332">
        <f>H$143*'6.Network design'!H243</f>
        <v>910417.68194742675</v>
      </c>
      <c r="I148" s="332">
        <f>I$143*'6.Network design'!I243</f>
        <v>93683.435334747061</v>
      </c>
      <c r="J148" s="332">
        <f>J$143*'6.Network design'!J243</f>
        <v>0</v>
      </c>
      <c r="K148" s="332">
        <f>K$143*'6.Network design'!K243</f>
        <v>0</v>
      </c>
      <c r="L148" s="332">
        <f>L$143*'6.Network design'!L243</f>
        <v>0</v>
      </c>
      <c r="M148" s="332">
        <f>M$143*'6.Network design'!M243</f>
        <v>0</v>
      </c>
      <c r="N148" s="332">
        <f>N$143*'6.Network design'!N243</f>
        <v>0</v>
      </c>
      <c r="O148" s="332">
        <f>O$143*'6.Network design'!O243</f>
        <v>49992.069737350917</v>
      </c>
      <c r="P148" s="332">
        <f>P$143*'6.Network design'!P243</f>
        <v>0</v>
      </c>
      <c r="Q148" s="332">
        <f>Q$143*'6.Network design'!Q243</f>
        <v>0</v>
      </c>
      <c r="R148" s="332">
        <f>R$143*'6.Network design'!R243</f>
        <v>0</v>
      </c>
      <c r="S148" s="332">
        <f>S$143*'6.Network design'!S243</f>
        <v>0</v>
      </c>
      <c r="T148" s="332">
        <f>T$143*'6.Network design'!T243</f>
        <v>0</v>
      </c>
      <c r="U148" s="332">
        <f>U$143*'6.Network design'!U243</f>
        <v>219965.10684434403</v>
      </c>
      <c r="V148" s="332">
        <f>V$143*'6.Network design'!V243</f>
        <v>18.690441546045694</v>
      </c>
      <c r="W148" s="332">
        <f>W$143*'6.Network design'!W243</f>
        <v>142.39268535279584</v>
      </c>
      <c r="X148" s="332">
        <f>X$143*'6.Network design'!X243</f>
        <v>1954.8496712055614</v>
      </c>
      <c r="Y148" s="332">
        <f>Y$143*'6.Network design'!Y243</f>
        <v>1401.7831159534271</v>
      </c>
      <c r="AG148" s="52"/>
      <c r="AQ148" s="1"/>
    </row>
    <row r="149" spans="3:43">
      <c r="C149" s="292" t="str">
        <f>'C. Masterfiles'!C58</f>
        <v>TL05</v>
      </c>
      <c r="D149" s="296" t="str">
        <f>'C. Masterfiles'!D58</f>
        <v>CORE-ICGW</v>
      </c>
      <c r="E149" s="297"/>
      <c r="F149" s="332">
        <f>F$143*'6.Network design'!F244</f>
        <v>0</v>
      </c>
      <c r="G149" s="332">
        <f>G$143*'6.Network design'!G244</f>
        <v>0</v>
      </c>
      <c r="H149" s="332">
        <f>H$143*'6.Network design'!H244</f>
        <v>0</v>
      </c>
      <c r="I149" s="332">
        <f>I$143*'6.Network design'!I244</f>
        <v>0</v>
      </c>
      <c r="J149" s="332">
        <f>J$143*'6.Network design'!J244</f>
        <v>0</v>
      </c>
      <c r="K149" s="332">
        <f>K$143*'6.Network design'!K244</f>
        <v>0</v>
      </c>
      <c r="L149" s="332">
        <f>L$143*'6.Network design'!L244</f>
        <v>0</v>
      </c>
      <c r="M149" s="332">
        <f>M$143*'6.Network design'!M244</f>
        <v>0</v>
      </c>
      <c r="N149" s="332">
        <f>N$143*'6.Network design'!N244</f>
        <v>0</v>
      </c>
      <c r="O149" s="332">
        <f>O$143*'6.Network design'!O244</f>
        <v>0</v>
      </c>
      <c r="P149" s="332">
        <f>P$143*'6.Network design'!P244</f>
        <v>0</v>
      </c>
      <c r="Q149" s="332">
        <f>Q$143*'6.Network design'!Q244</f>
        <v>0</v>
      </c>
      <c r="R149" s="332">
        <f>R$143*'6.Network design'!R244</f>
        <v>0</v>
      </c>
      <c r="S149" s="332">
        <f>S$143*'6.Network design'!S244</f>
        <v>0</v>
      </c>
      <c r="T149" s="332">
        <f>T$143*'6.Network design'!T244</f>
        <v>0</v>
      </c>
      <c r="U149" s="332">
        <f>U$143*'6.Network design'!U244</f>
        <v>0</v>
      </c>
      <c r="V149" s="332">
        <f>V$143*'6.Network design'!V244</f>
        <v>0</v>
      </c>
      <c r="W149" s="332">
        <f>W$143*'6.Network design'!W244</f>
        <v>0</v>
      </c>
      <c r="X149" s="332">
        <f>X$143*'6.Network design'!X244</f>
        <v>0</v>
      </c>
      <c r="Y149" s="332">
        <f>Y$143*'6.Network design'!Y244</f>
        <v>0</v>
      </c>
      <c r="AG149" s="52"/>
      <c r="AQ149" s="1"/>
    </row>
    <row r="150" spans="3:43">
      <c r="C150" s="292" t="str">
        <f>'C. Masterfiles'!C59</f>
        <v>TL06</v>
      </c>
      <c r="D150" s="296" t="str">
        <f>'C. Masterfiles'!D59</f>
        <v>CORE-INTGW</v>
      </c>
      <c r="E150" s="297"/>
      <c r="F150" s="332">
        <f>F$143*'6.Network design'!F245</f>
        <v>0</v>
      </c>
      <c r="G150" s="332">
        <f>G$143*'6.Network design'!G245</f>
        <v>0</v>
      </c>
      <c r="H150" s="332">
        <f>H$143*'6.Network design'!H245</f>
        <v>0</v>
      </c>
      <c r="I150" s="332">
        <f>I$143*'6.Network design'!I245</f>
        <v>0</v>
      </c>
      <c r="J150" s="332">
        <f>J$143*'6.Network design'!J245</f>
        <v>0</v>
      </c>
      <c r="K150" s="332">
        <f>K$143*'6.Network design'!K245</f>
        <v>0</v>
      </c>
      <c r="L150" s="332">
        <f>L$143*'6.Network design'!L245</f>
        <v>0</v>
      </c>
      <c r="M150" s="332">
        <f>M$143*'6.Network design'!M245</f>
        <v>0</v>
      </c>
      <c r="N150" s="332">
        <f>N$143*'6.Network design'!N245</f>
        <v>0</v>
      </c>
      <c r="O150" s="332">
        <f>O$143*'6.Network design'!O245</f>
        <v>0</v>
      </c>
      <c r="P150" s="332">
        <f>P$143*'6.Network design'!P245</f>
        <v>0</v>
      </c>
      <c r="Q150" s="332">
        <f>Q$143*'6.Network design'!Q245</f>
        <v>0</v>
      </c>
      <c r="R150" s="332">
        <f>R$143*'6.Network design'!R245</f>
        <v>0</v>
      </c>
      <c r="S150" s="332">
        <f>S$143*'6.Network design'!S245</f>
        <v>0</v>
      </c>
      <c r="T150" s="332">
        <f>T$143*'6.Network design'!T245</f>
        <v>0</v>
      </c>
      <c r="U150" s="332">
        <f>U$143*'6.Network design'!U245</f>
        <v>0</v>
      </c>
      <c r="V150" s="332">
        <f>V$143*'6.Network design'!V245</f>
        <v>0</v>
      </c>
      <c r="W150" s="332">
        <f>W$143*'6.Network design'!W245</f>
        <v>0</v>
      </c>
      <c r="X150" s="332">
        <f>X$143*'6.Network design'!X245</f>
        <v>0</v>
      </c>
      <c r="Y150" s="332">
        <f>Y$143*'6.Network design'!Y245</f>
        <v>0</v>
      </c>
      <c r="AG150" s="52"/>
      <c r="AQ150" s="1"/>
    </row>
    <row r="151" spans="3:43">
      <c r="AG151" s="52"/>
      <c r="AQ151" s="1"/>
    </row>
    <row r="152" spans="3:43" ht="36">
      <c r="C152" s="303">
        <f>'C. Masterfiles'!$D$114</f>
        <v>2019</v>
      </c>
      <c r="D152" s="186"/>
      <c r="E152" s="301" t="s">
        <v>319</v>
      </c>
      <c r="F152" s="81" t="str">
        <f>'C. Masterfiles'!D69</f>
        <v>Trench - urban</v>
      </c>
      <c r="G152" s="81" t="str">
        <f>'C. Masterfiles'!D70</f>
        <v>Trench - suburban</v>
      </c>
      <c r="H152" s="81" t="str">
        <f>'C. Masterfiles'!D71</f>
        <v>Trench - rural</v>
      </c>
      <c r="I152" s="81" t="str">
        <f>'C. Masterfiles'!D72</f>
        <v>Duct</v>
      </c>
      <c r="J152" s="81" t="str">
        <f>'C. Masterfiles'!D73</f>
        <v>Cable - ducted 12 fibre</v>
      </c>
      <c r="K152" s="81" t="str">
        <f>'C. Masterfiles'!D74</f>
        <v>Cable - ducted 24 fibre</v>
      </c>
      <c r="L152" s="81" t="str">
        <f>'C. Masterfiles'!D75</f>
        <v>Cable - ducted 48 fibre</v>
      </c>
      <c r="M152" s="81" t="str">
        <f>'C. Masterfiles'!D76</f>
        <v>Cable - ducted 64 fibre</v>
      </c>
      <c r="N152" s="81" t="str">
        <f>'C. Masterfiles'!D77</f>
        <v>Cable - ducted 96 fibre</v>
      </c>
      <c r="O152" s="81" t="str">
        <f>'C. Masterfiles'!D78</f>
        <v>Cable - ducted 192 fibre</v>
      </c>
      <c r="P152" s="81" t="str">
        <f>'C. Masterfiles'!D79</f>
        <v>Cable - direct bury 12 fibre</v>
      </c>
      <c r="Q152" s="81" t="str">
        <f>'C. Masterfiles'!D80</f>
        <v>Cable - direct bury 24 fibre</v>
      </c>
      <c r="R152" s="81" t="str">
        <f>'C. Masterfiles'!D81</f>
        <v>Cable - direct bury 48 fibre</v>
      </c>
      <c r="S152" s="81" t="str">
        <f>'C. Masterfiles'!D82</f>
        <v>Cable - direct bury 64 fibre</v>
      </c>
      <c r="T152" s="81" t="str">
        <f>'C. Masterfiles'!D83</f>
        <v>Cable - direct bury 96 fibre</v>
      </c>
      <c r="U152" s="81" t="str">
        <f>'C. Masterfiles'!D84</f>
        <v>Cable - direct bury 192 fibre</v>
      </c>
      <c r="V152" s="81" t="str">
        <f>'C. Masterfiles'!D85</f>
        <v>Fibre joint</v>
      </c>
      <c r="W152" s="81" t="str">
        <f>'C. Masterfiles'!D86</f>
        <v>Jointing box</v>
      </c>
      <c r="X152" s="81" t="str">
        <f>'C. Masterfiles'!D87</f>
        <v>Manhole</v>
      </c>
      <c r="Y152" s="81" t="str">
        <f>'C. Masterfiles'!D88</f>
        <v>Cross connection frame</v>
      </c>
      <c r="AG152" s="52"/>
      <c r="AQ152" s="1"/>
    </row>
    <row r="153" spans="3:43">
      <c r="C153" s="306"/>
      <c r="D153" s="188"/>
      <c r="E153" s="301" t="s">
        <v>281</v>
      </c>
      <c r="F153" s="332">
        <f>AD56</f>
        <v>4410.8238314301288</v>
      </c>
      <c r="G153" s="332">
        <f>AD57</f>
        <v>3127.8405779222494</v>
      </c>
      <c r="H153" s="332">
        <f>AD58</f>
        <v>3429.7917036273971</v>
      </c>
      <c r="I153" s="332">
        <f>AD59</f>
        <v>1302.3411174215637</v>
      </c>
      <c r="J153" s="332">
        <f>AD60</f>
        <v>195.47666016227049</v>
      </c>
      <c r="K153" s="332">
        <f>AD61</f>
        <v>237.58361548966397</v>
      </c>
      <c r="L153" s="332">
        <f>AD62</f>
        <v>355.53886120812388</v>
      </c>
      <c r="M153" s="332">
        <f>AD63</f>
        <v>426.92548745853935</v>
      </c>
      <c r="N153" s="332">
        <f>AD64</f>
        <v>545.15958718579009</v>
      </c>
      <c r="O153" s="332">
        <f>AD65</f>
        <v>696.1378138133374</v>
      </c>
      <c r="P153" s="332">
        <f>AD66</f>
        <v>234.57199219472454</v>
      </c>
      <c r="Q153" s="332">
        <f>AD67</f>
        <v>285.10033858759675</v>
      </c>
      <c r="R153" s="332">
        <f>AD68</f>
        <v>426.64663344974872</v>
      </c>
      <c r="S153" s="332">
        <f>AD69</f>
        <v>512.3105849502474</v>
      </c>
      <c r="T153" s="332">
        <f>AD70</f>
        <v>654.19150462294806</v>
      </c>
      <c r="U153" s="332">
        <f>AD71</f>
        <v>835.36537657600479</v>
      </c>
      <c r="V153" s="332">
        <f>AD72</f>
        <v>0.5577080175813709</v>
      </c>
      <c r="W153" s="332">
        <f>AD73</f>
        <v>4.2417282725838756</v>
      </c>
      <c r="X153" s="332">
        <f>AD74</f>
        <v>58.232914833087058</v>
      </c>
      <c r="Y153" s="332">
        <f>AD75</f>
        <v>41.828101318602812</v>
      </c>
      <c r="AG153" s="52"/>
      <c r="AQ153" s="1"/>
    </row>
    <row r="154" spans="3:43">
      <c r="C154" s="302" t="s">
        <v>40</v>
      </c>
      <c r="D154" s="308" t="s">
        <v>283</v>
      </c>
      <c r="E154" s="307"/>
      <c r="F154" s="300"/>
      <c r="G154" s="300"/>
      <c r="H154" s="300"/>
      <c r="I154" s="300"/>
      <c r="J154" s="300"/>
      <c r="K154" s="300"/>
      <c r="L154" s="300"/>
      <c r="M154" s="300"/>
      <c r="N154" s="300"/>
      <c r="O154" s="300"/>
      <c r="P154" s="300"/>
      <c r="Q154" s="300"/>
      <c r="R154" s="300"/>
      <c r="S154" s="300"/>
      <c r="T154" s="300"/>
      <c r="U154" s="300"/>
      <c r="V154" s="300"/>
      <c r="W154" s="300"/>
      <c r="X154" s="300"/>
      <c r="Y154" s="300"/>
      <c r="AG154" s="52"/>
      <c r="AQ154" s="1"/>
    </row>
    <row r="155" spans="3:43">
      <c r="C155" s="292" t="str">
        <f>'C. Masterfiles'!C54</f>
        <v>TL01</v>
      </c>
      <c r="D155" s="296" t="str">
        <f>'C. Masterfiles'!D54</f>
        <v>MSAN-MSAN</v>
      </c>
      <c r="E155" s="299"/>
      <c r="F155" s="332">
        <f>F$153*'6.Network design'!F240</f>
        <v>211719.54390864618</v>
      </c>
      <c r="G155" s="332">
        <f>G$153*'6.Network design'!G240</f>
        <v>75068.173870133993</v>
      </c>
      <c r="H155" s="332">
        <f>H$153*'6.Network design'!H240</f>
        <v>651660.42368920543</v>
      </c>
      <c r="I155" s="332">
        <f>I$153*'6.Network design'!I240</f>
        <v>93768.560454352584</v>
      </c>
      <c r="J155" s="332">
        <f>J$153*'6.Network design'!J240</f>
        <v>0</v>
      </c>
      <c r="K155" s="332">
        <f>K$153*'6.Network design'!K240</f>
        <v>17106.020315255806</v>
      </c>
      <c r="L155" s="332">
        <f>L$153*'6.Network design'!L240</f>
        <v>0</v>
      </c>
      <c r="M155" s="332">
        <f>M$153*'6.Network design'!M240</f>
        <v>0</v>
      </c>
      <c r="N155" s="332">
        <f>N$153*'6.Network design'!N240</f>
        <v>0</v>
      </c>
      <c r="O155" s="332">
        <f>O$153*'6.Network design'!O240</f>
        <v>0</v>
      </c>
      <c r="P155" s="332">
        <f>P$153*'6.Network design'!P240</f>
        <v>0</v>
      </c>
      <c r="Q155" s="332">
        <f>Q$153*'6.Network design'!Q240</f>
        <v>54169.064331643385</v>
      </c>
      <c r="R155" s="332">
        <f>R$153*'6.Network design'!R240</f>
        <v>0</v>
      </c>
      <c r="S155" s="332">
        <f>S$153*'6.Network design'!S240</f>
        <v>0</v>
      </c>
      <c r="T155" s="332">
        <f>T$153*'6.Network design'!T240</f>
        <v>0</v>
      </c>
      <c r="U155" s="332">
        <f>U$153*'6.Network design'!U240</f>
        <v>0</v>
      </c>
      <c r="V155" s="332">
        <f>V$153*'6.Network design'!V240</f>
        <v>29.558524931812656</v>
      </c>
      <c r="W155" s="332">
        <f>W$153*'6.Network design'!W240</f>
        <v>224.8115984469454</v>
      </c>
      <c r="X155" s="332">
        <f>X$153*'6.Network design'!X240</f>
        <v>3086.3444861536141</v>
      </c>
      <c r="Y155" s="332">
        <f>Y$153*'6.Network design'!Y240</f>
        <v>2216.8893698859492</v>
      </c>
      <c r="AG155" s="52"/>
      <c r="AQ155" s="1"/>
    </row>
    <row r="156" spans="3:43">
      <c r="C156" s="292" t="str">
        <f>'C. Masterfiles'!C55</f>
        <v>TL02</v>
      </c>
      <c r="D156" s="296" t="str">
        <f>'C. Masterfiles'!D55</f>
        <v>AGGR-AGGR</v>
      </c>
      <c r="E156" s="297"/>
      <c r="F156" s="332">
        <f>F$153*'6.Network design'!F241</f>
        <v>110270.59578575322</v>
      </c>
      <c r="G156" s="332">
        <f>G$153*'6.Network design'!G241</f>
        <v>40661.927512989241</v>
      </c>
      <c r="H156" s="332">
        <f>H$153*'6.Network design'!H241</f>
        <v>600213.54813479446</v>
      </c>
      <c r="I156" s="332">
        <f>I$153*'6.Network design'!I241</f>
        <v>49488.962462019423</v>
      </c>
      <c r="J156" s="332">
        <f>J$153*'6.Network design'!J241</f>
        <v>0</v>
      </c>
      <c r="K156" s="332">
        <f>K$153*'6.Network design'!K241</f>
        <v>0</v>
      </c>
      <c r="L156" s="332">
        <f>L$153*'6.Network design'!L241</f>
        <v>13510.476725908708</v>
      </c>
      <c r="M156" s="332">
        <f>M$153*'6.Network design'!M241</f>
        <v>0</v>
      </c>
      <c r="N156" s="332">
        <f>N$153*'6.Network design'!N241</f>
        <v>0</v>
      </c>
      <c r="O156" s="332">
        <f>O$153*'6.Network design'!O241</f>
        <v>0</v>
      </c>
      <c r="P156" s="332">
        <f>P$153*'6.Network design'!P241</f>
        <v>0</v>
      </c>
      <c r="Q156" s="332">
        <f>Q$153*'6.Network design'!Q241</f>
        <v>0</v>
      </c>
      <c r="R156" s="332">
        <f>R$153*'6.Network design'!R241</f>
        <v>74663.160853706024</v>
      </c>
      <c r="S156" s="332">
        <f>S$153*'6.Network design'!S241</f>
        <v>0</v>
      </c>
      <c r="T156" s="332">
        <f>T$153*'6.Network design'!T241</f>
        <v>0</v>
      </c>
      <c r="U156" s="332">
        <f>U$153*'6.Network design'!U241</f>
        <v>0</v>
      </c>
      <c r="V156" s="332">
        <f>V$153*'6.Network design'!V241</f>
        <v>12.26957638679016</v>
      </c>
      <c r="W156" s="332">
        <f>W$153*'6.Network design'!W241</f>
        <v>93.31802199684526</v>
      </c>
      <c r="X156" s="332">
        <f>X$153*'6.Network design'!X241</f>
        <v>1281.1241263279153</v>
      </c>
      <c r="Y156" s="332">
        <f>Y$153*'6.Network design'!Y241</f>
        <v>920.2182290092619</v>
      </c>
      <c r="AG156" s="52"/>
      <c r="AQ156" s="1"/>
    </row>
    <row r="157" spans="3:43">
      <c r="C157" s="292" t="str">
        <f>'C. Masterfiles'!C56</f>
        <v>TL03</v>
      </c>
      <c r="D157" s="296" t="str">
        <f>'C. Masterfiles'!D56</f>
        <v>EDGE-EDGE</v>
      </c>
      <c r="E157" s="297"/>
      <c r="F157" s="332">
        <f>F$153*'6.Network design'!F242</f>
        <v>66162.357471451935</v>
      </c>
      <c r="G157" s="332">
        <f>G$153*'6.Network design'!G242</f>
        <v>25022.724623377995</v>
      </c>
      <c r="H157" s="332">
        <f>H$153*'6.Network design'!H242</f>
        <v>360128.1288808767</v>
      </c>
      <c r="I157" s="332">
        <f>I$153*'6.Network design'!I242</f>
        <v>29953.845700695965</v>
      </c>
      <c r="J157" s="332">
        <f>J$153*'6.Network design'!J242</f>
        <v>0</v>
      </c>
      <c r="K157" s="332">
        <f>K$153*'6.Network design'!K242</f>
        <v>0</v>
      </c>
      <c r="L157" s="332">
        <f>L$153*'6.Network design'!L242</f>
        <v>0</v>
      </c>
      <c r="M157" s="332">
        <f>M$153*'6.Network design'!M242</f>
        <v>9819.286211546405</v>
      </c>
      <c r="N157" s="332">
        <f>N$153*'6.Network design'!N242</f>
        <v>0</v>
      </c>
      <c r="O157" s="332">
        <f>O$153*'6.Network design'!O242</f>
        <v>0</v>
      </c>
      <c r="P157" s="332">
        <f>P$153*'6.Network design'!P242</f>
        <v>0</v>
      </c>
      <c r="Q157" s="332">
        <f>Q$153*'6.Network design'!Q242</f>
        <v>0</v>
      </c>
      <c r="R157" s="332">
        <f>R$153*'6.Network design'!R242</f>
        <v>0</v>
      </c>
      <c r="S157" s="332">
        <f>S$153*'6.Network design'!S242</f>
        <v>53792.611419775974</v>
      </c>
      <c r="T157" s="332">
        <f>T$153*'6.Network design'!T242</f>
        <v>0</v>
      </c>
      <c r="U157" s="332">
        <f>U$153*'6.Network design'!U242</f>
        <v>0</v>
      </c>
      <c r="V157" s="332">
        <f>V$153*'6.Network design'!V242</f>
        <v>7.2502042285578217</v>
      </c>
      <c r="W157" s="332">
        <f>W$153*'6.Network design'!W242</f>
        <v>55.142467543590385</v>
      </c>
      <c r="X157" s="332">
        <f>X$153*'6.Network design'!X242</f>
        <v>757.0278928301318</v>
      </c>
      <c r="Y157" s="332">
        <f>Y$153*'6.Network design'!Y242</f>
        <v>543.76531714183659</v>
      </c>
      <c r="AG157" s="52"/>
      <c r="AQ157" s="1"/>
    </row>
    <row r="158" spans="3:43">
      <c r="C158" s="292" t="str">
        <f>'C. Masterfiles'!C57</f>
        <v>TL04</v>
      </c>
      <c r="D158" s="296" t="str">
        <f>'C. Masterfiles'!D57</f>
        <v>CORE-CORE</v>
      </c>
      <c r="E158" s="297"/>
      <c r="F158" s="332">
        <f>F$153*'6.Network design'!F243</f>
        <v>220541.19157150644</v>
      </c>
      <c r="G158" s="332">
        <f>G$153*'6.Network design'!G243</f>
        <v>78196.01444805623</v>
      </c>
      <c r="H158" s="332">
        <f>H$153*'6.Network design'!H243</f>
        <v>943192.71849753417</v>
      </c>
      <c r="I158" s="332">
        <f>I$153*'6.Network design'!I243</f>
        <v>97675.583806617273</v>
      </c>
      <c r="J158" s="332">
        <f>J$153*'6.Network design'!J243</f>
        <v>0</v>
      </c>
      <c r="K158" s="332">
        <f>K$153*'6.Network design'!K243</f>
        <v>0</v>
      </c>
      <c r="L158" s="332">
        <f>L$153*'6.Network design'!L243</f>
        <v>0</v>
      </c>
      <c r="M158" s="332">
        <f>M$153*'6.Network design'!M243</f>
        <v>0</v>
      </c>
      <c r="N158" s="332">
        <f>N$153*'6.Network design'!N243</f>
        <v>0</v>
      </c>
      <c r="O158" s="332">
        <f>O$153*'6.Network design'!O243</f>
        <v>52210.336036000306</v>
      </c>
      <c r="P158" s="332">
        <f>P$153*'6.Network design'!P243</f>
        <v>0</v>
      </c>
      <c r="Q158" s="332">
        <f>Q$153*'6.Network design'!Q243</f>
        <v>0</v>
      </c>
      <c r="R158" s="332">
        <f>R$153*'6.Network design'!R243</f>
        <v>0</v>
      </c>
      <c r="S158" s="332">
        <f>S$153*'6.Network design'!S243</f>
        <v>0</v>
      </c>
      <c r="T158" s="332">
        <f>T$153*'6.Network design'!T243</f>
        <v>0</v>
      </c>
      <c r="U158" s="332">
        <f>U$153*'6.Network design'!U243</f>
        <v>229725.47855840132</v>
      </c>
      <c r="V158" s="332">
        <f>V$153*'6.Network design'!V243</f>
        <v>19.519780615347983</v>
      </c>
      <c r="W158" s="332">
        <f>W$153*'6.Network design'!W243</f>
        <v>148.46048954043565</v>
      </c>
      <c r="X158" s="332">
        <f>X$153*'6.Network design'!X243</f>
        <v>2038.1520191580471</v>
      </c>
      <c r="Y158" s="332">
        <f>Y$153*'6.Network design'!Y243</f>
        <v>1463.9835461510984</v>
      </c>
      <c r="AG158" s="52"/>
      <c r="AQ158" s="1"/>
    </row>
    <row r="159" spans="3:43">
      <c r="C159" s="292" t="str">
        <f>'C. Masterfiles'!C58</f>
        <v>TL05</v>
      </c>
      <c r="D159" s="296" t="str">
        <f>'C. Masterfiles'!D58</f>
        <v>CORE-ICGW</v>
      </c>
      <c r="E159" s="297"/>
      <c r="F159" s="332">
        <f>F$153*'6.Network design'!F244</f>
        <v>0</v>
      </c>
      <c r="G159" s="332">
        <f>G$153*'6.Network design'!G244</f>
        <v>0</v>
      </c>
      <c r="H159" s="332">
        <f>H$153*'6.Network design'!H244</f>
        <v>0</v>
      </c>
      <c r="I159" s="332">
        <f>I$153*'6.Network design'!I244</f>
        <v>0</v>
      </c>
      <c r="J159" s="332">
        <f>J$153*'6.Network design'!J244</f>
        <v>0</v>
      </c>
      <c r="K159" s="332">
        <f>K$153*'6.Network design'!K244</f>
        <v>0</v>
      </c>
      <c r="L159" s="332">
        <f>L$153*'6.Network design'!L244</f>
        <v>0</v>
      </c>
      <c r="M159" s="332">
        <f>M$153*'6.Network design'!M244</f>
        <v>0</v>
      </c>
      <c r="N159" s="332">
        <f>N$153*'6.Network design'!N244</f>
        <v>0</v>
      </c>
      <c r="O159" s="332">
        <f>O$153*'6.Network design'!O244</f>
        <v>0</v>
      </c>
      <c r="P159" s="332">
        <f>P$153*'6.Network design'!P244</f>
        <v>0</v>
      </c>
      <c r="Q159" s="332">
        <f>Q$153*'6.Network design'!Q244</f>
        <v>0</v>
      </c>
      <c r="R159" s="332">
        <f>R$153*'6.Network design'!R244</f>
        <v>0</v>
      </c>
      <c r="S159" s="332">
        <f>S$153*'6.Network design'!S244</f>
        <v>0</v>
      </c>
      <c r="T159" s="332">
        <f>T$153*'6.Network design'!T244</f>
        <v>0</v>
      </c>
      <c r="U159" s="332">
        <f>U$153*'6.Network design'!U244</f>
        <v>0</v>
      </c>
      <c r="V159" s="332">
        <f>V$153*'6.Network design'!V244</f>
        <v>0</v>
      </c>
      <c r="W159" s="332">
        <f>W$153*'6.Network design'!W244</f>
        <v>0</v>
      </c>
      <c r="X159" s="332">
        <f>X$153*'6.Network design'!X244</f>
        <v>0</v>
      </c>
      <c r="Y159" s="332">
        <f>Y$153*'6.Network design'!Y244</f>
        <v>0</v>
      </c>
      <c r="AG159" s="52"/>
      <c r="AQ159" s="1"/>
    </row>
    <row r="160" spans="3:43">
      <c r="C160" s="292" t="str">
        <f>'C. Masterfiles'!C59</f>
        <v>TL06</v>
      </c>
      <c r="D160" s="296" t="str">
        <f>'C. Masterfiles'!D59</f>
        <v>CORE-INTGW</v>
      </c>
      <c r="E160" s="297"/>
      <c r="F160" s="332">
        <f>F$153*'6.Network design'!F245</f>
        <v>0</v>
      </c>
      <c r="G160" s="332">
        <f>G$153*'6.Network design'!G245</f>
        <v>0</v>
      </c>
      <c r="H160" s="332">
        <f>H$153*'6.Network design'!H245</f>
        <v>0</v>
      </c>
      <c r="I160" s="332">
        <f>I$153*'6.Network design'!I245</f>
        <v>0</v>
      </c>
      <c r="J160" s="332">
        <f>J$153*'6.Network design'!J245</f>
        <v>0</v>
      </c>
      <c r="K160" s="332">
        <f>K$153*'6.Network design'!K245</f>
        <v>0</v>
      </c>
      <c r="L160" s="332">
        <f>L$153*'6.Network design'!L245</f>
        <v>0</v>
      </c>
      <c r="M160" s="332">
        <f>M$153*'6.Network design'!M245</f>
        <v>0</v>
      </c>
      <c r="N160" s="332">
        <f>N$153*'6.Network design'!N245</f>
        <v>0</v>
      </c>
      <c r="O160" s="332">
        <f>O$153*'6.Network design'!O245</f>
        <v>0</v>
      </c>
      <c r="P160" s="332">
        <f>P$153*'6.Network design'!P245</f>
        <v>0</v>
      </c>
      <c r="Q160" s="332">
        <f>Q$153*'6.Network design'!Q245</f>
        <v>0</v>
      </c>
      <c r="R160" s="332">
        <f>R$153*'6.Network design'!R245</f>
        <v>0</v>
      </c>
      <c r="S160" s="332">
        <f>S$153*'6.Network design'!S245</f>
        <v>0</v>
      </c>
      <c r="T160" s="332">
        <f>T$153*'6.Network design'!T245</f>
        <v>0</v>
      </c>
      <c r="U160" s="332">
        <f>U$153*'6.Network design'!U245</f>
        <v>0</v>
      </c>
      <c r="V160" s="332">
        <f>V$153*'6.Network design'!V245</f>
        <v>0</v>
      </c>
      <c r="W160" s="332">
        <f>W$153*'6.Network design'!W245</f>
        <v>0</v>
      </c>
      <c r="X160" s="332">
        <f>X$153*'6.Network design'!X245</f>
        <v>0</v>
      </c>
      <c r="Y160" s="332">
        <f>Y$153*'6.Network design'!Y245</f>
        <v>0</v>
      </c>
      <c r="AG160" s="52"/>
      <c r="AQ160" s="1"/>
    </row>
    <row r="161" spans="2:43">
      <c r="AG161" s="52"/>
      <c r="AQ161" s="1"/>
    </row>
    <row r="162" spans="2:43" ht="36">
      <c r="C162" s="303">
        <f>'C. Masterfiles'!$D$115</f>
        <v>2020</v>
      </c>
      <c r="D162" s="186"/>
      <c r="E162" s="301" t="s">
        <v>319</v>
      </c>
      <c r="F162" s="81" t="str">
        <f>'C. Masterfiles'!D69</f>
        <v>Trench - urban</v>
      </c>
      <c r="G162" s="81" t="str">
        <f>'C. Masterfiles'!D70</f>
        <v>Trench - suburban</v>
      </c>
      <c r="H162" s="81" t="str">
        <f>'C. Masterfiles'!D71</f>
        <v>Trench - rural</v>
      </c>
      <c r="I162" s="81" t="str">
        <f>'C. Masterfiles'!D72</f>
        <v>Duct</v>
      </c>
      <c r="J162" s="81" t="str">
        <f>'C. Masterfiles'!D73</f>
        <v>Cable - ducted 12 fibre</v>
      </c>
      <c r="K162" s="81" t="str">
        <f>'C. Masterfiles'!D74</f>
        <v>Cable - ducted 24 fibre</v>
      </c>
      <c r="L162" s="81" t="str">
        <f>'C. Masterfiles'!D75</f>
        <v>Cable - ducted 48 fibre</v>
      </c>
      <c r="M162" s="81" t="str">
        <f>'C. Masterfiles'!D76</f>
        <v>Cable - ducted 64 fibre</v>
      </c>
      <c r="N162" s="81" t="str">
        <f>'C. Masterfiles'!D77</f>
        <v>Cable - ducted 96 fibre</v>
      </c>
      <c r="O162" s="81" t="str">
        <f>'C. Masterfiles'!D78</f>
        <v>Cable - ducted 192 fibre</v>
      </c>
      <c r="P162" s="81" t="str">
        <f>'C. Masterfiles'!D79</f>
        <v>Cable - direct bury 12 fibre</v>
      </c>
      <c r="Q162" s="81" t="str">
        <f>'C. Masterfiles'!D80</f>
        <v>Cable - direct bury 24 fibre</v>
      </c>
      <c r="R162" s="81" t="str">
        <f>'C. Masterfiles'!D81</f>
        <v>Cable - direct bury 48 fibre</v>
      </c>
      <c r="S162" s="81" t="str">
        <f>'C. Masterfiles'!D82</f>
        <v>Cable - direct bury 64 fibre</v>
      </c>
      <c r="T162" s="81" t="str">
        <f>'C. Masterfiles'!D83</f>
        <v>Cable - direct bury 96 fibre</v>
      </c>
      <c r="U162" s="81" t="str">
        <f>'C. Masterfiles'!D84</f>
        <v>Cable - direct bury 192 fibre</v>
      </c>
      <c r="V162" s="81" t="str">
        <f>'C. Masterfiles'!D85</f>
        <v>Fibre joint</v>
      </c>
      <c r="W162" s="81" t="str">
        <f>'C. Masterfiles'!D86</f>
        <v>Jointing box</v>
      </c>
      <c r="X162" s="81" t="str">
        <f>'C. Masterfiles'!D87</f>
        <v>Manhole</v>
      </c>
      <c r="Y162" s="81" t="str">
        <f>'C. Masterfiles'!D88</f>
        <v>Cross connection frame</v>
      </c>
      <c r="AG162" s="52"/>
      <c r="AQ162" s="1"/>
    </row>
    <row r="163" spans="2:43">
      <c r="C163" s="306"/>
      <c r="D163" s="188"/>
      <c r="E163" s="301" t="s">
        <v>281</v>
      </c>
      <c r="F163" s="332">
        <f>AE56</f>
        <v>4569.6134893616145</v>
      </c>
      <c r="G163" s="332">
        <f>AE57</f>
        <v>3240.4428387274502</v>
      </c>
      <c r="H163" s="332">
        <f>AE58</f>
        <v>3553.2642049579836</v>
      </c>
      <c r="I163" s="332">
        <f>AE59</f>
        <v>1357.8990248462105</v>
      </c>
      <c r="J163" s="332">
        <f>AE60</f>
        <v>204.15924049898564</v>
      </c>
      <c r="K163" s="332">
        <f>AE61</f>
        <v>248.1364806064704</v>
      </c>
      <c r="L163" s="332">
        <f>AE62</f>
        <v>371.33100090757011</v>
      </c>
      <c r="M163" s="332">
        <f>AE63</f>
        <v>445.88844108979595</v>
      </c>
      <c r="N163" s="332">
        <f>AE64</f>
        <v>569.37420139160758</v>
      </c>
      <c r="O163" s="332">
        <f>AE65</f>
        <v>727.05850014408418</v>
      </c>
      <c r="P163" s="332">
        <f>AE66</f>
        <v>244.99108859878271</v>
      </c>
      <c r="Q163" s="332">
        <f>AE67</f>
        <v>297.76377672776442</v>
      </c>
      <c r="R163" s="332">
        <f>AE68</f>
        <v>445.59720108908414</v>
      </c>
      <c r="S163" s="332">
        <f>AE69</f>
        <v>535.0661293077552</v>
      </c>
      <c r="T163" s="332">
        <f>AE70</f>
        <v>683.24904166992906</v>
      </c>
      <c r="U163" s="332">
        <f>AE71</f>
        <v>872.47020017290095</v>
      </c>
      <c r="V163" s="332">
        <f>AE72</f>
        <v>0.58248000142363943</v>
      </c>
      <c r="W163" s="332">
        <f>AE73</f>
        <v>4.4226805158450695</v>
      </c>
      <c r="X163" s="332">
        <f>AE74</f>
        <v>60.717132560750748</v>
      </c>
      <c r="Y163" s="332">
        <f>AE75</f>
        <v>43.686000106772951</v>
      </c>
      <c r="AG163" s="52"/>
      <c r="AQ163" s="1"/>
    </row>
    <row r="164" spans="2:43">
      <c r="C164" s="302" t="s">
        <v>40</v>
      </c>
      <c r="D164" s="308" t="s">
        <v>283</v>
      </c>
      <c r="E164" s="307"/>
      <c r="F164" s="300"/>
      <c r="G164" s="300"/>
      <c r="H164" s="300"/>
      <c r="I164" s="300"/>
      <c r="J164" s="300"/>
      <c r="K164" s="300"/>
      <c r="L164" s="300"/>
      <c r="M164" s="300"/>
      <c r="N164" s="300"/>
      <c r="O164" s="300"/>
      <c r="P164" s="300"/>
      <c r="Q164" s="300"/>
      <c r="R164" s="300"/>
      <c r="S164" s="300"/>
      <c r="T164" s="300"/>
      <c r="U164" s="300"/>
      <c r="V164" s="300"/>
      <c r="W164" s="300"/>
      <c r="X164" s="300"/>
      <c r="Y164" s="300"/>
      <c r="AG164" s="52"/>
      <c r="AQ164" s="1"/>
    </row>
    <row r="165" spans="2:43">
      <c r="C165" s="292" t="str">
        <f>'C. Masterfiles'!C54</f>
        <v>TL01</v>
      </c>
      <c r="D165" s="296" t="str">
        <f>'C. Masterfiles'!D54</f>
        <v>MSAN-MSAN</v>
      </c>
      <c r="E165" s="299"/>
      <c r="F165" s="332">
        <f>F$163*'6.Network design'!F240</f>
        <v>219341.4474893575</v>
      </c>
      <c r="G165" s="332">
        <f>G$163*'6.Network design'!G240</f>
        <v>77770.628129458812</v>
      </c>
      <c r="H165" s="332">
        <f>H$163*'6.Network design'!H240</f>
        <v>675120.19894201693</v>
      </c>
      <c r="I165" s="332">
        <f>I$163*'6.Network design'!I240</f>
        <v>97768.729788927158</v>
      </c>
      <c r="J165" s="332">
        <f>J$163*'6.Network design'!J240</f>
        <v>0</v>
      </c>
      <c r="K165" s="332">
        <f>K$163*'6.Network design'!K240</f>
        <v>17865.826603665868</v>
      </c>
      <c r="L165" s="332">
        <f>L$163*'6.Network design'!L240</f>
        <v>0</v>
      </c>
      <c r="M165" s="332">
        <f>M$163*'6.Network design'!M240</f>
        <v>0</v>
      </c>
      <c r="N165" s="332">
        <f>N$163*'6.Network design'!N240</f>
        <v>0</v>
      </c>
      <c r="O165" s="332">
        <f>O$163*'6.Network design'!O240</f>
        <v>0</v>
      </c>
      <c r="P165" s="332">
        <f>P$163*'6.Network design'!P240</f>
        <v>0</v>
      </c>
      <c r="Q165" s="332">
        <f>Q$163*'6.Network design'!Q240</f>
        <v>56575.11757827524</v>
      </c>
      <c r="R165" s="332">
        <f>R$163*'6.Network design'!R240</f>
        <v>0</v>
      </c>
      <c r="S165" s="332">
        <f>S$163*'6.Network design'!S240</f>
        <v>0</v>
      </c>
      <c r="T165" s="332">
        <f>T$163*'6.Network design'!T240</f>
        <v>0</v>
      </c>
      <c r="U165" s="332">
        <f>U$163*'6.Network design'!U240</f>
        <v>0</v>
      </c>
      <c r="V165" s="332">
        <f>V$163*'6.Network design'!V240</f>
        <v>30.871440075452888</v>
      </c>
      <c r="W165" s="332">
        <f>W$163*'6.Network design'!W240</f>
        <v>234.40206733978869</v>
      </c>
      <c r="X165" s="332">
        <f>X$163*'6.Network design'!X240</f>
        <v>3218.0080257197897</v>
      </c>
      <c r="Y165" s="332">
        <f>Y$163*'6.Network design'!Y240</f>
        <v>2315.3580056589662</v>
      </c>
      <c r="AG165" s="52"/>
      <c r="AQ165" s="1"/>
    </row>
    <row r="166" spans="2:43">
      <c r="C166" s="292" t="str">
        <f>'C. Masterfiles'!C55</f>
        <v>TL02</v>
      </c>
      <c r="D166" s="296" t="str">
        <f>'C. Masterfiles'!D55</f>
        <v>AGGR-AGGR</v>
      </c>
      <c r="E166" s="297"/>
      <c r="F166" s="332">
        <f>F$163*'6.Network design'!F241</f>
        <v>114240.33723404036</v>
      </c>
      <c r="G166" s="332">
        <f>G$163*'6.Network design'!G241</f>
        <v>42125.756903456851</v>
      </c>
      <c r="H166" s="332">
        <f>H$163*'6.Network design'!H241</f>
        <v>621821.2358676471</v>
      </c>
      <c r="I166" s="332">
        <f>I$163*'6.Network design'!I241</f>
        <v>51600.162944156</v>
      </c>
      <c r="J166" s="332">
        <f>J$163*'6.Network design'!J241</f>
        <v>0</v>
      </c>
      <c r="K166" s="332">
        <f>K$163*'6.Network design'!K241</f>
        <v>0</v>
      </c>
      <c r="L166" s="332">
        <f>L$163*'6.Network design'!L241</f>
        <v>14110.578034487664</v>
      </c>
      <c r="M166" s="332">
        <f>M$163*'6.Network design'!M241</f>
        <v>0</v>
      </c>
      <c r="N166" s="332">
        <f>N$163*'6.Network design'!N241</f>
        <v>0</v>
      </c>
      <c r="O166" s="332">
        <f>O$163*'6.Network design'!O241</f>
        <v>0</v>
      </c>
      <c r="P166" s="332">
        <f>P$163*'6.Network design'!P241</f>
        <v>0</v>
      </c>
      <c r="Q166" s="332">
        <f>Q$163*'6.Network design'!Q241</f>
        <v>0</v>
      </c>
      <c r="R166" s="332">
        <f>R$163*'6.Network design'!R241</f>
        <v>77979.510190589717</v>
      </c>
      <c r="S166" s="332">
        <f>S$163*'6.Network design'!S241</f>
        <v>0</v>
      </c>
      <c r="T166" s="332">
        <f>T$163*'6.Network design'!T241</f>
        <v>0</v>
      </c>
      <c r="U166" s="332">
        <f>U$163*'6.Network design'!U241</f>
        <v>0</v>
      </c>
      <c r="V166" s="332">
        <f>V$163*'6.Network design'!V241</f>
        <v>12.814560031320067</v>
      </c>
      <c r="W166" s="332">
        <f>W$163*'6.Network design'!W241</f>
        <v>97.298971348591522</v>
      </c>
      <c r="X166" s="332">
        <f>X$163*'6.Network design'!X241</f>
        <v>1335.7769163365165</v>
      </c>
      <c r="Y166" s="332">
        <f>Y$163*'6.Network design'!Y241</f>
        <v>961.09200234900493</v>
      </c>
      <c r="AG166" s="52"/>
      <c r="AQ166" s="1"/>
    </row>
    <row r="167" spans="2:43">
      <c r="C167" s="292" t="str">
        <f>'C. Masterfiles'!C56</f>
        <v>TL03</v>
      </c>
      <c r="D167" s="296" t="str">
        <f>'C. Masterfiles'!D56</f>
        <v>EDGE-EDGE</v>
      </c>
      <c r="E167" s="297"/>
      <c r="F167" s="332">
        <f>F$163*'6.Network design'!F242</f>
        <v>68544.202340424221</v>
      </c>
      <c r="G167" s="332">
        <f>G$163*'6.Network design'!G242</f>
        <v>25923.542709819601</v>
      </c>
      <c r="H167" s="332">
        <f>H$163*'6.Network design'!H242</f>
        <v>373092.74152058829</v>
      </c>
      <c r="I167" s="332">
        <f>I$163*'6.Network design'!I242</f>
        <v>31231.677571462842</v>
      </c>
      <c r="J167" s="332">
        <f>J$163*'6.Network design'!J242</f>
        <v>0</v>
      </c>
      <c r="K167" s="332">
        <f>K$163*'6.Network design'!K242</f>
        <v>0</v>
      </c>
      <c r="L167" s="332">
        <f>L$163*'6.Network design'!L242</f>
        <v>0</v>
      </c>
      <c r="M167" s="332">
        <f>M$163*'6.Network design'!M242</f>
        <v>10255.434145065306</v>
      </c>
      <c r="N167" s="332">
        <f>N$163*'6.Network design'!N242</f>
        <v>0</v>
      </c>
      <c r="O167" s="332">
        <f>O$163*'6.Network design'!O242</f>
        <v>0</v>
      </c>
      <c r="P167" s="332">
        <f>P$163*'6.Network design'!P242</f>
        <v>0</v>
      </c>
      <c r="Q167" s="332">
        <f>Q$163*'6.Network design'!Q242</f>
        <v>0</v>
      </c>
      <c r="R167" s="332">
        <f>R$163*'6.Network design'!R242</f>
        <v>0</v>
      </c>
      <c r="S167" s="332">
        <f>S$163*'6.Network design'!S242</f>
        <v>56181.943577314298</v>
      </c>
      <c r="T167" s="332">
        <f>T$163*'6.Network design'!T242</f>
        <v>0</v>
      </c>
      <c r="U167" s="332">
        <f>U$163*'6.Network design'!U242</f>
        <v>0</v>
      </c>
      <c r="V167" s="332">
        <f>V$163*'6.Network design'!V242</f>
        <v>7.5722400185073129</v>
      </c>
      <c r="W167" s="332">
        <f>W$163*'6.Network design'!W242</f>
        <v>57.494846705985907</v>
      </c>
      <c r="X167" s="332">
        <f>X$163*'6.Network design'!X242</f>
        <v>789.32272328975978</v>
      </c>
      <c r="Y167" s="332">
        <f>Y$163*'6.Network design'!Y242</f>
        <v>567.91800138804842</v>
      </c>
      <c r="AG167" s="52"/>
      <c r="AQ167" s="1"/>
    </row>
    <row r="168" spans="2:43">
      <c r="C168" s="292" t="str">
        <f>'C. Masterfiles'!C57</f>
        <v>TL04</v>
      </c>
      <c r="D168" s="296" t="str">
        <f>'C. Masterfiles'!D57</f>
        <v>CORE-CORE</v>
      </c>
      <c r="E168" s="297"/>
      <c r="F168" s="332">
        <f>F$163*'6.Network design'!F243</f>
        <v>228480.67446808072</v>
      </c>
      <c r="G168" s="332">
        <f>G$163*'6.Network design'!G243</f>
        <v>81011.07096818625</v>
      </c>
      <c r="H168" s="332">
        <f>H$163*'6.Network design'!H243</f>
        <v>977147.65636344545</v>
      </c>
      <c r="I168" s="332">
        <f>I$163*'6.Network design'!I243</f>
        <v>101842.42686346579</v>
      </c>
      <c r="J168" s="332">
        <f>J$163*'6.Network design'!J243</f>
        <v>0</v>
      </c>
      <c r="K168" s="332">
        <f>K$163*'6.Network design'!K243</f>
        <v>0</v>
      </c>
      <c r="L168" s="332">
        <f>L$163*'6.Network design'!L243</f>
        <v>0</v>
      </c>
      <c r="M168" s="332">
        <f>M$163*'6.Network design'!M243</f>
        <v>0</v>
      </c>
      <c r="N168" s="332">
        <f>N$163*'6.Network design'!N243</f>
        <v>0</v>
      </c>
      <c r="O168" s="332">
        <f>O$163*'6.Network design'!O243</f>
        <v>54529.387510806315</v>
      </c>
      <c r="P168" s="332">
        <f>P$163*'6.Network design'!P243</f>
        <v>0</v>
      </c>
      <c r="Q168" s="332">
        <f>Q$163*'6.Network design'!Q243</f>
        <v>0</v>
      </c>
      <c r="R168" s="332">
        <f>R$163*'6.Network design'!R243</f>
        <v>0</v>
      </c>
      <c r="S168" s="332">
        <f>S$163*'6.Network design'!S243</f>
        <v>0</v>
      </c>
      <c r="T168" s="332">
        <f>T$163*'6.Network design'!T243</f>
        <v>0</v>
      </c>
      <c r="U168" s="332">
        <f>U$163*'6.Network design'!U243</f>
        <v>239929.30504754776</v>
      </c>
      <c r="V168" s="332">
        <f>V$163*'6.Network design'!V243</f>
        <v>20.386800049827379</v>
      </c>
      <c r="W168" s="332">
        <f>W$163*'6.Network design'!W243</f>
        <v>154.79381805457743</v>
      </c>
      <c r="X168" s="332">
        <f>X$163*'6.Network design'!X243</f>
        <v>2125.0996396262763</v>
      </c>
      <c r="Y168" s="332">
        <f>Y$163*'6.Network design'!Y243</f>
        <v>1529.0100037370532</v>
      </c>
      <c r="AG168" s="52"/>
      <c r="AQ168" s="1"/>
    </row>
    <row r="169" spans="2:43">
      <c r="C169" s="292" t="str">
        <f>'C. Masterfiles'!C58</f>
        <v>TL05</v>
      </c>
      <c r="D169" s="296" t="str">
        <f>'C. Masterfiles'!D58</f>
        <v>CORE-ICGW</v>
      </c>
      <c r="E169" s="297"/>
      <c r="F169" s="332">
        <f>F$163*'6.Network design'!F244</f>
        <v>0</v>
      </c>
      <c r="G169" s="332">
        <f>G$163*'6.Network design'!G244</f>
        <v>0</v>
      </c>
      <c r="H169" s="332">
        <f>H$163*'6.Network design'!H244</f>
        <v>0</v>
      </c>
      <c r="I169" s="332">
        <f>I$163*'6.Network design'!I244</f>
        <v>0</v>
      </c>
      <c r="J169" s="332">
        <f>J$163*'6.Network design'!J244</f>
        <v>0</v>
      </c>
      <c r="K169" s="332">
        <f>K$163*'6.Network design'!K244</f>
        <v>0</v>
      </c>
      <c r="L169" s="332">
        <f>L$163*'6.Network design'!L244</f>
        <v>0</v>
      </c>
      <c r="M169" s="332">
        <f>M$163*'6.Network design'!M244</f>
        <v>0</v>
      </c>
      <c r="N169" s="332">
        <f>N$163*'6.Network design'!N244</f>
        <v>0</v>
      </c>
      <c r="O169" s="332">
        <f>O$163*'6.Network design'!O244</f>
        <v>0</v>
      </c>
      <c r="P169" s="332">
        <f>P$163*'6.Network design'!P244</f>
        <v>0</v>
      </c>
      <c r="Q169" s="332">
        <f>Q$163*'6.Network design'!Q244</f>
        <v>0</v>
      </c>
      <c r="R169" s="332">
        <f>R$163*'6.Network design'!R244</f>
        <v>0</v>
      </c>
      <c r="S169" s="332">
        <f>S$163*'6.Network design'!S244</f>
        <v>0</v>
      </c>
      <c r="T169" s="332">
        <f>T$163*'6.Network design'!T244</f>
        <v>0</v>
      </c>
      <c r="U169" s="332">
        <f>U$163*'6.Network design'!U244</f>
        <v>0</v>
      </c>
      <c r="V169" s="332">
        <f>V$163*'6.Network design'!V244</f>
        <v>0</v>
      </c>
      <c r="W169" s="332">
        <f>W$163*'6.Network design'!W244</f>
        <v>0</v>
      </c>
      <c r="X169" s="332">
        <f>X$163*'6.Network design'!X244</f>
        <v>0</v>
      </c>
      <c r="Y169" s="332">
        <f>Y$163*'6.Network design'!Y244</f>
        <v>0</v>
      </c>
      <c r="AG169" s="52"/>
      <c r="AQ169" s="1"/>
    </row>
    <row r="170" spans="2:43">
      <c r="C170" s="292" t="str">
        <f>'C. Masterfiles'!C59</f>
        <v>TL06</v>
      </c>
      <c r="D170" s="296" t="str">
        <f>'C. Masterfiles'!D59</f>
        <v>CORE-INTGW</v>
      </c>
      <c r="E170" s="297"/>
      <c r="F170" s="332">
        <f>F$163*'6.Network design'!F245</f>
        <v>0</v>
      </c>
      <c r="G170" s="332">
        <f>G$163*'6.Network design'!G245</f>
        <v>0</v>
      </c>
      <c r="H170" s="332">
        <f>H$163*'6.Network design'!H245</f>
        <v>0</v>
      </c>
      <c r="I170" s="332">
        <f>I$163*'6.Network design'!I245</f>
        <v>0</v>
      </c>
      <c r="J170" s="332">
        <f>J$163*'6.Network design'!J245</f>
        <v>0</v>
      </c>
      <c r="K170" s="332">
        <f>K$163*'6.Network design'!K245</f>
        <v>0</v>
      </c>
      <c r="L170" s="332">
        <f>L$163*'6.Network design'!L245</f>
        <v>0</v>
      </c>
      <c r="M170" s="332">
        <f>M$163*'6.Network design'!M245</f>
        <v>0</v>
      </c>
      <c r="N170" s="332">
        <f>N$163*'6.Network design'!N245</f>
        <v>0</v>
      </c>
      <c r="O170" s="332">
        <f>O$163*'6.Network design'!O245</f>
        <v>0</v>
      </c>
      <c r="P170" s="332">
        <f>P$163*'6.Network design'!P245</f>
        <v>0</v>
      </c>
      <c r="Q170" s="332">
        <f>Q$163*'6.Network design'!Q245</f>
        <v>0</v>
      </c>
      <c r="R170" s="332">
        <f>R$163*'6.Network design'!R245</f>
        <v>0</v>
      </c>
      <c r="S170" s="332">
        <f>S$163*'6.Network design'!S245</f>
        <v>0</v>
      </c>
      <c r="T170" s="332">
        <f>T$163*'6.Network design'!T245</f>
        <v>0</v>
      </c>
      <c r="U170" s="332">
        <f>U$163*'6.Network design'!U245</f>
        <v>0</v>
      </c>
      <c r="V170" s="332">
        <f>V$163*'6.Network design'!V245</f>
        <v>0</v>
      </c>
      <c r="W170" s="332">
        <f>W$163*'6.Network design'!W245</f>
        <v>0</v>
      </c>
      <c r="X170" s="332">
        <f>X$163*'6.Network design'!X245</f>
        <v>0</v>
      </c>
      <c r="Y170" s="332">
        <f>Y$163*'6.Network design'!Y245</f>
        <v>0</v>
      </c>
      <c r="AG170" s="52"/>
      <c r="AQ170" s="1"/>
    </row>
    <row r="173" spans="2:43" ht="15">
      <c r="B173" s="112">
        <f>B120+0.01</f>
        <v>7.0399999999999991</v>
      </c>
      <c r="C173" s="24" t="s">
        <v>323</v>
      </c>
    </row>
    <row r="175" spans="2:43">
      <c r="C175" s="58" t="s">
        <v>40</v>
      </c>
      <c r="D175" s="308" t="s">
        <v>283</v>
      </c>
      <c r="E175" s="334"/>
      <c r="F175" s="314">
        <f>'C. Masterfiles'!$D$111</f>
        <v>2016</v>
      </c>
      <c r="G175" s="290">
        <f>'C. Masterfiles'!$D$112</f>
        <v>2017</v>
      </c>
      <c r="H175" s="290">
        <f>'C. Masterfiles'!$D$113</f>
        <v>2018</v>
      </c>
      <c r="I175" s="290">
        <f>'C. Masterfiles'!$D$114</f>
        <v>2019</v>
      </c>
      <c r="J175" s="290">
        <f>'C. Masterfiles'!$D$115</f>
        <v>2020</v>
      </c>
    </row>
    <row r="176" spans="2:43">
      <c r="C176" s="292" t="str">
        <f>'C. Masterfiles'!C54</f>
        <v>TL01</v>
      </c>
      <c r="D176" s="296" t="str">
        <f>'C. Masterfiles'!D54</f>
        <v>MSAN-MSAN</v>
      </c>
      <c r="E176" s="299"/>
      <c r="F176" s="164">
        <f>SUM(F125:Y125)</f>
        <v>994196.81958005787</v>
      </c>
      <c r="G176" s="164">
        <f>SUM(F135:Y135)</f>
        <v>1031081.0219942052</v>
      </c>
      <c r="H176" s="164">
        <f>SUM(F145:Y145)</f>
        <v>1069347.7115407248</v>
      </c>
      <c r="I176" s="164">
        <f>SUM(F155:Y155)</f>
        <v>1109049.3905486555</v>
      </c>
      <c r="J176" s="164">
        <f>SUM(F165:Y165)</f>
        <v>1150240.5880704955</v>
      </c>
    </row>
    <row r="177" spans="3:10">
      <c r="C177" s="292" t="str">
        <f>'C. Masterfiles'!C55</f>
        <v>TL02</v>
      </c>
      <c r="D177" s="296" t="str">
        <f>'C. Masterfiles'!D55</f>
        <v>AGGR-AGGR</v>
      </c>
      <c r="E177" s="297"/>
      <c r="F177" s="164">
        <f>SUM(F126:Y126)</f>
        <v>798649.48152152542</v>
      </c>
      <c r="G177" s="164">
        <f>SUM(F136:Y136)</f>
        <v>828341.40970360499</v>
      </c>
      <c r="H177" s="164">
        <f>SUM(F146:Y146)</f>
        <v>859149.27464260464</v>
      </c>
      <c r="I177" s="164">
        <f>SUM(F156:Y156)</f>
        <v>891115.601428892</v>
      </c>
      <c r="J177" s="164">
        <f>SUM(F166:Y166)</f>
        <v>924284.56362444302</v>
      </c>
    </row>
    <row r="178" spans="3:10">
      <c r="C178" s="292" t="str">
        <f>'C. Masterfiles'!C56</f>
        <v>TL03</v>
      </c>
      <c r="D178" s="296" t="str">
        <f>'C. Masterfiles'!D56</f>
        <v>EDGE-EDGE</v>
      </c>
      <c r="E178" s="297"/>
      <c r="F178" s="164">
        <f>SUM(F127:Y127)</f>
        <v>489364.94779922871</v>
      </c>
      <c r="G178" s="164">
        <f>SUM(F137:Y137)</f>
        <v>507625.63840011065</v>
      </c>
      <c r="H178" s="164">
        <f>SUM(F147:Y147)</f>
        <v>526575.89148662949</v>
      </c>
      <c r="I178" s="164">
        <f>SUM(F157:Y157)</f>
        <v>546242.14018946909</v>
      </c>
      <c r="J178" s="164">
        <f>SUM(F167:Y167)</f>
        <v>566651.84967607679</v>
      </c>
    </row>
    <row r="179" spans="3:10">
      <c r="C179" s="292" t="str">
        <f>'C. Masterfiles'!C57</f>
        <v>TL04</v>
      </c>
      <c r="D179" s="296" t="str">
        <f>'C. Masterfiles'!D57</f>
        <v>CORE-CORE</v>
      </c>
      <c r="E179" s="297"/>
      <c r="F179" s="164">
        <f>SUM(F128:Y128)</f>
        <v>1453872.0177047292</v>
      </c>
      <c r="G179" s="164">
        <f>SUM(F138:Y138)</f>
        <v>1508846.7723412705</v>
      </c>
      <c r="H179" s="164">
        <f>SUM(F148:Y148)</f>
        <v>1565932.3862446859</v>
      </c>
      <c r="I179" s="164">
        <f>SUM(F158:Y158)</f>
        <v>1625211.4387535807</v>
      </c>
      <c r="J179" s="164">
        <f>SUM(F168:Y168)</f>
        <v>1686769.8114829995</v>
      </c>
    </row>
    <row r="180" spans="3:10">
      <c r="C180" s="292" t="str">
        <f>'C. Masterfiles'!C58</f>
        <v>TL05</v>
      </c>
      <c r="D180" s="296" t="str">
        <f>'C. Masterfiles'!D58</f>
        <v>CORE-ICGW</v>
      </c>
      <c r="E180" s="297"/>
      <c r="F180" s="164">
        <f>SUM(F129:Y129)</f>
        <v>0</v>
      </c>
      <c r="G180" s="164">
        <f>SUM(F139:Y139)</f>
        <v>0</v>
      </c>
      <c r="H180" s="164">
        <f>SUM(F149:Y149)</f>
        <v>0</v>
      </c>
      <c r="I180" s="164">
        <f>SUM(F159:Y159)</f>
        <v>0</v>
      </c>
      <c r="J180" s="164">
        <f>SUM(F169:Y169)</f>
        <v>0</v>
      </c>
    </row>
    <row r="181" spans="3:10">
      <c r="C181" s="292" t="str">
        <f>'C. Masterfiles'!C59</f>
        <v>TL06</v>
      </c>
      <c r="D181" s="296" t="str">
        <f>'C. Masterfiles'!D59</f>
        <v>CORE-INTGW</v>
      </c>
      <c r="E181" s="297"/>
      <c r="F181" s="164"/>
      <c r="G181" s="164"/>
      <c r="H181" s="164"/>
      <c r="I181" s="164"/>
      <c r="J181" s="164"/>
    </row>
    <row r="182" spans="3:10">
      <c r="C182" s="195" t="s">
        <v>2</v>
      </c>
      <c r="D182" s="308"/>
      <c r="E182" s="334"/>
      <c r="F182" s="403">
        <f>SUM(F176:F181)</f>
        <v>3736083.2666055411</v>
      </c>
      <c r="G182" s="403">
        <f>SUM(G176:G181)</f>
        <v>3875894.842439191</v>
      </c>
      <c r="H182" s="403">
        <f>SUM(H176:H181)</f>
        <v>4021005.2639146447</v>
      </c>
      <c r="I182" s="403">
        <f>SUM(I176:I181)</f>
        <v>4171618.5709205973</v>
      </c>
      <c r="J182" s="403">
        <f>SUM(J176:J181)</f>
        <v>4327946.8128540143</v>
      </c>
    </row>
  </sheetData>
  <mergeCells count="12">
    <mergeCell ref="F80:J80"/>
    <mergeCell ref="K80:O80"/>
    <mergeCell ref="F14:J14"/>
    <mergeCell ref="K14:P14"/>
    <mergeCell ref="Q14:U14"/>
    <mergeCell ref="V14:Z14"/>
    <mergeCell ref="AA14:AE14"/>
    <mergeCell ref="F53:J53"/>
    <mergeCell ref="K53:P53"/>
    <mergeCell ref="Q53:U53"/>
    <mergeCell ref="V53:Z53"/>
    <mergeCell ref="AA53:AE53"/>
  </mergeCells>
  <phoneticPr fontId="2" type="noConversion"/>
  <pageMargins left="0.75" right="0.75" top="1" bottom="1" header="0.5" footer="0.5"/>
  <pageSetup paperSize="9" orientation="portrait" verticalDpi="4294967293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 enableFormatConditionsCalculation="0">
    <tabColor indexed="44"/>
  </sheetPr>
  <dimension ref="A1:AU102"/>
  <sheetViews>
    <sheetView zoomScaleNormal="75" zoomScalePageLayoutView="75" workbookViewId="0">
      <selection activeCell="AY99" sqref="AY99"/>
    </sheetView>
  </sheetViews>
  <sheetFormatPr baseColWidth="10" defaultColWidth="8.83203125" defaultRowHeight="12" x14ac:dyDescent="0"/>
  <cols>
    <col min="1" max="1" width="4.6640625" style="1" customWidth="1"/>
    <col min="2" max="2" width="15.6640625" style="1" customWidth="1"/>
    <col min="3" max="3" width="6.83203125" style="1" customWidth="1"/>
    <col min="4" max="4" width="53.33203125" style="1" customWidth="1"/>
    <col min="5" max="75" width="10" style="1" customWidth="1"/>
    <col min="76" max="16384" width="8.83203125" style="1"/>
  </cols>
  <sheetData>
    <row r="1" spans="1:45" s="15" customFormat="1" ht="23">
      <c r="A1" s="15">
        <v>8</v>
      </c>
      <c r="B1" s="15" t="s">
        <v>330</v>
      </c>
    </row>
    <row r="2" spans="1:45">
      <c r="C2" s="72"/>
    </row>
    <row r="3" spans="1:45">
      <c r="B3" s="101" t="s">
        <v>62</v>
      </c>
      <c r="C3" s="106" t="s">
        <v>76</v>
      </c>
      <c r="D3" s="116"/>
      <c r="E3" s="116"/>
      <c r="F3" s="116"/>
      <c r="G3" s="116"/>
      <c r="H3" s="116"/>
      <c r="I3" s="116"/>
    </row>
    <row r="4" spans="1:45">
      <c r="B4" s="126" t="s">
        <v>64</v>
      </c>
      <c r="C4" s="94" t="s">
        <v>69</v>
      </c>
      <c r="D4" s="93"/>
      <c r="E4" s="93"/>
      <c r="F4" s="93"/>
      <c r="G4" s="93"/>
      <c r="H4" s="93"/>
      <c r="I4" s="93"/>
    </row>
    <row r="5" spans="1:45">
      <c r="B5" s="129" t="s">
        <v>97</v>
      </c>
      <c r="C5" s="130" t="s">
        <v>383</v>
      </c>
      <c r="D5" s="131"/>
      <c r="E5" s="131"/>
      <c r="F5" s="131"/>
      <c r="G5" s="131"/>
      <c r="H5" s="131"/>
      <c r="I5" s="131"/>
    </row>
    <row r="6" spans="1:45">
      <c r="B6" s="129"/>
      <c r="C6" s="130" t="s">
        <v>324</v>
      </c>
      <c r="D6" s="131"/>
      <c r="E6" s="131"/>
      <c r="F6" s="131"/>
      <c r="G6" s="131"/>
      <c r="H6" s="131"/>
      <c r="I6" s="131"/>
    </row>
    <row r="7" spans="1:45">
      <c r="B7" s="102" t="s">
        <v>65</v>
      </c>
      <c r="C7" s="107" t="s">
        <v>69</v>
      </c>
      <c r="D7" s="117"/>
      <c r="E7" s="117"/>
      <c r="F7" s="117"/>
      <c r="G7" s="117"/>
      <c r="H7" s="117"/>
      <c r="I7" s="117"/>
    </row>
    <row r="8" spans="1:45">
      <c r="B8" s="103" t="s">
        <v>66</v>
      </c>
      <c r="C8" s="108" t="s">
        <v>325</v>
      </c>
      <c r="D8" s="104"/>
      <c r="E8" s="104"/>
      <c r="F8" s="104"/>
      <c r="G8" s="104"/>
      <c r="H8" s="104"/>
      <c r="I8" s="104"/>
    </row>
    <row r="9" spans="1:45">
      <c r="A9" s="54"/>
      <c r="B9" s="55"/>
      <c r="C9" s="6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</row>
    <row r="10" spans="1:45">
      <c r="A10" s="54"/>
      <c r="B10" s="55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</row>
    <row r="11" spans="1:45" s="192" customFormat="1" ht="15">
      <c r="B11" s="113">
        <f>A1+0.01</f>
        <v>8.01</v>
      </c>
      <c r="C11" s="80" t="s">
        <v>386</v>
      </c>
      <c r="D11" s="380"/>
      <c r="E11" s="381"/>
      <c r="F11" s="381"/>
      <c r="G11" s="381"/>
      <c r="H11" s="381"/>
      <c r="I11" s="381"/>
      <c r="J11" s="381"/>
      <c r="K11" s="381"/>
      <c r="L11" s="381"/>
      <c r="M11" s="381"/>
      <c r="N11" s="381"/>
      <c r="O11" s="382"/>
      <c r="P11" s="382"/>
      <c r="Q11" s="382"/>
      <c r="R11" s="382"/>
      <c r="S11" s="382"/>
      <c r="T11" s="382"/>
      <c r="U11" s="382"/>
      <c r="V11" s="382"/>
      <c r="W11" s="382"/>
    </row>
    <row r="12" spans="1:45">
      <c r="A12" s="54"/>
      <c r="B12" s="57"/>
      <c r="C12" s="44"/>
      <c r="D12" s="63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2"/>
      <c r="P12" s="62"/>
      <c r="Q12" s="62"/>
      <c r="R12" s="62"/>
      <c r="S12" s="62"/>
      <c r="T12" s="62"/>
      <c r="U12" s="62"/>
      <c r="V12" s="62"/>
      <c r="W12" s="62"/>
    </row>
    <row r="13" spans="1:45" s="72" customFormat="1" ht="36">
      <c r="C13" s="88" t="s">
        <v>40</v>
      </c>
      <c r="D13" s="88" t="s">
        <v>85</v>
      </c>
      <c r="E13" s="218" t="str">
        <f>'C. Masterfiles'!$E$13</f>
        <v>MSAN-CMN</v>
      </c>
      <c r="F13" s="218" t="str">
        <f>'C. Masterfiles'!$E$14</f>
        <v>MSAN-1GE</v>
      </c>
      <c r="G13" s="218" t="str">
        <f>'C. Masterfiles'!$E$15</f>
        <v>AGGR-CMN</v>
      </c>
      <c r="H13" s="218" t="str">
        <f>'C. Masterfiles'!$E$16</f>
        <v>AGGR-1GE-MSAN</v>
      </c>
      <c r="I13" s="218" t="str">
        <f>'C. Masterfiles'!$E$17</f>
        <v>AGGR-2,5GE-AGGR</v>
      </c>
      <c r="J13" s="218" t="str">
        <f>'C. Masterfiles'!$E$18</f>
        <v>AGGR-PROC</v>
      </c>
      <c r="K13" s="218" t="str">
        <f>'C. Masterfiles'!$E$19</f>
        <v>EDGE-CMN</v>
      </c>
      <c r="L13" s="218" t="str">
        <f>'C. Masterfiles'!$E$20</f>
        <v>EDGE-2,5GE-AGGR</v>
      </c>
      <c r="M13" s="218" t="str">
        <f>'C. Masterfiles'!$E$21</f>
        <v>EDGE-2,5GE-EDGE</v>
      </c>
      <c r="N13" s="218" t="str">
        <f>'C. Masterfiles'!$E$22</f>
        <v>EDGE-PROC</v>
      </c>
      <c r="O13" s="218" t="str">
        <f>'C. Masterfiles'!$E$23</f>
        <v>CORE-CMN</v>
      </c>
      <c r="P13" s="218" t="str">
        <f>'C. Masterfiles'!$E$24</f>
        <v>CORE-2,5GE-EDGE</v>
      </c>
      <c r="Q13" s="218" t="str">
        <f>'C. Masterfiles'!$E$25</f>
        <v>CORE-2,5GE-CORE</v>
      </c>
      <c r="R13" s="218" t="str">
        <f>'C. Masterfiles'!$E$26</f>
        <v>CORE-PROC</v>
      </c>
      <c r="S13" s="218" t="str">
        <f>'C. Masterfiles'!$E$27</f>
        <v>SX-CMN</v>
      </c>
      <c r="T13" s="218" t="str">
        <f>'C. Masterfiles'!$E$28</f>
        <v>SX-SBC</v>
      </c>
      <c r="U13" s="218" t="str">
        <f>'C. Masterfiles'!$E$29</f>
        <v>SX-VOICE</v>
      </c>
      <c r="V13" s="218" t="str">
        <f>'C. Masterfiles'!$E$30</f>
        <v>SX-RTU</v>
      </c>
      <c r="W13" s="218" t="str">
        <f>'C. Masterfiles'!$E$31</f>
        <v>ICGW-CMN</v>
      </c>
      <c r="X13" s="218" t="str">
        <f>'C. Masterfiles'!$E$32</f>
        <v>ICGW-CONTROL</v>
      </c>
      <c r="Y13" s="218" t="str">
        <f>'C. Masterfiles'!$E$33</f>
        <v>ICGW-1GE-CORE</v>
      </c>
      <c r="Z13" s="218" t="str">
        <f>'C. Masterfiles'!$E$34</f>
        <v>ICGW-TDM-OLO</v>
      </c>
      <c r="AA13" s="218" t="str">
        <f>'C. Masterfiles'!$E$35</f>
        <v>INTGW-CMN</v>
      </c>
      <c r="AB13" s="218" t="str">
        <f>'C. Masterfiles'!$E$36</f>
        <v>INTGW-CONTROL</v>
      </c>
      <c r="AC13" s="218" t="str">
        <f>'C. Masterfiles'!$E$37</f>
        <v>INTGW-1GE-CORE</v>
      </c>
      <c r="AD13" s="218" t="str">
        <f>'C. Masterfiles'!$E$38</f>
        <v>INTGW-TDM-INT</v>
      </c>
      <c r="AE13" s="218" t="str">
        <f>'C. Masterfiles'!$E$39</f>
        <v>SGW-CMN</v>
      </c>
      <c r="AF13" s="218" t="str">
        <f>'C. Masterfiles'!$E$40</f>
        <v>SGW-CONTROL</v>
      </c>
      <c r="AG13" s="218" t="str">
        <f>'C. Masterfiles'!$E$41</f>
        <v>SGW-SIGTRAN</v>
      </c>
      <c r="AH13" s="218" t="str">
        <f>'C. Masterfiles'!$E$42</f>
        <v>SDH-STM-1</v>
      </c>
      <c r="AI13" s="218" t="str">
        <f>'C. Masterfiles'!$E$43</f>
        <v>SDH-STM-4</v>
      </c>
      <c r="AJ13" s="218" t="str">
        <f>'C. Masterfiles'!$E$44</f>
        <v>SDH-STM-16</v>
      </c>
      <c r="AK13" s="218" t="str">
        <f>'C. Masterfiles'!$E$45</f>
        <v>NMS</v>
      </c>
      <c r="AL13" s="218" t="str">
        <f>'C. Masterfiles'!$E$46</f>
        <v>OSS</v>
      </c>
      <c r="AM13" s="218" t="str">
        <f>'C. Masterfiles'!$E$47</f>
        <v>IBIL</v>
      </c>
      <c r="AN13" s="218" t="str">
        <f>'C. Masterfiles'!$D$54</f>
        <v>MSAN-MSAN</v>
      </c>
      <c r="AO13" s="218" t="str">
        <f>'C. Masterfiles'!$D$55</f>
        <v>AGGR-AGGR</v>
      </c>
      <c r="AP13" s="218" t="str">
        <f>'C. Masterfiles'!$D$56</f>
        <v>EDGE-EDGE</v>
      </c>
      <c r="AQ13" s="218" t="str">
        <f>'C. Masterfiles'!$D$57</f>
        <v>CORE-CORE</v>
      </c>
      <c r="AR13" s="218" t="str">
        <f>'C. Masterfiles'!$D$58</f>
        <v>CORE-ICGW</v>
      </c>
      <c r="AS13" s="218" t="str">
        <f>'C. Masterfiles'!$D$59</f>
        <v>CORE-INTGW</v>
      </c>
    </row>
    <row r="14" spans="1:45">
      <c r="C14" s="125" t="str">
        <f>'C. Masterfiles'!C95</f>
        <v>S01</v>
      </c>
      <c r="D14" s="125" t="str">
        <f>'C. Masterfiles'!D95</f>
        <v>On-net calls</v>
      </c>
      <c r="E14" s="336">
        <f>'3.Network design parameters'!E32</f>
        <v>2</v>
      </c>
      <c r="F14" s="336">
        <f>'3.Network design parameters'!F32</f>
        <v>2</v>
      </c>
      <c r="G14" s="336">
        <f>'3.Network design parameters'!G32</f>
        <v>2</v>
      </c>
      <c r="H14" s="336">
        <f>'3.Network design parameters'!H32</f>
        <v>2</v>
      </c>
      <c r="I14" s="336">
        <f>'3.Network design parameters'!I32</f>
        <v>2</v>
      </c>
      <c r="J14" s="336">
        <f>'3.Network design parameters'!J32</f>
        <v>2</v>
      </c>
      <c r="K14" s="336">
        <f>'3.Network design parameters'!K32</f>
        <v>2</v>
      </c>
      <c r="L14" s="336">
        <f>'3.Network design parameters'!L32</f>
        <v>2</v>
      </c>
      <c r="M14" s="336">
        <f>'3.Network design parameters'!M32</f>
        <v>2</v>
      </c>
      <c r="N14" s="336">
        <f>'3.Network design parameters'!N32</f>
        <v>2</v>
      </c>
      <c r="O14" s="336">
        <f>'3.Network design parameters'!O32</f>
        <v>2</v>
      </c>
      <c r="P14" s="336">
        <f>'3.Network design parameters'!P32</f>
        <v>2</v>
      </c>
      <c r="Q14" s="336">
        <f>'3.Network design parameters'!Q32</f>
        <v>2</v>
      </c>
      <c r="R14" s="336">
        <f>'3.Network design parameters'!R32</f>
        <v>2</v>
      </c>
      <c r="S14" s="336">
        <f>'3.Network design parameters'!S32</f>
        <v>1</v>
      </c>
      <c r="T14" s="336">
        <f>'3.Network design parameters'!T32</f>
        <v>1</v>
      </c>
      <c r="U14" s="336">
        <f>'3.Network design parameters'!U32</f>
        <v>1</v>
      </c>
      <c r="V14" s="336">
        <f>'3.Network design parameters'!V32</f>
        <v>1</v>
      </c>
      <c r="W14" s="336">
        <f>'3.Network design parameters'!W32</f>
        <v>0</v>
      </c>
      <c r="X14" s="336">
        <f>'3.Network design parameters'!X32</f>
        <v>0</v>
      </c>
      <c r="Y14" s="336">
        <f>'3.Network design parameters'!Y32</f>
        <v>0</v>
      </c>
      <c r="Z14" s="336">
        <f>'3.Network design parameters'!Z32</f>
        <v>0</v>
      </c>
      <c r="AA14" s="336">
        <f>'3.Network design parameters'!AA32</f>
        <v>0</v>
      </c>
      <c r="AB14" s="336">
        <f>'3.Network design parameters'!AB32</f>
        <v>0</v>
      </c>
      <c r="AC14" s="336">
        <f>'3.Network design parameters'!AC32</f>
        <v>0</v>
      </c>
      <c r="AD14" s="336">
        <f>'3.Network design parameters'!AD32</f>
        <v>0</v>
      </c>
      <c r="AE14" s="336">
        <f>'3.Network design parameters'!AE32</f>
        <v>0</v>
      </c>
      <c r="AF14" s="336">
        <f>'3.Network design parameters'!AF32</f>
        <v>0</v>
      </c>
      <c r="AG14" s="336">
        <f>'3.Network design parameters'!AG32</f>
        <v>0</v>
      </c>
      <c r="AH14" s="336">
        <f>'3.Network design parameters'!AH32</f>
        <v>0</v>
      </c>
      <c r="AI14" s="336">
        <f>'3.Network design parameters'!AI32</f>
        <v>0</v>
      </c>
      <c r="AJ14" s="336">
        <f>'3.Network design parameters'!AJ32</f>
        <v>0</v>
      </c>
      <c r="AK14" s="336">
        <f>'3.Network design parameters'!AK32</f>
        <v>1</v>
      </c>
      <c r="AL14" s="336">
        <f>'3.Network design parameters'!AL32</f>
        <v>1</v>
      </c>
      <c r="AM14" s="336">
        <f>'3.Network design parameters'!AM32</f>
        <v>0</v>
      </c>
      <c r="AN14" s="336">
        <f>'3.Network design parameters'!E48</f>
        <v>2</v>
      </c>
      <c r="AO14" s="336">
        <f>'3.Network design parameters'!F48</f>
        <v>2</v>
      </c>
      <c r="AP14" s="336">
        <f>'3.Network design parameters'!G48</f>
        <v>2</v>
      </c>
      <c r="AQ14" s="336">
        <f>'3.Network design parameters'!H48</f>
        <v>1</v>
      </c>
      <c r="AR14" s="336">
        <f>'3.Network design parameters'!I48</f>
        <v>0</v>
      </c>
      <c r="AS14" s="336">
        <f>'3.Network design parameters'!J48</f>
        <v>0</v>
      </c>
    </row>
    <row r="15" spans="1:45">
      <c r="C15" s="125" t="str">
        <f>'C. Masterfiles'!C96</f>
        <v>S02</v>
      </c>
      <c r="D15" s="125" t="str">
        <f>'C. Masterfiles'!D96</f>
        <v>Originating calls to OLO</v>
      </c>
      <c r="E15" s="336">
        <f>'3.Network design parameters'!E33</f>
        <v>1</v>
      </c>
      <c r="F15" s="336">
        <f>'3.Network design parameters'!F33</f>
        <v>1</v>
      </c>
      <c r="G15" s="336">
        <f>'3.Network design parameters'!G33</f>
        <v>1</v>
      </c>
      <c r="H15" s="336">
        <f>'3.Network design parameters'!H33</f>
        <v>1</v>
      </c>
      <c r="I15" s="336">
        <f>'3.Network design parameters'!I33</f>
        <v>1</v>
      </c>
      <c r="J15" s="336">
        <f>'3.Network design parameters'!J33</f>
        <v>1</v>
      </c>
      <c r="K15" s="336">
        <f>'3.Network design parameters'!K33</f>
        <v>1</v>
      </c>
      <c r="L15" s="336">
        <f>'3.Network design parameters'!L33</f>
        <v>1</v>
      </c>
      <c r="M15" s="336">
        <f>'3.Network design parameters'!M33</f>
        <v>1</v>
      </c>
      <c r="N15" s="336">
        <f>'3.Network design parameters'!N33</f>
        <v>1</v>
      </c>
      <c r="O15" s="336">
        <f>'3.Network design parameters'!O33</f>
        <v>2</v>
      </c>
      <c r="P15" s="336">
        <f>'3.Network design parameters'!P33</f>
        <v>1</v>
      </c>
      <c r="Q15" s="336">
        <f>'3.Network design parameters'!Q33</f>
        <v>1</v>
      </c>
      <c r="R15" s="336">
        <f>'3.Network design parameters'!R33</f>
        <v>2</v>
      </c>
      <c r="S15" s="336">
        <f>'3.Network design parameters'!S33</f>
        <v>1</v>
      </c>
      <c r="T15" s="336">
        <f>'3.Network design parameters'!T33</f>
        <v>1</v>
      </c>
      <c r="U15" s="336">
        <f>'3.Network design parameters'!U33</f>
        <v>1</v>
      </c>
      <c r="V15" s="336">
        <f>'3.Network design parameters'!V33</f>
        <v>1</v>
      </c>
      <c r="W15" s="336">
        <f>'3.Network design parameters'!W33</f>
        <v>1</v>
      </c>
      <c r="X15" s="336">
        <f>'3.Network design parameters'!X33</f>
        <v>1</v>
      </c>
      <c r="Y15" s="336">
        <f>'3.Network design parameters'!Y33</f>
        <v>1</v>
      </c>
      <c r="Z15" s="336">
        <f>'3.Network design parameters'!Z33</f>
        <v>1</v>
      </c>
      <c r="AA15" s="336">
        <f>'3.Network design parameters'!AA33</f>
        <v>0</v>
      </c>
      <c r="AB15" s="336">
        <f>'3.Network design parameters'!AB33</f>
        <v>0</v>
      </c>
      <c r="AC15" s="336">
        <f>'3.Network design parameters'!AC33</f>
        <v>0</v>
      </c>
      <c r="AD15" s="336">
        <f>'3.Network design parameters'!AD33</f>
        <v>0</v>
      </c>
      <c r="AE15" s="336">
        <f>'3.Network design parameters'!AE33</f>
        <v>1</v>
      </c>
      <c r="AF15" s="336">
        <f>'3.Network design parameters'!AF33</f>
        <v>1</v>
      </c>
      <c r="AG15" s="336">
        <f>'3.Network design parameters'!AG33</f>
        <v>1</v>
      </c>
      <c r="AH15" s="336">
        <f>'3.Network design parameters'!AH33</f>
        <v>1</v>
      </c>
      <c r="AI15" s="336">
        <f>'3.Network design parameters'!AI33</f>
        <v>0</v>
      </c>
      <c r="AJ15" s="336">
        <f>'3.Network design parameters'!AJ33</f>
        <v>0</v>
      </c>
      <c r="AK15" s="336">
        <f>'3.Network design parameters'!AK33</f>
        <v>1</v>
      </c>
      <c r="AL15" s="336">
        <f>'3.Network design parameters'!AL33</f>
        <v>1</v>
      </c>
      <c r="AM15" s="336">
        <f>'3.Network design parameters'!AM33</f>
        <v>1</v>
      </c>
      <c r="AN15" s="336">
        <f>'3.Network design parameters'!E49</f>
        <v>1</v>
      </c>
      <c r="AO15" s="336">
        <f>'3.Network design parameters'!F49</f>
        <v>1</v>
      </c>
      <c r="AP15" s="336">
        <f>'3.Network design parameters'!G49</f>
        <v>1</v>
      </c>
      <c r="AQ15" s="336">
        <f>'3.Network design parameters'!H49</f>
        <v>0.5</v>
      </c>
      <c r="AR15" s="336">
        <f>'3.Network design parameters'!I49</f>
        <v>1</v>
      </c>
      <c r="AS15" s="336">
        <f>'3.Network design parameters'!J49</f>
        <v>0</v>
      </c>
    </row>
    <row r="16" spans="1:45">
      <c r="C16" s="125" t="str">
        <f>'C. Masterfiles'!C97</f>
        <v>S03</v>
      </c>
      <c r="D16" s="125" t="str">
        <f>'C. Masterfiles'!D97</f>
        <v>Terminating calls from OLO</v>
      </c>
      <c r="E16" s="336">
        <f>'3.Network design parameters'!E34</f>
        <v>1</v>
      </c>
      <c r="F16" s="336">
        <f>'3.Network design parameters'!F34</f>
        <v>1</v>
      </c>
      <c r="G16" s="336">
        <f>'3.Network design parameters'!G34</f>
        <v>1</v>
      </c>
      <c r="H16" s="336">
        <f>'3.Network design parameters'!H34</f>
        <v>1</v>
      </c>
      <c r="I16" s="336">
        <f>'3.Network design parameters'!I34</f>
        <v>1</v>
      </c>
      <c r="J16" s="336">
        <f>'3.Network design parameters'!J34</f>
        <v>1</v>
      </c>
      <c r="K16" s="336">
        <f>'3.Network design parameters'!K34</f>
        <v>1</v>
      </c>
      <c r="L16" s="336">
        <f>'3.Network design parameters'!L34</f>
        <v>1</v>
      </c>
      <c r="M16" s="336">
        <f>'3.Network design parameters'!M34</f>
        <v>1</v>
      </c>
      <c r="N16" s="336">
        <f>'3.Network design parameters'!N34</f>
        <v>1</v>
      </c>
      <c r="O16" s="336">
        <f>'3.Network design parameters'!O34</f>
        <v>2</v>
      </c>
      <c r="P16" s="336">
        <f>'3.Network design parameters'!P34</f>
        <v>1</v>
      </c>
      <c r="Q16" s="336">
        <f>'3.Network design parameters'!Q34</f>
        <v>1</v>
      </c>
      <c r="R16" s="336">
        <f>'3.Network design parameters'!R34</f>
        <v>2</v>
      </c>
      <c r="S16" s="336">
        <f>'3.Network design parameters'!S34</f>
        <v>1</v>
      </c>
      <c r="T16" s="336">
        <f>'3.Network design parameters'!T34</f>
        <v>1</v>
      </c>
      <c r="U16" s="336">
        <f>'3.Network design parameters'!U34</f>
        <v>1</v>
      </c>
      <c r="V16" s="336">
        <f>'3.Network design parameters'!V34</f>
        <v>1</v>
      </c>
      <c r="W16" s="336">
        <f>'3.Network design parameters'!W34</f>
        <v>1</v>
      </c>
      <c r="X16" s="336">
        <f>'3.Network design parameters'!X34</f>
        <v>1</v>
      </c>
      <c r="Y16" s="336">
        <f>'3.Network design parameters'!Y34</f>
        <v>1</v>
      </c>
      <c r="Z16" s="336">
        <f>'3.Network design parameters'!Z34</f>
        <v>1</v>
      </c>
      <c r="AA16" s="336">
        <f>'3.Network design parameters'!AA34</f>
        <v>0</v>
      </c>
      <c r="AB16" s="336">
        <f>'3.Network design parameters'!AB34</f>
        <v>0</v>
      </c>
      <c r="AC16" s="336">
        <f>'3.Network design parameters'!AC34</f>
        <v>0</v>
      </c>
      <c r="AD16" s="336">
        <f>'3.Network design parameters'!AD34</f>
        <v>0</v>
      </c>
      <c r="AE16" s="336">
        <f>'3.Network design parameters'!AE34</f>
        <v>1</v>
      </c>
      <c r="AF16" s="336">
        <f>'3.Network design parameters'!AF34</f>
        <v>1</v>
      </c>
      <c r="AG16" s="336">
        <f>'3.Network design parameters'!AG34</f>
        <v>1</v>
      </c>
      <c r="AH16" s="336">
        <f>'3.Network design parameters'!AH34</f>
        <v>1</v>
      </c>
      <c r="AI16" s="336">
        <f>'3.Network design parameters'!AI34</f>
        <v>0</v>
      </c>
      <c r="AJ16" s="336">
        <f>'3.Network design parameters'!AJ34</f>
        <v>0</v>
      </c>
      <c r="AK16" s="336">
        <f>'3.Network design parameters'!AK34</f>
        <v>1</v>
      </c>
      <c r="AL16" s="336">
        <f>'3.Network design parameters'!AL34</f>
        <v>1</v>
      </c>
      <c r="AM16" s="336">
        <f>'3.Network design parameters'!AM34</f>
        <v>1</v>
      </c>
      <c r="AN16" s="336">
        <f>'3.Network design parameters'!E50</f>
        <v>1</v>
      </c>
      <c r="AO16" s="336">
        <f>'3.Network design parameters'!F50</f>
        <v>1</v>
      </c>
      <c r="AP16" s="336">
        <f>'3.Network design parameters'!G50</f>
        <v>1</v>
      </c>
      <c r="AQ16" s="336">
        <f>'3.Network design parameters'!H50</f>
        <v>0.5</v>
      </c>
      <c r="AR16" s="336">
        <f>'3.Network design parameters'!I50</f>
        <v>1</v>
      </c>
      <c r="AS16" s="336">
        <f>'3.Network design parameters'!J50</f>
        <v>0</v>
      </c>
    </row>
    <row r="17" spans="2:47">
      <c r="C17" s="125" t="str">
        <f>'C. Masterfiles'!C98</f>
        <v>S04</v>
      </c>
      <c r="D17" s="125" t="str">
        <f>'C. Masterfiles'!D98</f>
        <v xml:space="preserve">Originating international calls </v>
      </c>
      <c r="E17" s="336">
        <f>'3.Network design parameters'!E35</f>
        <v>1</v>
      </c>
      <c r="F17" s="336">
        <f>'3.Network design parameters'!F35</f>
        <v>1</v>
      </c>
      <c r="G17" s="336">
        <f>'3.Network design parameters'!G35</f>
        <v>1</v>
      </c>
      <c r="H17" s="336">
        <f>'3.Network design parameters'!H35</f>
        <v>1</v>
      </c>
      <c r="I17" s="336">
        <f>'3.Network design parameters'!I35</f>
        <v>1</v>
      </c>
      <c r="J17" s="336">
        <f>'3.Network design parameters'!J35</f>
        <v>1</v>
      </c>
      <c r="K17" s="336">
        <f>'3.Network design parameters'!K35</f>
        <v>1</v>
      </c>
      <c r="L17" s="336">
        <f>'3.Network design parameters'!L35</f>
        <v>1</v>
      </c>
      <c r="M17" s="336">
        <f>'3.Network design parameters'!M35</f>
        <v>1</v>
      </c>
      <c r="N17" s="336">
        <f>'3.Network design parameters'!N35</f>
        <v>1</v>
      </c>
      <c r="O17" s="336">
        <f>'3.Network design parameters'!O35</f>
        <v>2</v>
      </c>
      <c r="P17" s="336">
        <f>'3.Network design parameters'!P35</f>
        <v>1</v>
      </c>
      <c r="Q17" s="336">
        <f>'3.Network design parameters'!Q35</f>
        <v>1</v>
      </c>
      <c r="R17" s="336">
        <f>'3.Network design parameters'!R35</f>
        <v>2</v>
      </c>
      <c r="S17" s="336">
        <f>'3.Network design parameters'!S35</f>
        <v>1</v>
      </c>
      <c r="T17" s="336">
        <f>'3.Network design parameters'!T35</f>
        <v>1</v>
      </c>
      <c r="U17" s="336">
        <f>'3.Network design parameters'!U35</f>
        <v>1</v>
      </c>
      <c r="V17" s="336">
        <f>'3.Network design parameters'!V35</f>
        <v>1</v>
      </c>
      <c r="W17" s="336">
        <f>'3.Network design parameters'!W35</f>
        <v>0</v>
      </c>
      <c r="X17" s="336">
        <f>'3.Network design parameters'!X35</f>
        <v>0</v>
      </c>
      <c r="Y17" s="336">
        <f>'3.Network design parameters'!Y35</f>
        <v>0</v>
      </c>
      <c r="Z17" s="336">
        <f>'3.Network design parameters'!Z35</f>
        <v>0</v>
      </c>
      <c r="AA17" s="336">
        <f>'3.Network design parameters'!AA35</f>
        <v>1</v>
      </c>
      <c r="AB17" s="336">
        <f>'3.Network design parameters'!AB35</f>
        <v>1</v>
      </c>
      <c r="AC17" s="336">
        <f>'3.Network design parameters'!AC35</f>
        <v>1</v>
      </c>
      <c r="AD17" s="336">
        <f>'3.Network design parameters'!AD35</f>
        <v>1</v>
      </c>
      <c r="AE17" s="336">
        <f>'3.Network design parameters'!AE35</f>
        <v>1</v>
      </c>
      <c r="AF17" s="336">
        <f>'3.Network design parameters'!AF35</f>
        <v>1</v>
      </c>
      <c r="AG17" s="336">
        <f>'3.Network design parameters'!AG35</f>
        <v>1</v>
      </c>
      <c r="AH17" s="336">
        <f>'3.Network design parameters'!AH35</f>
        <v>0</v>
      </c>
      <c r="AI17" s="336">
        <f>'3.Network design parameters'!AI35</f>
        <v>0</v>
      </c>
      <c r="AJ17" s="336">
        <f>'3.Network design parameters'!AJ35</f>
        <v>1</v>
      </c>
      <c r="AK17" s="336">
        <f>'3.Network design parameters'!AK35</f>
        <v>1</v>
      </c>
      <c r="AL17" s="336">
        <f>'3.Network design parameters'!AL35</f>
        <v>1</v>
      </c>
      <c r="AM17" s="336">
        <f>'3.Network design parameters'!AM35</f>
        <v>0</v>
      </c>
      <c r="AN17" s="336">
        <f>'3.Network design parameters'!E51</f>
        <v>1</v>
      </c>
      <c r="AO17" s="336">
        <f>'3.Network design parameters'!F51</f>
        <v>1</v>
      </c>
      <c r="AP17" s="336">
        <f>'3.Network design parameters'!G51</f>
        <v>1</v>
      </c>
      <c r="AQ17" s="336">
        <f>'3.Network design parameters'!H51</f>
        <v>0.5</v>
      </c>
      <c r="AR17" s="336">
        <f>'3.Network design parameters'!I51</f>
        <v>0</v>
      </c>
      <c r="AS17" s="336">
        <f>'3.Network design parameters'!J51</f>
        <v>1</v>
      </c>
    </row>
    <row r="18" spans="2:47">
      <c r="C18" s="125" t="str">
        <f>'C. Masterfiles'!C99</f>
        <v>S05</v>
      </c>
      <c r="D18" s="125" t="str">
        <f>'C. Masterfiles'!D99</f>
        <v xml:space="preserve">Terminating international calls </v>
      </c>
      <c r="E18" s="336">
        <f>'3.Network design parameters'!E36</f>
        <v>1</v>
      </c>
      <c r="F18" s="336">
        <f>'3.Network design parameters'!F36</f>
        <v>1</v>
      </c>
      <c r="G18" s="336">
        <f>'3.Network design parameters'!G36</f>
        <v>1</v>
      </c>
      <c r="H18" s="336">
        <f>'3.Network design parameters'!H36</f>
        <v>1</v>
      </c>
      <c r="I18" s="336">
        <f>'3.Network design parameters'!I36</f>
        <v>1</v>
      </c>
      <c r="J18" s="336">
        <f>'3.Network design parameters'!J36</f>
        <v>1</v>
      </c>
      <c r="K18" s="336">
        <f>'3.Network design parameters'!K36</f>
        <v>1</v>
      </c>
      <c r="L18" s="336">
        <f>'3.Network design parameters'!L36</f>
        <v>1</v>
      </c>
      <c r="M18" s="336">
        <f>'3.Network design parameters'!M36</f>
        <v>1</v>
      </c>
      <c r="N18" s="336">
        <f>'3.Network design parameters'!N36</f>
        <v>1</v>
      </c>
      <c r="O18" s="336">
        <f>'3.Network design parameters'!O36</f>
        <v>2</v>
      </c>
      <c r="P18" s="336">
        <f>'3.Network design parameters'!P36</f>
        <v>1</v>
      </c>
      <c r="Q18" s="336">
        <f>'3.Network design parameters'!Q36</f>
        <v>1</v>
      </c>
      <c r="R18" s="336">
        <f>'3.Network design parameters'!R36</f>
        <v>2</v>
      </c>
      <c r="S18" s="336">
        <f>'3.Network design parameters'!S36</f>
        <v>1</v>
      </c>
      <c r="T18" s="336">
        <f>'3.Network design parameters'!T36</f>
        <v>1</v>
      </c>
      <c r="U18" s="336">
        <f>'3.Network design parameters'!U36</f>
        <v>1</v>
      </c>
      <c r="V18" s="336">
        <f>'3.Network design parameters'!V36</f>
        <v>1</v>
      </c>
      <c r="W18" s="336">
        <f>'3.Network design parameters'!W36</f>
        <v>0</v>
      </c>
      <c r="X18" s="336">
        <f>'3.Network design parameters'!X36</f>
        <v>0</v>
      </c>
      <c r="Y18" s="336">
        <f>'3.Network design parameters'!Y36</f>
        <v>0</v>
      </c>
      <c r="Z18" s="336">
        <f>'3.Network design parameters'!Z36</f>
        <v>0</v>
      </c>
      <c r="AA18" s="336">
        <f>'3.Network design parameters'!AA36</f>
        <v>1</v>
      </c>
      <c r="AB18" s="336">
        <f>'3.Network design parameters'!AB36</f>
        <v>1</v>
      </c>
      <c r="AC18" s="336">
        <f>'3.Network design parameters'!AC36</f>
        <v>1</v>
      </c>
      <c r="AD18" s="336">
        <f>'3.Network design parameters'!AD36</f>
        <v>1</v>
      </c>
      <c r="AE18" s="336">
        <f>'3.Network design parameters'!AE36</f>
        <v>1</v>
      </c>
      <c r="AF18" s="336">
        <f>'3.Network design parameters'!AF36</f>
        <v>1</v>
      </c>
      <c r="AG18" s="336">
        <f>'3.Network design parameters'!AG36</f>
        <v>1</v>
      </c>
      <c r="AH18" s="336">
        <f>'3.Network design parameters'!AH36</f>
        <v>0</v>
      </c>
      <c r="AI18" s="336">
        <f>'3.Network design parameters'!AI36</f>
        <v>0</v>
      </c>
      <c r="AJ18" s="336">
        <f>'3.Network design parameters'!AJ36</f>
        <v>1</v>
      </c>
      <c r="AK18" s="336">
        <f>'3.Network design parameters'!AK36</f>
        <v>1</v>
      </c>
      <c r="AL18" s="336">
        <f>'3.Network design parameters'!AL36</f>
        <v>1</v>
      </c>
      <c r="AM18" s="336">
        <f>'3.Network design parameters'!AM36</f>
        <v>1</v>
      </c>
      <c r="AN18" s="336">
        <f>'3.Network design parameters'!E52</f>
        <v>1</v>
      </c>
      <c r="AO18" s="336">
        <f>'3.Network design parameters'!F52</f>
        <v>1</v>
      </c>
      <c r="AP18" s="336">
        <f>'3.Network design parameters'!G52</f>
        <v>1</v>
      </c>
      <c r="AQ18" s="336">
        <f>'3.Network design parameters'!H52</f>
        <v>0.5</v>
      </c>
      <c r="AR18" s="336">
        <f>'3.Network design parameters'!I52</f>
        <v>0</v>
      </c>
      <c r="AS18" s="336">
        <f>'3.Network design parameters'!J52</f>
        <v>1</v>
      </c>
    </row>
    <row r="19" spans="2:47">
      <c r="C19" s="125" t="str">
        <f>'C. Masterfiles'!C100</f>
        <v>S06</v>
      </c>
      <c r="D19" s="125" t="str">
        <f>'C. Masterfiles'!D100</f>
        <v>Transit calls</v>
      </c>
      <c r="E19" s="336">
        <f>'3.Network design parameters'!E37</f>
        <v>0</v>
      </c>
      <c r="F19" s="336">
        <f>'3.Network design parameters'!F37</f>
        <v>0</v>
      </c>
      <c r="G19" s="336">
        <f>'3.Network design parameters'!G37</f>
        <v>0</v>
      </c>
      <c r="H19" s="336">
        <f>'3.Network design parameters'!H37</f>
        <v>0</v>
      </c>
      <c r="I19" s="336">
        <f>'3.Network design parameters'!I37</f>
        <v>0</v>
      </c>
      <c r="J19" s="336">
        <f>'3.Network design parameters'!J37</f>
        <v>0</v>
      </c>
      <c r="K19" s="336">
        <f>'3.Network design parameters'!K37</f>
        <v>0</v>
      </c>
      <c r="L19" s="336">
        <f>'3.Network design parameters'!L37</f>
        <v>0</v>
      </c>
      <c r="M19" s="336">
        <f>'3.Network design parameters'!M37</f>
        <v>0</v>
      </c>
      <c r="N19" s="336">
        <f>'3.Network design parameters'!N37</f>
        <v>0</v>
      </c>
      <c r="O19" s="336">
        <f>'3.Network design parameters'!O37</f>
        <v>2</v>
      </c>
      <c r="P19" s="336">
        <f>'3.Network design parameters'!P37</f>
        <v>0</v>
      </c>
      <c r="Q19" s="336">
        <f>'3.Network design parameters'!Q37</f>
        <v>1</v>
      </c>
      <c r="R19" s="336">
        <f>'3.Network design parameters'!R37</f>
        <v>2</v>
      </c>
      <c r="S19" s="336">
        <f>'3.Network design parameters'!S37</f>
        <v>1</v>
      </c>
      <c r="T19" s="336">
        <f>'3.Network design parameters'!T37</f>
        <v>1</v>
      </c>
      <c r="U19" s="336">
        <f>'3.Network design parameters'!U37</f>
        <v>1</v>
      </c>
      <c r="V19" s="336">
        <f>'3.Network design parameters'!V37</f>
        <v>1</v>
      </c>
      <c r="W19" s="336">
        <f>'3.Network design parameters'!W37</f>
        <v>1</v>
      </c>
      <c r="X19" s="336">
        <f>'3.Network design parameters'!X37</f>
        <v>1</v>
      </c>
      <c r="Y19" s="336">
        <f>'3.Network design parameters'!Y37</f>
        <v>1</v>
      </c>
      <c r="Z19" s="336">
        <f>'3.Network design parameters'!Z37</f>
        <v>1</v>
      </c>
      <c r="AA19" s="336">
        <f>'3.Network design parameters'!AA37</f>
        <v>1</v>
      </c>
      <c r="AB19" s="336">
        <f>'3.Network design parameters'!AB37</f>
        <v>1</v>
      </c>
      <c r="AC19" s="336">
        <f>'3.Network design parameters'!AC37</f>
        <v>1</v>
      </c>
      <c r="AD19" s="336">
        <f>'3.Network design parameters'!AD37</f>
        <v>1</v>
      </c>
      <c r="AE19" s="336">
        <f>'3.Network design parameters'!AE37</f>
        <v>2</v>
      </c>
      <c r="AF19" s="336">
        <f>'3.Network design parameters'!AF37</f>
        <v>2</v>
      </c>
      <c r="AG19" s="336">
        <f>'3.Network design parameters'!AG37</f>
        <v>2</v>
      </c>
      <c r="AH19" s="336">
        <f>'3.Network design parameters'!AH37</f>
        <v>1</v>
      </c>
      <c r="AI19" s="336">
        <f>'3.Network design parameters'!AI37</f>
        <v>0</v>
      </c>
      <c r="AJ19" s="336">
        <f>'3.Network design parameters'!AJ37</f>
        <v>1</v>
      </c>
      <c r="AK19" s="336">
        <f>'3.Network design parameters'!AK37</f>
        <v>1</v>
      </c>
      <c r="AL19" s="336">
        <f>'3.Network design parameters'!AL37</f>
        <v>1</v>
      </c>
      <c r="AM19" s="336">
        <f>'3.Network design parameters'!AM37</f>
        <v>1</v>
      </c>
      <c r="AN19" s="336">
        <f>'3.Network design parameters'!E53</f>
        <v>0</v>
      </c>
      <c r="AO19" s="336">
        <f>'3.Network design parameters'!F53</f>
        <v>0</v>
      </c>
      <c r="AP19" s="336">
        <f>'3.Network design parameters'!G53</f>
        <v>0</v>
      </c>
      <c r="AQ19" s="336">
        <f>'3.Network design parameters'!H53</f>
        <v>1</v>
      </c>
      <c r="AR19" s="336">
        <f>'3.Network design parameters'!I53</f>
        <v>1</v>
      </c>
      <c r="AS19" s="336">
        <f>'3.Network design parameters'!J53</f>
        <v>1</v>
      </c>
    </row>
    <row r="20" spans="2:47">
      <c r="C20" s="125" t="str">
        <f>'C. Masterfiles'!C101</f>
        <v>S07</v>
      </c>
      <c r="D20" s="125" t="str">
        <f>'C. Masterfiles'!D101</f>
        <v>Internet access</v>
      </c>
      <c r="E20" s="336">
        <f>'3.Network design parameters'!E38</f>
        <v>1</v>
      </c>
      <c r="F20" s="336">
        <f>'3.Network design parameters'!F38</f>
        <v>1</v>
      </c>
      <c r="G20" s="336">
        <f>'3.Network design parameters'!G38</f>
        <v>1</v>
      </c>
      <c r="H20" s="336">
        <f>'3.Network design parameters'!H38</f>
        <v>1</v>
      </c>
      <c r="I20" s="336">
        <f>'3.Network design parameters'!I38</f>
        <v>1</v>
      </c>
      <c r="J20" s="336">
        <f>'3.Network design parameters'!J38</f>
        <v>1</v>
      </c>
      <c r="K20" s="336">
        <f>'3.Network design parameters'!K38</f>
        <v>1</v>
      </c>
      <c r="L20" s="336">
        <f>'3.Network design parameters'!L38</f>
        <v>1</v>
      </c>
      <c r="M20" s="336">
        <f>'3.Network design parameters'!M38</f>
        <v>1</v>
      </c>
      <c r="N20" s="336">
        <f>'3.Network design parameters'!N38</f>
        <v>1</v>
      </c>
      <c r="O20" s="336">
        <f>'3.Network design parameters'!O38</f>
        <v>1</v>
      </c>
      <c r="P20" s="336">
        <f>'3.Network design parameters'!P38</f>
        <v>1</v>
      </c>
      <c r="Q20" s="336">
        <f>'3.Network design parameters'!Q38</f>
        <v>0</v>
      </c>
      <c r="R20" s="336">
        <f>'3.Network design parameters'!R38</f>
        <v>1</v>
      </c>
      <c r="S20" s="336">
        <f>'3.Network design parameters'!S38</f>
        <v>0</v>
      </c>
      <c r="T20" s="336">
        <f>'3.Network design parameters'!T38</f>
        <v>0</v>
      </c>
      <c r="U20" s="336">
        <f>'3.Network design parameters'!U38</f>
        <v>0</v>
      </c>
      <c r="V20" s="336">
        <f>'3.Network design parameters'!V38</f>
        <v>0</v>
      </c>
      <c r="W20" s="336">
        <f>'3.Network design parameters'!W38</f>
        <v>0</v>
      </c>
      <c r="X20" s="336">
        <f>'3.Network design parameters'!X38</f>
        <v>0</v>
      </c>
      <c r="Y20" s="336">
        <f>'3.Network design parameters'!Y38</f>
        <v>0</v>
      </c>
      <c r="Z20" s="336">
        <f>'3.Network design parameters'!Z38</f>
        <v>0</v>
      </c>
      <c r="AA20" s="336">
        <f>'3.Network design parameters'!AA38</f>
        <v>0</v>
      </c>
      <c r="AB20" s="336">
        <f>'3.Network design parameters'!AB38</f>
        <v>0</v>
      </c>
      <c r="AC20" s="336">
        <f>'3.Network design parameters'!AC38</f>
        <v>0</v>
      </c>
      <c r="AD20" s="336">
        <f>'3.Network design parameters'!AD38</f>
        <v>0</v>
      </c>
      <c r="AE20" s="336">
        <f>'3.Network design parameters'!AE38</f>
        <v>0</v>
      </c>
      <c r="AF20" s="336">
        <f>'3.Network design parameters'!AF38</f>
        <v>0</v>
      </c>
      <c r="AG20" s="336">
        <f>'3.Network design parameters'!AG38</f>
        <v>0</v>
      </c>
      <c r="AH20" s="336">
        <f>'3.Network design parameters'!AH38</f>
        <v>0</v>
      </c>
      <c r="AI20" s="336">
        <f>'3.Network design parameters'!AI38</f>
        <v>0</v>
      </c>
      <c r="AJ20" s="336">
        <f>'3.Network design parameters'!AJ38</f>
        <v>1</v>
      </c>
      <c r="AK20" s="336">
        <f>'3.Network design parameters'!AK38</f>
        <v>1</v>
      </c>
      <c r="AL20" s="336">
        <f>'3.Network design parameters'!AL38</f>
        <v>1</v>
      </c>
      <c r="AM20" s="336">
        <f>'3.Network design parameters'!AM38</f>
        <v>0</v>
      </c>
      <c r="AN20" s="336">
        <f>'3.Network design parameters'!E54</f>
        <v>1</v>
      </c>
      <c r="AO20" s="336">
        <f>'3.Network design parameters'!F54</f>
        <v>1</v>
      </c>
      <c r="AP20" s="336">
        <f>'3.Network design parameters'!G54</f>
        <v>1</v>
      </c>
      <c r="AQ20" s="336">
        <f>'3.Network design parameters'!H54</f>
        <v>0</v>
      </c>
      <c r="AR20" s="336">
        <f>'3.Network design parameters'!I54</f>
        <v>0</v>
      </c>
      <c r="AS20" s="336">
        <f>'3.Network design parameters'!J54</f>
        <v>1</v>
      </c>
    </row>
    <row r="21" spans="2:47">
      <c r="C21" s="125" t="str">
        <f>'C. Masterfiles'!C102</f>
        <v>S08</v>
      </c>
      <c r="D21" s="125" t="str">
        <f>'C. Masterfiles'!D102</f>
        <v>Local leased lines</v>
      </c>
      <c r="E21" s="336">
        <f>'3.Network design parameters'!E39</f>
        <v>2</v>
      </c>
      <c r="F21" s="336">
        <f>'3.Network design parameters'!F39</f>
        <v>2</v>
      </c>
      <c r="G21" s="336">
        <f>'3.Network design parameters'!G39</f>
        <v>1.5</v>
      </c>
      <c r="H21" s="336">
        <f>'3.Network design parameters'!H39</f>
        <v>1.5</v>
      </c>
      <c r="I21" s="336">
        <f>'3.Network design parameters'!I39</f>
        <v>1.5</v>
      </c>
      <c r="J21" s="336">
        <f>'3.Network design parameters'!J39</f>
        <v>1.5</v>
      </c>
      <c r="K21" s="336">
        <f>'3.Network design parameters'!K39</f>
        <v>0</v>
      </c>
      <c r="L21" s="336">
        <f>'3.Network design parameters'!L39</f>
        <v>0</v>
      </c>
      <c r="M21" s="336">
        <f>'3.Network design parameters'!M39</f>
        <v>0</v>
      </c>
      <c r="N21" s="336">
        <f>'3.Network design parameters'!N39</f>
        <v>0</v>
      </c>
      <c r="O21" s="336">
        <f>'3.Network design parameters'!O39</f>
        <v>0</v>
      </c>
      <c r="P21" s="336">
        <f>'3.Network design parameters'!P39</f>
        <v>0</v>
      </c>
      <c r="Q21" s="336">
        <f>'3.Network design parameters'!Q39</f>
        <v>0</v>
      </c>
      <c r="R21" s="336">
        <f>'3.Network design parameters'!R39</f>
        <v>0</v>
      </c>
      <c r="S21" s="336">
        <f>'3.Network design parameters'!S39</f>
        <v>0</v>
      </c>
      <c r="T21" s="336">
        <f>'3.Network design parameters'!T39</f>
        <v>0</v>
      </c>
      <c r="U21" s="336">
        <f>'3.Network design parameters'!U39</f>
        <v>0</v>
      </c>
      <c r="V21" s="336">
        <f>'3.Network design parameters'!V39</f>
        <v>0</v>
      </c>
      <c r="W21" s="336">
        <f>'3.Network design parameters'!W39</f>
        <v>0</v>
      </c>
      <c r="X21" s="336">
        <f>'3.Network design parameters'!X39</f>
        <v>0</v>
      </c>
      <c r="Y21" s="336">
        <f>'3.Network design parameters'!Y39</f>
        <v>0</v>
      </c>
      <c r="Z21" s="336">
        <f>'3.Network design parameters'!Z39</f>
        <v>0</v>
      </c>
      <c r="AA21" s="336">
        <f>'3.Network design parameters'!AA39</f>
        <v>0</v>
      </c>
      <c r="AB21" s="336">
        <f>'3.Network design parameters'!AB39</f>
        <v>0</v>
      </c>
      <c r="AC21" s="336">
        <f>'3.Network design parameters'!AC39</f>
        <v>0</v>
      </c>
      <c r="AD21" s="336">
        <f>'3.Network design parameters'!AD39</f>
        <v>0</v>
      </c>
      <c r="AE21" s="336">
        <f>'3.Network design parameters'!AE39</f>
        <v>0</v>
      </c>
      <c r="AF21" s="336">
        <f>'3.Network design parameters'!AF39</f>
        <v>0</v>
      </c>
      <c r="AG21" s="336">
        <f>'3.Network design parameters'!AG39</f>
        <v>0</v>
      </c>
      <c r="AH21" s="336">
        <f>'3.Network design parameters'!AH39</f>
        <v>0</v>
      </c>
      <c r="AI21" s="336">
        <f>'3.Network design parameters'!AI39</f>
        <v>0</v>
      </c>
      <c r="AJ21" s="336">
        <f>'3.Network design parameters'!AJ39</f>
        <v>0</v>
      </c>
      <c r="AK21" s="336">
        <f>'3.Network design parameters'!AK39</f>
        <v>1</v>
      </c>
      <c r="AL21" s="336">
        <f>'3.Network design parameters'!AL39</f>
        <v>1</v>
      </c>
      <c r="AM21" s="336">
        <f>'3.Network design parameters'!AM39</f>
        <v>0</v>
      </c>
      <c r="AN21" s="336">
        <f>'3.Network design parameters'!E55</f>
        <v>1.5</v>
      </c>
      <c r="AO21" s="336">
        <f>'3.Network design parameters'!F55</f>
        <v>0.5</v>
      </c>
      <c r="AP21" s="336">
        <f>'3.Network design parameters'!G55</f>
        <v>0</v>
      </c>
      <c r="AQ21" s="336">
        <f>'3.Network design parameters'!H55</f>
        <v>0</v>
      </c>
      <c r="AR21" s="336">
        <f>'3.Network design parameters'!I55</f>
        <v>0</v>
      </c>
      <c r="AS21" s="336">
        <f>'3.Network design parameters'!J55</f>
        <v>0</v>
      </c>
    </row>
    <row r="22" spans="2:47">
      <c r="C22" s="125" t="str">
        <f>'C. Masterfiles'!C103</f>
        <v>S09</v>
      </c>
      <c r="D22" s="125" t="str">
        <f>'C. Masterfiles'!D103</f>
        <v>Long distance leased lines</v>
      </c>
      <c r="E22" s="336">
        <f>'3.Network design parameters'!E40</f>
        <v>2</v>
      </c>
      <c r="F22" s="336">
        <f>'3.Network design parameters'!F40</f>
        <v>2</v>
      </c>
      <c r="G22" s="336">
        <f>'3.Network design parameters'!G40</f>
        <v>2</v>
      </c>
      <c r="H22" s="336">
        <f>'3.Network design parameters'!H40</f>
        <v>2</v>
      </c>
      <c r="I22" s="336">
        <f>'3.Network design parameters'!I40</f>
        <v>2</v>
      </c>
      <c r="J22" s="336">
        <f>'3.Network design parameters'!J40</f>
        <v>2</v>
      </c>
      <c r="K22" s="336">
        <f>'3.Network design parameters'!K40</f>
        <v>2</v>
      </c>
      <c r="L22" s="336">
        <f>'3.Network design parameters'!L40</f>
        <v>2</v>
      </c>
      <c r="M22" s="336">
        <f>'3.Network design parameters'!M40</f>
        <v>2</v>
      </c>
      <c r="N22" s="336">
        <f>'3.Network design parameters'!N40</f>
        <v>2</v>
      </c>
      <c r="O22" s="336">
        <f>'3.Network design parameters'!O40</f>
        <v>1.5</v>
      </c>
      <c r="P22" s="336">
        <f>'3.Network design parameters'!P40</f>
        <v>1.5</v>
      </c>
      <c r="Q22" s="336">
        <f>'3.Network design parameters'!Q40</f>
        <v>1.5</v>
      </c>
      <c r="R22" s="336">
        <f>'3.Network design parameters'!R40</f>
        <v>1.5</v>
      </c>
      <c r="S22" s="336">
        <f>'3.Network design parameters'!S40</f>
        <v>0</v>
      </c>
      <c r="T22" s="336">
        <f>'3.Network design parameters'!T40</f>
        <v>0</v>
      </c>
      <c r="U22" s="336">
        <f>'3.Network design parameters'!U40</f>
        <v>0</v>
      </c>
      <c r="V22" s="336">
        <f>'3.Network design parameters'!V40</f>
        <v>0</v>
      </c>
      <c r="W22" s="336">
        <f>'3.Network design parameters'!W40</f>
        <v>0</v>
      </c>
      <c r="X22" s="336">
        <f>'3.Network design parameters'!X40</f>
        <v>0</v>
      </c>
      <c r="Y22" s="336">
        <f>'3.Network design parameters'!Y40</f>
        <v>0</v>
      </c>
      <c r="Z22" s="336">
        <f>'3.Network design parameters'!Z40</f>
        <v>0</v>
      </c>
      <c r="AA22" s="336">
        <f>'3.Network design parameters'!AA40</f>
        <v>0</v>
      </c>
      <c r="AB22" s="336">
        <f>'3.Network design parameters'!AB40</f>
        <v>0</v>
      </c>
      <c r="AC22" s="336">
        <f>'3.Network design parameters'!AC40</f>
        <v>0</v>
      </c>
      <c r="AD22" s="336">
        <f>'3.Network design parameters'!AD40</f>
        <v>0</v>
      </c>
      <c r="AE22" s="336">
        <f>'3.Network design parameters'!AE40</f>
        <v>0</v>
      </c>
      <c r="AF22" s="336">
        <f>'3.Network design parameters'!AF40</f>
        <v>0</v>
      </c>
      <c r="AG22" s="336">
        <f>'3.Network design parameters'!AG40</f>
        <v>0</v>
      </c>
      <c r="AH22" s="336">
        <f>'3.Network design parameters'!AH40</f>
        <v>0</v>
      </c>
      <c r="AI22" s="336">
        <f>'3.Network design parameters'!AI40</f>
        <v>0</v>
      </c>
      <c r="AJ22" s="336">
        <f>'3.Network design parameters'!AJ40</f>
        <v>0</v>
      </c>
      <c r="AK22" s="336">
        <f>'3.Network design parameters'!AK40</f>
        <v>1</v>
      </c>
      <c r="AL22" s="336">
        <f>'3.Network design parameters'!AL40</f>
        <v>1</v>
      </c>
      <c r="AM22" s="336">
        <f>'3.Network design parameters'!AM40</f>
        <v>0</v>
      </c>
      <c r="AN22" s="336">
        <f>'3.Network design parameters'!E56</f>
        <v>2</v>
      </c>
      <c r="AO22" s="336">
        <f>'3.Network design parameters'!F56</f>
        <v>2</v>
      </c>
      <c r="AP22" s="336">
        <f>'3.Network design parameters'!G56</f>
        <v>1.5</v>
      </c>
      <c r="AQ22" s="336">
        <f>'3.Network design parameters'!H56</f>
        <v>0.5</v>
      </c>
      <c r="AR22" s="336">
        <f>'3.Network design parameters'!I56</f>
        <v>0</v>
      </c>
      <c r="AS22" s="336">
        <f>'3.Network design parameters'!J56</f>
        <v>0</v>
      </c>
    </row>
    <row r="23" spans="2:47">
      <c r="C23" s="125" t="str">
        <f>'C. Masterfiles'!C104</f>
        <v>S10</v>
      </c>
      <c r="D23" s="125" t="str">
        <f>'C. Masterfiles'!D104</f>
        <v>International leased lines</v>
      </c>
      <c r="E23" s="336">
        <f>'3.Network design parameters'!E41</f>
        <v>1</v>
      </c>
      <c r="F23" s="336">
        <f>'3.Network design parameters'!F41</f>
        <v>1</v>
      </c>
      <c r="G23" s="336">
        <f>'3.Network design parameters'!G41</f>
        <v>1</v>
      </c>
      <c r="H23" s="336">
        <f>'3.Network design parameters'!H41</f>
        <v>1</v>
      </c>
      <c r="I23" s="336">
        <f>'3.Network design parameters'!I41</f>
        <v>1</v>
      </c>
      <c r="J23" s="336">
        <f>'3.Network design parameters'!J41</f>
        <v>1</v>
      </c>
      <c r="K23" s="336">
        <f>'3.Network design parameters'!K41</f>
        <v>1</v>
      </c>
      <c r="L23" s="336">
        <f>'3.Network design parameters'!L41</f>
        <v>1</v>
      </c>
      <c r="M23" s="336">
        <f>'3.Network design parameters'!M41</f>
        <v>1</v>
      </c>
      <c r="N23" s="336">
        <f>'3.Network design parameters'!N41</f>
        <v>1</v>
      </c>
      <c r="O23" s="336">
        <f>'3.Network design parameters'!O41</f>
        <v>1</v>
      </c>
      <c r="P23" s="336">
        <f>'3.Network design parameters'!P41</f>
        <v>1</v>
      </c>
      <c r="Q23" s="336">
        <f>'3.Network design parameters'!Q41</f>
        <v>1</v>
      </c>
      <c r="R23" s="336">
        <f>'3.Network design parameters'!R41</f>
        <v>1</v>
      </c>
      <c r="S23" s="336">
        <f>'3.Network design parameters'!S41</f>
        <v>0</v>
      </c>
      <c r="T23" s="336">
        <f>'3.Network design parameters'!T41</f>
        <v>0</v>
      </c>
      <c r="U23" s="336">
        <f>'3.Network design parameters'!U41</f>
        <v>0</v>
      </c>
      <c r="V23" s="336">
        <f>'3.Network design parameters'!V41</f>
        <v>0</v>
      </c>
      <c r="W23" s="336">
        <f>'3.Network design parameters'!W41</f>
        <v>0</v>
      </c>
      <c r="X23" s="336">
        <f>'3.Network design parameters'!X41</f>
        <v>0</v>
      </c>
      <c r="Y23" s="336">
        <f>'3.Network design parameters'!Y41</f>
        <v>0</v>
      </c>
      <c r="Z23" s="336">
        <f>'3.Network design parameters'!Z41</f>
        <v>0</v>
      </c>
      <c r="AA23" s="336">
        <f>'3.Network design parameters'!AA41</f>
        <v>0</v>
      </c>
      <c r="AB23" s="336">
        <f>'3.Network design parameters'!AB41</f>
        <v>0</v>
      </c>
      <c r="AC23" s="336">
        <f>'3.Network design parameters'!AC41</f>
        <v>0</v>
      </c>
      <c r="AD23" s="336">
        <f>'3.Network design parameters'!AD41</f>
        <v>0</v>
      </c>
      <c r="AE23" s="336">
        <f>'3.Network design parameters'!AE41</f>
        <v>0</v>
      </c>
      <c r="AF23" s="336">
        <f>'3.Network design parameters'!AF41</f>
        <v>0</v>
      </c>
      <c r="AG23" s="336">
        <f>'3.Network design parameters'!AG41</f>
        <v>0</v>
      </c>
      <c r="AH23" s="336">
        <f>'3.Network design parameters'!AH41</f>
        <v>0</v>
      </c>
      <c r="AI23" s="336">
        <f>'3.Network design parameters'!AI41</f>
        <v>0</v>
      </c>
      <c r="AJ23" s="336">
        <f>'3.Network design parameters'!AJ41</f>
        <v>1</v>
      </c>
      <c r="AK23" s="336">
        <f>'3.Network design parameters'!AK41</f>
        <v>1</v>
      </c>
      <c r="AL23" s="336">
        <f>'3.Network design parameters'!AL41</f>
        <v>1</v>
      </c>
      <c r="AM23" s="336">
        <f>'3.Network design parameters'!AM41</f>
        <v>0</v>
      </c>
      <c r="AN23" s="336">
        <f>'3.Network design parameters'!E57</f>
        <v>1</v>
      </c>
      <c r="AO23" s="336">
        <f>'3.Network design parameters'!F57</f>
        <v>1</v>
      </c>
      <c r="AP23" s="336">
        <f>'3.Network design parameters'!G57</f>
        <v>1</v>
      </c>
      <c r="AQ23" s="336">
        <f>'3.Network design parameters'!H57</f>
        <v>1</v>
      </c>
      <c r="AR23" s="336">
        <f>'3.Network design parameters'!I57</f>
        <v>0</v>
      </c>
      <c r="AS23" s="336">
        <f>'3.Network design parameters'!J57</f>
        <v>1</v>
      </c>
    </row>
    <row r="24" spans="2:47">
      <c r="C24" s="125" t="str">
        <f>'C. Masterfiles'!C105</f>
        <v>S11</v>
      </c>
      <c r="D24" s="125" t="str">
        <f>'C. Masterfiles'!D105</f>
        <v>IPTV</v>
      </c>
      <c r="E24" s="336">
        <f>'3.Network design parameters'!E42</f>
        <v>1</v>
      </c>
      <c r="F24" s="336">
        <f>'3.Network design parameters'!F42</f>
        <v>1</v>
      </c>
      <c r="G24" s="336">
        <f>'3.Network design parameters'!G42</f>
        <v>1</v>
      </c>
      <c r="H24" s="336">
        <f>'3.Network design parameters'!H42</f>
        <v>1</v>
      </c>
      <c r="I24" s="336">
        <f>'3.Network design parameters'!I42</f>
        <v>1</v>
      </c>
      <c r="J24" s="336">
        <f>'3.Network design parameters'!J42</f>
        <v>1</v>
      </c>
      <c r="K24" s="336">
        <f>'3.Network design parameters'!K42</f>
        <v>1</v>
      </c>
      <c r="L24" s="336">
        <f>'3.Network design parameters'!L42</f>
        <v>1</v>
      </c>
      <c r="M24" s="336">
        <f>'3.Network design parameters'!M42</f>
        <v>1</v>
      </c>
      <c r="N24" s="336">
        <f>'3.Network design parameters'!N42</f>
        <v>1</v>
      </c>
      <c r="O24" s="336">
        <f>'3.Network design parameters'!O42</f>
        <v>1</v>
      </c>
      <c r="P24" s="336">
        <f>'3.Network design parameters'!P42</f>
        <v>1</v>
      </c>
      <c r="Q24" s="336">
        <f>'3.Network design parameters'!Q42</f>
        <v>1</v>
      </c>
      <c r="R24" s="336">
        <f>'3.Network design parameters'!R42</f>
        <v>1</v>
      </c>
      <c r="S24" s="336">
        <f>'3.Network design parameters'!S42</f>
        <v>0</v>
      </c>
      <c r="T24" s="336">
        <f>'3.Network design parameters'!T42</f>
        <v>0</v>
      </c>
      <c r="U24" s="336">
        <f>'3.Network design parameters'!U42</f>
        <v>0</v>
      </c>
      <c r="V24" s="336">
        <f>'3.Network design parameters'!V42</f>
        <v>0</v>
      </c>
      <c r="W24" s="336">
        <f>'3.Network design parameters'!W42</f>
        <v>0</v>
      </c>
      <c r="X24" s="336">
        <f>'3.Network design parameters'!X42</f>
        <v>0</v>
      </c>
      <c r="Y24" s="336">
        <f>'3.Network design parameters'!Y42</f>
        <v>0</v>
      </c>
      <c r="Z24" s="336">
        <f>'3.Network design parameters'!Z42</f>
        <v>0</v>
      </c>
      <c r="AA24" s="336">
        <f>'3.Network design parameters'!AA42</f>
        <v>0</v>
      </c>
      <c r="AB24" s="336">
        <f>'3.Network design parameters'!AB42</f>
        <v>0</v>
      </c>
      <c r="AC24" s="336">
        <f>'3.Network design parameters'!AC42</f>
        <v>0</v>
      </c>
      <c r="AD24" s="336">
        <f>'3.Network design parameters'!AD42</f>
        <v>0</v>
      </c>
      <c r="AE24" s="336">
        <f>'3.Network design parameters'!AE42</f>
        <v>0</v>
      </c>
      <c r="AF24" s="336">
        <f>'3.Network design parameters'!AF42</f>
        <v>0</v>
      </c>
      <c r="AG24" s="336">
        <f>'3.Network design parameters'!AG42</f>
        <v>0</v>
      </c>
      <c r="AH24" s="336">
        <f>'3.Network design parameters'!AH42</f>
        <v>0</v>
      </c>
      <c r="AI24" s="336">
        <f>'3.Network design parameters'!AI42</f>
        <v>0</v>
      </c>
      <c r="AJ24" s="336">
        <f>'3.Network design parameters'!AJ42</f>
        <v>0</v>
      </c>
      <c r="AK24" s="336">
        <f>'3.Network design parameters'!AK42</f>
        <v>1</v>
      </c>
      <c r="AL24" s="336">
        <f>'3.Network design parameters'!AL42</f>
        <v>1</v>
      </c>
      <c r="AM24" s="336">
        <f>'3.Network design parameters'!AM42</f>
        <v>0</v>
      </c>
      <c r="AN24" s="336">
        <f>'3.Network design parameters'!E58</f>
        <v>1</v>
      </c>
      <c r="AO24" s="336">
        <f>'3.Network design parameters'!F58</f>
        <v>1</v>
      </c>
      <c r="AP24" s="336">
        <f>'3.Network design parameters'!G58</f>
        <v>1</v>
      </c>
      <c r="AQ24" s="336">
        <f>'3.Network design parameters'!H58</f>
        <v>1</v>
      </c>
      <c r="AR24" s="336">
        <f>'3.Network design parameters'!I58</f>
        <v>0</v>
      </c>
      <c r="AS24" s="336">
        <f>'3.Network design parameters'!J58</f>
        <v>0</v>
      </c>
    </row>
    <row r="27" spans="2:47" ht="15">
      <c r="B27" s="113">
        <f>B11+0.01</f>
        <v>8.02</v>
      </c>
      <c r="C27" s="80" t="s">
        <v>7</v>
      </c>
    </row>
    <row r="29" spans="2:47">
      <c r="C29" s="211">
        <f>'C. Masterfiles'!$D$111</f>
        <v>2016</v>
      </c>
      <c r="AU29" s="211">
        <f>'C. Masterfiles'!$D$111</f>
        <v>2016</v>
      </c>
    </row>
    <row r="30" spans="2:47" ht="36">
      <c r="C30" s="88" t="s">
        <v>40</v>
      </c>
      <c r="D30" s="88" t="s">
        <v>85</v>
      </c>
      <c r="E30" s="218" t="str">
        <f>'C. Masterfiles'!$E$13</f>
        <v>MSAN-CMN</v>
      </c>
      <c r="F30" s="218" t="str">
        <f>'C. Masterfiles'!$E$14</f>
        <v>MSAN-1GE</v>
      </c>
      <c r="G30" s="218" t="str">
        <f>'C. Masterfiles'!$E$15</f>
        <v>AGGR-CMN</v>
      </c>
      <c r="H30" s="218" t="str">
        <f>'C. Masterfiles'!$E$16</f>
        <v>AGGR-1GE-MSAN</v>
      </c>
      <c r="I30" s="218" t="str">
        <f>'C. Masterfiles'!$E$17</f>
        <v>AGGR-2,5GE-AGGR</v>
      </c>
      <c r="J30" s="218" t="str">
        <f>'C. Masterfiles'!$E$18</f>
        <v>AGGR-PROC</v>
      </c>
      <c r="K30" s="218" t="str">
        <f>'C. Masterfiles'!$E$19</f>
        <v>EDGE-CMN</v>
      </c>
      <c r="L30" s="218" t="str">
        <f>'C. Masterfiles'!$E$20</f>
        <v>EDGE-2,5GE-AGGR</v>
      </c>
      <c r="M30" s="218" t="str">
        <f>'C. Masterfiles'!$E$21</f>
        <v>EDGE-2,5GE-EDGE</v>
      </c>
      <c r="N30" s="218" t="str">
        <f>'C. Masterfiles'!$E$22</f>
        <v>EDGE-PROC</v>
      </c>
      <c r="O30" s="218" t="str">
        <f>'C. Masterfiles'!$E$23</f>
        <v>CORE-CMN</v>
      </c>
      <c r="P30" s="218" t="str">
        <f>'C. Masterfiles'!$E$24</f>
        <v>CORE-2,5GE-EDGE</v>
      </c>
      <c r="Q30" s="218" t="str">
        <f>'C. Masterfiles'!$E$25</f>
        <v>CORE-2,5GE-CORE</v>
      </c>
      <c r="R30" s="218" t="str">
        <f>'C. Masterfiles'!$E$26</f>
        <v>CORE-PROC</v>
      </c>
      <c r="S30" s="218" t="str">
        <f>'C. Masterfiles'!$E$27</f>
        <v>SX-CMN</v>
      </c>
      <c r="T30" s="218" t="str">
        <f>'C. Masterfiles'!$E$28</f>
        <v>SX-SBC</v>
      </c>
      <c r="U30" s="218" t="str">
        <f>'C. Masterfiles'!$E$29</f>
        <v>SX-VOICE</v>
      </c>
      <c r="V30" s="218" t="str">
        <f>'C. Masterfiles'!$E$30</f>
        <v>SX-RTU</v>
      </c>
      <c r="W30" s="218" t="str">
        <f>'C. Masterfiles'!$E$31</f>
        <v>ICGW-CMN</v>
      </c>
      <c r="X30" s="218" t="str">
        <f>'C. Masterfiles'!$E$32</f>
        <v>ICGW-CONTROL</v>
      </c>
      <c r="Y30" s="218" t="str">
        <f>'C. Masterfiles'!$E$33</f>
        <v>ICGW-1GE-CORE</v>
      </c>
      <c r="Z30" s="218" t="str">
        <f>'C. Masterfiles'!$E$34</f>
        <v>ICGW-TDM-OLO</v>
      </c>
      <c r="AA30" s="218" t="str">
        <f>'C. Masterfiles'!$E$35</f>
        <v>INTGW-CMN</v>
      </c>
      <c r="AB30" s="218" t="str">
        <f>'C. Masterfiles'!$E$36</f>
        <v>INTGW-CONTROL</v>
      </c>
      <c r="AC30" s="218" t="str">
        <f>'C. Masterfiles'!$E$37</f>
        <v>INTGW-1GE-CORE</v>
      </c>
      <c r="AD30" s="218" t="str">
        <f>'C. Masterfiles'!$E$38</f>
        <v>INTGW-TDM-INT</v>
      </c>
      <c r="AE30" s="218" t="str">
        <f>'C. Masterfiles'!$E$39</f>
        <v>SGW-CMN</v>
      </c>
      <c r="AF30" s="218" t="str">
        <f>'C. Masterfiles'!$E$40</f>
        <v>SGW-CONTROL</v>
      </c>
      <c r="AG30" s="218" t="str">
        <f>'C. Masterfiles'!$E$41</f>
        <v>SGW-SIGTRAN</v>
      </c>
      <c r="AH30" s="218" t="str">
        <f>'C. Masterfiles'!$E$42</f>
        <v>SDH-STM-1</v>
      </c>
      <c r="AI30" s="218" t="str">
        <f>'C. Masterfiles'!$E$43</f>
        <v>SDH-STM-4</v>
      </c>
      <c r="AJ30" s="218" t="str">
        <f>'C. Masterfiles'!$E$44</f>
        <v>SDH-STM-16</v>
      </c>
      <c r="AK30" s="218" t="str">
        <f>'C. Masterfiles'!$E$45</f>
        <v>NMS</v>
      </c>
      <c r="AL30" s="218" t="str">
        <f>'C. Masterfiles'!$E$46</f>
        <v>OSS</v>
      </c>
      <c r="AM30" s="218" t="str">
        <f>'C. Masterfiles'!$E$47</f>
        <v>IBIL</v>
      </c>
      <c r="AN30" s="218" t="str">
        <f>'C. Masterfiles'!$D$54</f>
        <v>MSAN-MSAN</v>
      </c>
      <c r="AO30" s="218" t="str">
        <f>'C. Masterfiles'!$D$55</f>
        <v>AGGR-AGGR</v>
      </c>
      <c r="AP30" s="218" t="str">
        <f>'C. Masterfiles'!$D$56</f>
        <v>EDGE-EDGE</v>
      </c>
      <c r="AQ30" s="218" t="str">
        <f>'C. Masterfiles'!$D$57</f>
        <v>CORE-CORE</v>
      </c>
      <c r="AR30" s="218" t="str">
        <f>'C. Masterfiles'!$D$58</f>
        <v>CORE-ICGW</v>
      </c>
      <c r="AS30" s="218" t="str">
        <f>'C. Masterfiles'!$D$59</f>
        <v>CORE-INTGW</v>
      </c>
      <c r="AU30" s="218" t="s">
        <v>189</v>
      </c>
    </row>
    <row r="31" spans="2:47">
      <c r="C31" s="125" t="str">
        <f>'C. Masterfiles'!C95</f>
        <v>S01</v>
      </c>
      <c r="D31" s="125" t="str">
        <f>'C. Masterfiles'!D95</f>
        <v>On-net calls</v>
      </c>
      <c r="E31" s="337">
        <f t="shared" ref="E31:AS31" si="0">IF(SUMPRODUCT(E$14:E$24,$AU$31:$AU$41)=0,0,E14*$AU31/SUMPRODUCT(E$14:E$24,$AU$31:$AU$41))</f>
        <v>0.65525661249930867</v>
      </c>
      <c r="F31" s="337">
        <f t="shared" si="0"/>
        <v>0.65525661249930867</v>
      </c>
      <c r="G31" s="337">
        <f t="shared" si="0"/>
        <v>0.6691340724937006</v>
      </c>
      <c r="H31" s="337">
        <f t="shared" si="0"/>
        <v>0.6691340724937006</v>
      </c>
      <c r="I31" s="337">
        <f t="shared" si="0"/>
        <v>0.6691340724937006</v>
      </c>
      <c r="J31" s="337">
        <f t="shared" si="0"/>
        <v>0.6691340724937006</v>
      </c>
      <c r="K31" s="337">
        <f t="shared" si="0"/>
        <v>0.71453261200626061</v>
      </c>
      <c r="L31" s="337">
        <f t="shared" si="0"/>
        <v>0.71453261200626061</v>
      </c>
      <c r="M31" s="337">
        <f t="shared" si="0"/>
        <v>0.71453261200626061</v>
      </c>
      <c r="N31" s="337">
        <f t="shared" si="0"/>
        <v>0.71453261200626061</v>
      </c>
      <c r="O31" s="337">
        <f t="shared" si="0"/>
        <v>0.54418470262136009</v>
      </c>
      <c r="P31" s="337">
        <f t="shared" si="0"/>
        <v>0.7147358826464717</v>
      </c>
      <c r="Q31" s="337">
        <f t="shared" si="0"/>
        <v>0.70452070673266942</v>
      </c>
      <c r="R31" s="337">
        <f t="shared" si="0"/>
        <v>0.54418470262136009</v>
      </c>
      <c r="S31" s="337">
        <f t="shared" si="0"/>
        <v>0.54457315813016161</v>
      </c>
      <c r="T31" s="337">
        <f t="shared" si="0"/>
        <v>0.54457315813016161</v>
      </c>
      <c r="U31" s="337">
        <f t="shared" si="0"/>
        <v>0.54457315813016161</v>
      </c>
      <c r="V31" s="337">
        <f t="shared" si="0"/>
        <v>0.54457315813016161</v>
      </c>
      <c r="W31" s="337">
        <f t="shared" si="0"/>
        <v>0</v>
      </c>
      <c r="X31" s="337">
        <f t="shared" si="0"/>
        <v>0</v>
      </c>
      <c r="Y31" s="337">
        <f t="shared" si="0"/>
        <v>0</v>
      </c>
      <c r="Z31" s="337">
        <f t="shared" si="0"/>
        <v>0</v>
      </c>
      <c r="AA31" s="337">
        <f t="shared" si="0"/>
        <v>0</v>
      </c>
      <c r="AB31" s="337">
        <f t="shared" si="0"/>
        <v>0</v>
      </c>
      <c r="AC31" s="337">
        <f t="shared" si="0"/>
        <v>0</v>
      </c>
      <c r="AD31" s="337">
        <f t="shared" si="0"/>
        <v>0</v>
      </c>
      <c r="AE31" s="337">
        <f t="shared" si="0"/>
        <v>0</v>
      </c>
      <c r="AF31" s="337">
        <f t="shared" si="0"/>
        <v>0</v>
      </c>
      <c r="AG31" s="337">
        <f t="shared" si="0"/>
        <v>0</v>
      </c>
      <c r="AH31" s="337">
        <f t="shared" si="0"/>
        <v>0</v>
      </c>
      <c r="AI31" s="337">
        <f t="shared" si="0"/>
        <v>0</v>
      </c>
      <c r="AJ31" s="337">
        <f t="shared" si="0"/>
        <v>0</v>
      </c>
      <c r="AK31" s="337">
        <f t="shared" si="0"/>
        <v>0.5089759038115943</v>
      </c>
      <c r="AL31" s="337">
        <f t="shared" si="0"/>
        <v>0.5089759038115943</v>
      </c>
      <c r="AM31" s="337">
        <f t="shared" si="0"/>
        <v>0</v>
      </c>
      <c r="AN31" s="337">
        <f t="shared" si="0"/>
        <v>0.6691340724937006</v>
      </c>
      <c r="AO31" s="337">
        <f t="shared" si="0"/>
        <v>0.6987304271577488</v>
      </c>
      <c r="AP31" s="337">
        <f t="shared" si="0"/>
        <v>0.7147358826464717</v>
      </c>
      <c r="AQ31" s="337">
        <f t="shared" si="0"/>
        <v>0.69472914510196482</v>
      </c>
      <c r="AR31" s="337">
        <f t="shared" si="0"/>
        <v>0</v>
      </c>
      <c r="AS31" s="337">
        <f t="shared" si="0"/>
        <v>0</v>
      </c>
      <c r="AU31" s="336">
        <f>IF('6.Network design'!F51="Unknown",0,'6.Network design'!F51)</f>
        <v>1214.6537106345704</v>
      </c>
    </row>
    <row r="32" spans="2:47">
      <c r="C32" s="125" t="str">
        <f>'C. Masterfiles'!C96</f>
        <v>S02</v>
      </c>
      <c r="D32" s="125" t="str">
        <f>'C. Masterfiles'!D96</f>
        <v>Originating calls to OLO</v>
      </c>
      <c r="E32" s="337">
        <f t="shared" ref="E32:AS32" si="1">IF(SUMPRODUCT(E$14:E$24,$AU$31:$AU$41)=0,0,E15*$AU32/SUMPRODUCT(E$14:E$24,$AU$31:$AU$41))</f>
        <v>4.0938109910904789E-2</v>
      </c>
      <c r="F32" s="337">
        <f t="shared" si="1"/>
        <v>4.0938109910904789E-2</v>
      </c>
      <c r="G32" s="337">
        <f t="shared" si="1"/>
        <v>4.1805124408275017E-2</v>
      </c>
      <c r="H32" s="337">
        <f t="shared" si="1"/>
        <v>4.1805124408275017E-2</v>
      </c>
      <c r="I32" s="337">
        <f t="shared" si="1"/>
        <v>4.1805124408275017E-2</v>
      </c>
      <c r="J32" s="337">
        <f t="shared" si="1"/>
        <v>4.1805124408275017E-2</v>
      </c>
      <c r="K32" s="337">
        <f t="shared" si="1"/>
        <v>4.464146419471509E-2</v>
      </c>
      <c r="L32" s="337">
        <f t="shared" si="1"/>
        <v>4.464146419471509E-2</v>
      </c>
      <c r="M32" s="337">
        <f t="shared" si="1"/>
        <v>4.464146419471509E-2</v>
      </c>
      <c r="N32" s="337">
        <f t="shared" si="1"/>
        <v>4.464146419471509E-2</v>
      </c>
      <c r="O32" s="337">
        <f t="shared" si="1"/>
        <v>6.7997461583097829E-2</v>
      </c>
      <c r="P32" s="337">
        <f t="shared" si="1"/>
        <v>4.465416382361144E-2</v>
      </c>
      <c r="Q32" s="337">
        <f t="shared" si="1"/>
        <v>4.4015955850824434E-2</v>
      </c>
      <c r="R32" s="337">
        <f t="shared" si="1"/>
        <v>6.7997461583097829E-2</v>
      </c>
      <c r="S32" s="337">
        <f t="shared" si="1"/>
        <v>6.8046000228909151E-2</v>
      </c>
      <c r="T32" s="337">
        <f t="shared" si="1"/>
        <v>6.8046000228909151E-2</v>
      </c>
      <c r="U32" s="337">
        <f t="shared" si="1"/>
        <v>6.8046000228909151E-2</v>
      </c>
      <c r="V32" s="337">
        <f t="shared" si="1"/>
        <v>6.8046000228909151E-2</v>
      </c>
      <c r="W32" s="337">
        <f t="shared" si="1"/>
        <v>0.24358860392300646</v>
      </c>
      <c r="X32" s="337">
        <f t="shared" si="1"/>
        <v>0.24358860392300646</v>
      </c>
      <c r="Y32" s="337">
        <f t="shared" si="1"/>
        <v>0.24358860392300646</v>
      </c>
      <c r="Z32" s="337">
        <f t="shared" si="1"/>
        <v>0.24358860392300646</v>
      </c>
      <c r="AA32" s="337">
        <f t="shared" si="1"/>
        <v>0</v>
      </c>
      <c r="AB32" s="337">
        <f t="shared" si="1"/>
        <v>0</v>
      </c>
      <c r="AC32" s="337">
        <f t="shared" si="1"/>
        <v>0</v>
      </c>
      <c r="AD32" s="337">
        <f t="shared" si="1"/>
        <v>0</v>
      </c>
      <c r="AE32" s="337">
        <f t="shared" si="1"/>
        <v>0.14247988702030426</v>
      </c>
      <c r="AF32" s="337">
        <f t="shared" si="1"/>
        <v>0.14247988702030426</v>
      </c>
      <c r="AG32" s="337">
        <f t="shared" si="1"/>
        <v>0.14247988702030426</v>
      </c>
      <c r="AH32" s="337">
        <f t="shared" si="1"/>
        <v>0.24358860392300646</v>
      </c>
      <c r="AI32" s="337">
        <f t="shared" si="1"/>
        <v>0</v>
      </c>
      <c r="AJ32" s="337">
        <f t="shared" si="1"/>
        <v>0</v>
      </c>
      <c r="AK32" s="337">
        <f t="shared" si="1"/>
        <v>6.3598019752187193E-2</v>
      </c>
      <c r="AL32" s="337">
        <f t="shared" si="1"/>
        <v>6.3598019752187193E-2</v>
      </c>
      <c r="AM32" s="337">
        <f t="shared" si="1"/>
        <v>0.16650641873040095</v>
      </c>
      <c r="AN32" s="337">
        <f t="shared" si="1"/>
        <v>4.1805124408275017E-2</v>
      </c>
      <c r="AO32" s="337">
        <f t="shared" si="1"/>
        <v>4.3654199712647015E-2</v>
      </c>
      <c r="AP32" s="337">
        <f t="shared" si="1"/>
        <v>4.465416382361144E-2</v>
      </c>
      <c r="AQ32" s="337">
        <f t="shared" si="1"/>
        <v>4.340421379650429E-2</v>
      </c>
      <c r="AR32" s="337">
        <f t="shared" si="1"/>
        <v>0.24358860392300646</v>
      </c>
      <c r="AS32" s="337">
        <f t="shared" si="1"/>
        <v>0</v>
      </c>
      <c r="AU32" s="336">
        <f>IF('6.Network design'!F52="Unknown",0,'6.Network design'!F52)</f>
        <v>151.77451447603318</v>
      </c>
    </row>
    <row r="33" spans="3:47">
      <c r="C33" s="125" t="str">
        <f>'C. Masterfiles'!C97</f>
        <v>S03</v>
      </c>
      <c r="D33" s="125" t="str">
        <f>'C. Masterfiles'!D97</f>
        <v>Terminating calls from OLO</v>
      </c>
      <c r="E33" s="337">
        <f t="shared" ref="E33:AS33" si="2">IF(SUMPRODUCT(E$14:E$24,$AU$31:$AU$41)=0,0,E16*$AU33/SUMPRODUCT(E$14:E$24,$AU$31:$AU$41))</f>
        <v>0.11379459359259295</v>
      </c>
      <c r="F33" s="337">
        <f t="shared" si="2"/>
        <v>0.11379459359259295</v>
      </c>
      <c r="G33" s="337">
        <f t="shared" si="2"/>
        <v>0.11620461111860604</v>
      </c>
      <c r="H33" s="337">
        <f t="shared" si="2"/>
        <v>0.11620461111860604</v>
      </c>
      <c r="I33" s="337">
        <f t="shared" si="2"/>
        <v>0.11620461111860604</v>
      </c>
      <c r="J33" s="337">
        <f t="shared" si="2"/>
        <v>0.11620461111860604</v>
      </c>
      <c r="K33" s="337">
        <f t="shared" si="2"/>
        <v>0.12408871065302239</v>
      </c>
      <c r="L33" s="337">
        <f t="shared" si="2"/>
        <v>0.12408871065302239</v>
      </c>
      <c r="M33" s="337">
        <f t="shared" si="2"/>
        <v>0.12408871065302239</v>
      </c>
      <c r="N33" s="337">
        <f t="shared" si="2"/>
        <v>0.12408871065302239</v>
      </c>
      <c r="O33" s="337">
        <f t="shared" si="2"/>
        <v>0.18901076583693097</v>
      </c>
      <c r="P33" s="337">
        <f t="shared" si="2"/>
        <v>0.12412401147937178</v>
      </c>
      <c r="Q33" s="337">
        <f t="shared" si="2"/>
        <v>0.12235000146647901</v>
      </c>
      <c r="R33" s="337">
        <f t="shared" si="2"/>
        <v>0.18901076583693097</v>
      </c>
      <c r="S33" s="337">
        <f t="shared" si="2"/>
        <v>0.18914568744141283</v>
      </c>
      <c r="T33" s="337">
        <f t="shared" si="2"/>
        <v>0.18914568744141283</v>
      </c>
      <c r="U33" s="337">
        <f t="shared" si="2"/>
        <v>0.18914568744141283</v>
      </c>
      <c r="V33" s="337">
        <f t="shared" si="2"/>
        <v>0.18914568744141283</v>
      </c>
      <c r="W33" s="337">
        <f t="shared" si="2"/>
        <v>0.67709687251149842</v>
      </c>
      <c r="X33" s="337">
        <f t="shared" si="2"/>
        <v>0.67709687251149842</v>
      </c>
      <c r="Y33" s="337">
        <f t="shared" si="2"/>
        <v>0.67709687251149842</v>
      </c>
      <c r="Z33" s="337">
        <f t="shared" si="2"/>
        <v>0.67709687251149842</v>
      </c>
      <c r="AA33" s="337">
        <f t="shared" si="2"/>
        <v>0</v>
      </c>
      <c r="AB33" s="337">
        <f t="shared" si="2"/>
        <v>0</v>
      </c>
      <c r="AC33" s="337">
        <f t="shared" si="2"/>
        <v>0</v>
      </c>
      <c r="AD33" s="337">
        <f t="shared" si="2"/>
        <v>0</v>
      </c>
      <c r="AE33" s="337">
        <f t="shared" si="2"/>
        <v>0.3960476161180872</v>
      </c>
      <c r="AF33" s="337">
        <f t="shared" si="2"/>
        <v>0.3960476161180872</v>
      </c>
      <c r="AG33" s="337">
        <f t="shared" si="2"/>
        <v>0.3960476161180872</v>
      </c>
      <c r="AH33" s="337">
        <f t="shared" si="2"/>
        <v>0.67709687251149842</v>
      </c>
      <c r="AI33" s="337">
        <f t="shared" si="2"/>
        <v>0</v>
      </c>
      <c r="AJ33" s="337">
        <f t="shared" si="2"/>
        <v>0</v>
      </c>
      <c r="AK33" s="337">
        <f t="shared" si="2"/>
        <v>0.17678175242443406</v>
      </c>
      <c r="AL33" s="337">
        <f t="shared" si="2"/>
        <v>0.17678175242443406</v>
      </c>
      <c r="AM33" s="337">
        <f t="shared" si="2"/>
        <v>0.4628335380216706</v>
      </c>
      <c r="AN33" s="337">
        <f t="shared" si="2"/>
        <v>0.11620461111860604</v>
      </c>
      <c r="AO33" s="337">
        <f t="shared" si="2"/>
        <v>0.12134443738906761</v>
      </c>
      <c r="AP33" s="337">
        <f t="shared" si="2"/>
        <v>0.12412401147937178</v>
      </c>
      <c r="AQ33" s="337">
        <f t="shared" si="2"/>
        <v>0.12064955807506793</v>
      </c>
      <c r="AR33" s="337">
        <f t="shared" si="2"/>
        <v>0.67709687251149842</v>
      </c>
      <c r="AS33" s="337">
        <f t="shared" si="2"/>
        <v>0</v>
      </c>
      <c r="AU33" s="336">
        <f>IF('6.Network design'!F53="Unknown",0,'6.Network design'!F53)</f>
        <v>421.88364900336438</v>
      </c>
    </row>
    <row r="34" spans="3:47">
      <c r="C34" s="125" t="str">
        <f>'C. Masterfiles'!C98</f>
        <v>S04</v>
      </c>
      <c r="D34" s="125" t="str">
        <f>'C. Masterfiles'!D98</f>
        <v xml:space="preserve">Originating international calls </v>
      </c>
      <c r="E34" s="337">
        <f t="shared" ref="E34:AS34" si="3">IF(SUMPRODUCT(E$14:E$24,$AU$31:$AU$41)=0,0,E17*$AU34/SUMPRODUCT(E$14:E$24,$AU$31:$AU$41))</f>
        <v>2.8130683182888121E-2</v>
      </c>
      <c r="F34" s="337">
        <f t="shared" si="3"/>
        <v>2.8130683182888121E-2</v>
      </c>
      <c r="G34" s="337">
        <f t="shared" si="3"/>
        <v>2.8726453485756847E-2</v>
      </c>
      <c r="H34" s="337">
        <f t="shared" si="3"/>
        <v>2.8726453485756847E-2</v>
      </c>
      <c r="I34" s="337">
        <f t="shared" si="3"/>
        <v>2.8726453485756847E-2</v>
      </c>
      <c r="J34" s="337">
        <f t="shared" si="3"/>
        <v>2.8726453485756847E-2</v>
      </c>
      <c r="K34" s="337">
        <f t="shared" si="3"/>
        <v>3.067544859337203E-2</v>
      </c>
      <c r="L34" s="337">
        <f t="shared" si="3"/>
        <v>3.067544859337203E-2</v>
      </c>
      <c r="M34" s="337">
        <f t="shared" si="3"/>
        <v>3.067544859337203E-2</v>
      </c>
      <c r="N34" s="337">
        <f t="shared" si="3"/>
        <v>3.067544859337203E-2</v>
      </c>
      <c r="O34" s="337">
        <f t="shared" si="3"/>
        <v>4.6724556976315355E-2</v>
      </c>
      <c r="P34" s="337">
        <f t="shared" si="3"/>
        <v>3.0684175162278143E-2</v>
      </c>
      <c r="Q34" s="337">
        <f t="shared" si="3"/>
        <v>3.0245629603473968E-2</v>
      </c>
      <c r="R34" s="337">
        <f t="shared" si="3"/>
        <v>4.6724556976315355E-2</v>
      </c>
      <c r="S34" s="337">
        <f t="shared" si="3"/>
        <v>4.6757910379059547E-2</v>
      </c>
      <c r="T34" s="337">
        <f t="shared" si="3"/>
        <v>4.6757910379059547E-2</v>
      </c>
      <c r="U34" s="337">
        <f t="shared" si="3"/>
        <v>4.6757910379059547E-2</v>
      </c>
      <c r="V34" s="337">
        <f t="shared" si="3"/>
        <v>4.6757910379059547E-2</v>
      </c>
      <c r="W34" s="337">
        <f t="shared" si="3"/>
        <v>0</v>
      </c>
      <c r="X34" s="337">
        <f t="shared" si="3"/>
        <v>0</v>
      </c>
      <c r="Y34" s="337">
        <f t="shared" si="3"/>
        <v>0</v>
      </c>
      <c r="Z34" s="337">
        <f t="shared" si="3"/>
        <v>0</v>
      </c>
      <c r="AA34" s="337">
        <f t="shared" si="3"/>
        <v>0.23587093100550396</v>
      </c>
      <c r="AB34" s="337">
        <f t="shared" si="3"/>
        <v>0.23587093100550396</v>
      </c>
      <c r="AC34" s="337">
        <f t="shared" si="3"/>
        <v>0.23587093100550396</v>
      </c>
      <c r="AD34" s="337">
        <f t="shared" si="3"/>
        <v>0.23587093100550396</v>
      </c>
      <c r="AE34" s="337">
        <f t="shared" si="3"/>
        <v>9.7905266521213674E-2</v>
      </c>
      <c r="AF34" s="337">
        <f t="shared" si="3"/>
        <v>9.7905266521213674E-2</v>
      </c>
      <c r="AG34" s="337">
        <f t="shared" si="3"/>
        <v>9.7905266521213674E-2</v>
      </c>
      <c r="AH34" s="337">
        <f t="shared" si="3"/>
        <v>0</v>
      </c>
      <c r="AI34" s="337">
        <f t="shared" si="3"/>
        <v>0</v>
      </c>
      <c r="AJ34" s="337">
        <f t="shared" si="3"/>
        <v>0.23579275247560746</v>
      </c>
      <c r="AK34" s="337">
        <f t="shared" si="3"/>
        <v>4.3701473971354099E-2</v>
      </c>
      <c r="AL34" s="337">
        <f t="shared" si="3"/>
        <v>4.3701473971354099E-2</v>
      </c>
      <c r="AM34" s="337">
        <f t="shared" si="3"/>
        <v>0</v>
      </c>
      <c r="AN34" s="337">
        <f t="shared" si="3"/>
        <v>2.8726453485756847E-2</v>
      </c>
      <c r="AO34" s="337">
        <f t="shared" si="3"/>
        <v>2.9997048334463709E-2</v>
      </c>
      <c r="AP34" s="337">
        <f t="shared" si="3"/>
        <v>3.0684175162278143E-2</v>
      </c>
      <c r="AQ34" s="337">
        <f t="shared" si="3"/>
        <v>2.9825270139952544E-2</v>
      </c>
      <c r="AR34" s="337">
        <f t="shared" si="3"/>
        <v>0</v>
      </c>
      <c r="AS34" s="337">
        <f t="shared" si="3"/>
        <v>0.23579275247560746</v>
      </c>
      <c r="AU34" s="336">
        <f>IF('6.Network design'!F54="Unknown",0,'6.Network design'!F54)</f>
        <v>104.2920836172916</v>
      </c>
    </row>
    <row r="35" spans="3:47">
      <c r="C35" s="125" t="str">
        <f>'C. Masterfiles'!C99</f>
        <v>S05</v>
      </c>
      <c r="D35" s="125" t="str">
        <f>'C. Masterfiles'!D99</f>
        <v xml:space="preserve">Terminating international calls </v>
      </c>
      <c r="E35" s="337">
        <f t="shared" ref="E35:AS35" si="4">IF(SUMPRODUCT(E$14:E$24,$AU$31:$AU$41)=0,0,E18*$AU35/SUMPRODUCT(E$14:E$24,$AU$31:$AU$41))</f>
        <v>7.7802554998402218E-2</v>
      </c>
      <c r="F35" s="337">
        <f t="shared" si="4"/>
        <v>7.7802554998402218E-2</v>
      </c>
      <c r="G35" s="337">
        <f t="shared" si="4"/>
        <v>7.9450309212333106E-2</v>
      </c>
      <c r="H35" s="337">
        <f t="shared" si="4"/>
        <v>7.9450309212333106E-2</v>
      </c>
      <c r="I35" s="337">
        <f t="shared" si="4"/>
        <v>7.9450309212333106E-2</v>
      </c>
      <c r="J35" s="337">
        <f t="shared" si="4"/>
        <v>7.9450309212333106E-2</v>
      </c>
      <c r="K35" s="337">
        <f t="shared" si="4"/>
        <v>8.4840750605668605E-2</v>
      </c>
      <c r="L35" s="337">
        <f t="shared" si="4"/>
        <v>8.4840750605668605E-2</v>
      </c>
      <c r="M35" s="337">
        <f t="shared" si="4"/>
        <v>8.4840750605668605E-2</v>
      </c>
      <c r="N35" s="337">
        <f t="shared" si="4"/>
        <v>8.4840750605668605E-2</v>
      </c>
      <c r="O35" s="337">
        <f t="shared" si="4"/>
        <v>0.12922863942874654</v>
      </c>
      <c r="P35" s="337">
        <f t="shared" si="4"/>
        <v>8.4864886150221558E-2</v>
      </c>
      <c r="Q35" s="337">
        <f t="shared" si="4"/>
        <v>8.3651976931617078E-2</v>
      </c>
      <c r="R35" s="337">
        <f t="shared" si="4"/>
        <v>0.12922863942874654</v>
      </c>
      <c r="S35" s="337">
        <f t="shared" si="4"/>
        <v>0.12932088674227668</v>
      </c>
      <c r="T35" s="337">
        <f t="shared" si="4"/>
        <v>0.12932088674227668</v>
      </c>
      <c r="U35" s="337">
        <f t="shared" si="4"/>
        <v>0.12932088674227668</v>
      </c>
      <c r="V35" s="337">
        <f t="shared" si="4"/>
        <v>0.12932088674227668</v>
      </c>
      <c r="W35" s="337">
        <f t="shared" si="4"/>
        <v>0</v>
      </c>
      <c r="X35" s="337">
        <f t="shared" si="4"/>
        <v>0</v>
      </c>
      <c r="Y35" s="337">
        <f t="shared" si="4"/>
        <v>0</v>
      </c>
      <c r="Z35" s="337">
        <f t="shared" si="4"/>
        <v>0</v>
      </c>
      <c r="AA35" s="337">
        <f t="shared" si="4"/>
        <v>0.65236101671512825</v>
      </c>
      <c r="AB35" s="337">
        <f t="shared" si="4"/>
        <v>0.65236101671512825</v>
      </c>
      <c r="AC35" s="337">
        <f t="shared" si="4"/>
        <v>0.65236101671512825</v>
      </c>
      <c r="AD35" s="337">
        <f t="shared" si="4"/>
        <v>0.65236101671512825</v>
      </c>
      <c r="AE35" s="337">
        <f t="shared" si="4"/>
        <v>0.27078190151398601</v>
      </c>
      <c r="AF35" s="337">
        <f t="shared" si="4"/>
        <v>0.27078190151398601</v>
      </c>
      <c r="AG35" s="337">
        <f t="shared" si="4"/>
        <v>0.27078190151398601</v>
      </c>
      <c r="AH35" s="337">
        <f t="shared" si="4"/>
        <v>0</v>
      </c>
      <c r="AI35" s="337">
        <f t="shared" si="4"/>
        <v>0</v>
      </c>
      <c r="AJ35" s="337">
        <f t="shared" si="4"/>
        <v>0.65214479411817172</v>
      </c>
      <c r="AK35" s="337">
        <f t="shared" si="4"/>
        <v>0.12086753492840126</v>
      </c>
      <c r="AL35" s="337">
        <f t="shared" si="4"/>
        <v>0.12086753492840126</v>
      </c>
      <c r="AM35" s="337">
        <f t="shared" si="4"/>
        <v>0.31644413552683959</v>
      </c>
      <c r="AN35" s="337">
        <f t="shared" si="4"/>
        <v>7.9450309212333106E-2</v>
      </c>
      <c r="AO35" s="337">
        <f t="shared" si="4"/>
        <v>8.2964462244255771E-2</v>
      </c>
      <c r="AP35" s="337">
        <f t="shared" si="4"/>
        <v>8.4864886150221558E-2</v>
      </c>
      <c r="AQ35" s="337">
        <f t="shared" si="4"/>
        <v>8.2489365982316737E-2</v>
      </c>
      <c r="AR35" s="337">
        <f t="shared" si="4"/>
        <v>0</v>
      </c>
      <c r="AS35" s="337">
        <f t="shared" si="4"/>
        <v>0.65214479411817172</v>
      </c>
      <c r="AU35" s="336">
        <f>IF('6.Network design'!F55="Unknown",0,'6.Network design'!F55)</f>
        <v>288.44626768496505</v>
      </c>
    </row>
    <row r="36" spans="3:47">
      <c r="C36" s="125" t="str">
        <f>'C. Masterfiles'!C100</f>
        <v>S06</v>
      </c>
      <c r="D36" s="125" t="str">
        <f>'C. Masterfiles'!D100</f>
        <v>Transit calls</v>
      </c>
      <c r="E36" s="337">
        <f t="shared" ref="E36:AS36" si="5">IF(SUMPRODUCT(E$14:E$24,$AU$31:$AU$41)=0,0,E19*$AU36/SUMPRODUCT(E$14:E$24,$AU$31:$AU$41))</f>
        <v>0</v>
      </c>
      <c r="F36" s="337">
        <f t="shared" si="5"/>
        <v>0</v>
      </c>
      <c r="G36" s="337">
        <f t="shared" si="5"/>
        <v>0</v>
      </c>
      <c r="H36" s="337">
        <f t="shared" si="5"/>
        <v>0</v>
      </c>
      <c r="I36" s="337">
        <f t="shared" si="5"/>
        <v>0</v>
      </c>
      <c r="J36" s="337">
        <f t="shared" si="5"/>
        <v>0</v>
      </c>
      <c r="K36" s="337">
        <f t="shared" si="5"/>
        <v>0</v>
      </c>
      <c r="L36" s="337">
        <f t="shared" si="5"/>
        <v>0</v>
      </c>
      <c r="M36" s="337">
        <f t="shared" si="5"/>
        <v>0</v>
      </c>
      <c r="N36" s="337">
        <f t="shared" si="5"/>
        <v>0</v>
      </c>
      <c r="O36" s="337">
        <f t="shared" si="5"/>
        <v>2.2140552481803071E-2</v>
      </c>
      <c r="P36" s="337">
        <f t="shared" si="5"/>
        <v>0</v>
      </c>
      <c r="Q36" s="337">
        <f t="shared" si="5"/>
        <v>1.4331970015688745E-2</v>
      </c>
      <c r="R36" s="337">
        <f t="shared" si="5"/>
        <v>2.2140552481803071E-2</v>
      </c>
      <c r="S36" s="337">
        <f t="shared" si="5"/>
        <v>2.2156357078180068E-2</v>
      </c>
      <c r="T36" s="337">
        <f t="shared" si="5"/>
        <v>2.2156357078180068E-2</v>
      </c>
      <c r="U36" s="337">
        <f t="shared" si="5"/>
        <v>2.2156357078180068E-2</v>
      </c>
      <c r="V36" s="337">
        <f t="shared" si="5"/>
        <v>2.2156357078180068E-2</v>
      </c>
      <c r="W36" s="337">
        <f t="shared" si="5"/>
        <v>7.931452356549519E-2</v>
      </c>
      <c r="X36" s="337">
        <f t="shared" si="5"/>
        <v>7.931452356549519E-2</v>
      </c>
      <c r="Y36" s="337">
        <f t="shared" si="5"/>
        <v>7.931452356549519E-2</v>
      </c>
      <c r="Z36" s="337">
        <f t="shared" si="5"/>
        <v>7.931452356549519E-2</v>
      </c>
      <c r="AA36" s="337">
        <f t="shared" si="5"/>
        <v>0.11176805227936776</v>
      </c>
      <c r="AB36" s="337">
        <f t="shared" si="5"/>
        <v>0.11176805227936776</v>
      </c>
      <c r="AC36" s="337">
        <f t="shared" si="5"/>
        <v>0.11176805227936776</v>
      </c>
      <c r="AD36" s="337">
        <f t="shared" si="5"/>
        <v>0.11176805227936776</v>
      </c>
      <c r="AE36" s="337">
        <f t="shared" si="5"/>
        <v>9.2785328826408886E-2</v>
      </c>
      <c r="AF36" s="337">
        <f t="shared" si="5"/>
        <v>9.2785328826408886E-2</v>
      </c>
      <c r="AG36" s="337">
        <f t="shared" si="5"/>
        <v>9.2785328826408886E-2</v>
      </c>
      <c r="AH36" s="337">
        <f t="shared" si="5"/>
        <v>7.931452356549519E-2</v>
      </c>
      <c r="AI36" s="337">
        <f t="shared" si="5"/>
        <v>0</v>
      </c>
      <c r="AJ36" s="337">
        <f t="shared" si="5"/>
        <v>0.11173100718025636</v>
      </c>
      <c r="AK36" s="337">
        <f t="shared" si="5"/>
        <v>2.0708056760931501E-2</v>
      </c>
      <c r="AL36" s="337">
        <f t="shared" si="5"/>
        <v>2.0708056760931501E-2</v>
      </c>
      <c r="AM36" s="337">
        <f t="shared" si="5"/>
        <v>5.4215907721088918E-2</v>
      </c>
      <c r="AN36" s="337">
        <f t="shared" si="5"/>
        <v>0</v>
      </c>
      <c r="AO36" s="337">
        <f t="shared" si="5"/>
        <v>0</v>
      </c>
      <c r="AP36" s="337">
        <f t="shared" si="5"/>
        <v>0</v>
      </c>
      <c r="AQ36" s="337">
        <f t="shared" si="5"/>
        <v>2.8265563187781673E-2</v>
      </c>
      <c r="AR36" s="337">
        <f t="shared" si="5"/>
        <v>7.931452356549519E-2</v>
      </c>
      <c r="AS36" s="337">
        <f t="shared" si="5"/>
        <v>0.11173100718025636</v>
      </c>
      <c r="AU36" s="336">
        <f>IF('6.Network design'!F56="Unknown",0,'6.Network design'!F56)</f>
        <v>49.419074255443711</v>
      </c>
    </row>
    <row r="37" spans="3:47">
      <c r="C37" s="125" t="str">
        <f>'C. Masterfiles'!C101</f>
        <v>S07</v>
      </c>
      <c r="D37" s="125" t="str">
        <f>'C. Masterfiles'!D101</f>
        <v>Internet access</v>
      </c>
      <c r="E37" s="337">
        <f t="shared" ref="E37:AS37" si="6">IF(SUMPRODUCT(E$14:E$24,$AU$31:$AU$41)=0,0,E20*$AU37/SUMPRODUCT(E$14:E$24,$AU$31:$AU$41))</f>
        <v>3.6952983029832734E-5</v>
      </c>
      <c r="F37" s="337">
        <f t="shared" si="6"/>
        <v>3.6952983029832734E-5</v>
      </c>
      <c r="G37" s="337">
        <f t="shared" si="6"/>
        <v>3.7735597861774617E-5</v>
      </c>
      <c r="H37" s="337">
        <f t="shared" si="6"/>
        <v>3.7735597861774617E-5</v>
      </c>
      <c r="I37" s="337">
        <f t="shared" si="6"/>
        <v>3.7735597861774617E-5</v>
      </c>
      <c r="J37" s="337">
        <f t="shared" si="6"/>
        <v>3.7735597861774617E-5</v>
      </c>
      <c r="K37" s="337">
        <f t="shared" si="6"/>
        <v>4.0295833696386035E-5</v>
      </c>
      <c r="L37" s="337">
        <f t="shared" si="6"/>
        <v>4.0295833696386035E-5</v>
      </c>
      <c r="M37" s="337">
        <f t="shared" si="6"/>
        <v>4.0295833696386035E-5</v>
      </c>
      <c r="N37" s="337">
        <f t="shared" si="6"/>
        <v>4.0295833696386035E-5</v>
      </c>
      <c r="O37" s="337">
        <f t="shared" si="6"/>
        <v>3.0689118884829129E-5</v>
      </c>
      <c r="P37" s="337">
        <f t="shared" si="6"/>
        <v>4.0307297077868801E-5</v>
      </c>
      <c r="Q37" s="337">
        <f t="shared" si="6"/>
        <v>0</v>
      </c>
      <c r="R37" s="337">
        <f t="shared" si="6"/>
        <v>3.0689118884829129E-5</v>
      </c>
      <c r="S37" s="337">
        <f t="shared" si="6"/>
        <v>0</v>
      </c>
      <c r="T37" s="337">
        <f t="shared" si="6"/>
        <v>0</v>
      </c>
      <c r="U37" s="337">
        <f t="shared" si="6"/>
        <v>0</v>
      </c>
      <c r="V37" s="337">
        <f t="shared" si="6"/>
        <v>0</v>
      </c>
      <c r="W37" s="337">
        <f t="shared" si="6"/>
        <v>0</v>
      </c>
      <c r="X37" s="337">
        <f t="shared" si="6"/>
        <v>0</v>
      </c>
      <c r="Y37" s="337">
        <f t="shared" si="6"/>
        <v>0</v>
      </c>
      <c r="Z37" s="337">
        <f t="shared" si="6"/>
        <v>0</v>
      </c>
      <c r="AA37" s="337">
        <f t="shared" si="6"/>
        <v>0</v>
      </c>
      <c r="AB37" s="337">
        <f t="shared" si="6"/>
        <v>0</v>
      </c>
      <c r="AC37" s="337">
        <f t="shared" si="6"/>
        <v>0</v>
      </c>
      <c r="AD37" s="337">
        <f t="shared" si="6"/>
        <v>0</v>
      </c>
      <c r="AE37" s="337">
        <f t="shared" si="6"/>
        <v>0</v>
      </c>
      <c r="AF37" s="337">
        <f t="shared" si="6"/>
        <v>0</v>
      </c>
      <c r="AG37" s="337">
        <f t="shared" si="6"/>
        <v>0</v>
      </c>
      <c r="AH37" s="337">
        <f t="shared" si="6"/>
        <v>0</v>
      </c>
      <c r="AI37" s="337">
        <f t="shared" si="6"/>
        <v>0</v>
      </c>
      <c r="AJ37" s="337">
        <f t="shared" si="6"/>
        <v>3.0974169820692217E-4</v>
      </c>
      <c r="AK37" s="337">
        <f t="shared" si="6"/>
        <v>5.7407060310020047E-5</v>
      </c>
      <c r="AL37" s="337">
        <f t="shared" si="6"/>
        <v>5.7407060310020047E-5</v>
      </c>
      <c r="AM37" s="337">
        <f t="shared" si="6"/>
        <v>0</v>
      </c>
      <c r="AN37" s="337">
        <f t="shared" si="6"/>
        <v>3.7735597861774617E-5</v>
      </c>
      <c r="AO37" s="337">
        <f t="shared" si="6"/>
        <v>3.9404674633810449E-5</v>
      </c>
      <c r="AP37" s="337">
        <f t="shared" si="6"/>
        <v>4.0307297077868801E-5</v>
      </c>
      <c r="AQ37" s="337">
        <f t="shared" si="6"/>
        <v>0</v>
      </c>
      <c r="AR37" s="337">
        <f t="shared" si="6"/>
        <v>0</v>
      </c>
      <c r="AS37" s="337">
        <f t="shared" si="6"/>
        <v>3.0974169820692217E-4</v>
      </c>
      <c r="AU37" s="336">
        <f>IF('6.Network design'!F57="Unknown",0,'6.Network design'!F57)</f>
        <v>0.13700000000000001</v>
      </c>
    </row>
    <row r="38" spans="3:47">
      <c r="C38" s="125" t="str">
        <f>'C. Masterfiles'!C102</f>
        <v>S08</v>
      </c>
      <c r="D38" s="125" t="str">
        <f>'C. Masterfiles'!D102</f>
        <v>Local leased lines</v>
      </c>
      <c r="E38" s="337">
        <f t="shared" ref="E38:AS38" si="7">IF(SUMPRODUCT(E$14:E$24,$AU$31:$AU$41)=0,0,E21*$AU38/SUMPRODUCT(E$14:E$24,$AU$31:$AU$41))</f>
        <v>8.2957724407451666E-2</v>
      </c>
      <c r="F38" s="337">
        <f t="shared" si="7"/>
        <v>8.2957724407451666E-2</v>
      </c>
      <c r="G38" s="337">
        <f t="shared" si="7"/>
        <v>6.3535993668770607E-2</v>
      </c>
      <c r="H38" s="337">
        <f t="shared" si="7"/>
        <v>6.3535993668770607E-2</v>
      </c>
      <c r="I38" s="337">
        <f t="shared" si="7"/>
        <v>6.3535993668770607E-2</v>
      </c>
      <c r="J38" s="337">
        <f t="shared" si="7"/>
        <v>6.3535993668770607E-2</v>
      </c>
      <c r="K38" s="337">
        <f t="shared" si="7"/>
        <v>0</v>
      </c>
      <c r="L38" s="337">
        <f t="shared" si="7"/>
        <v>0</v>
      </c>
      <c r="M38" s="337">
        <f t="shared" si="7"/>
        <v>0</v>
      </c>
      <c r="N38" s="337">
        <f t="shared" si="7"/>
        <v>0</v>
      </c>
      <c r="O38" s="337">
        <f t="shared" si="7"/>
        <v>0</v>
      </c>
      <c r="P38" s="337">
        <f t="shared" si="7"/>
        <v>0</v>
      </c>
      <c r="Q38" s="337">
        <f t="shared" si="7"/>
        <v>0</v>
      </c>
      <c r="R38" s="337">
        <f t="shared" si="7"/>
        <v>0</v>
      </c>
      <c r="S38" s="337">
        <f t="shared" si="7"/>
        <v>0</v>
      </c>
      <c r="T38" s="337">
        <f t="shared" si="7"/>
        <v>0</v>
      </c>
      <c r="U38" s="337">
        <f t="shared" si="7"/>
        <v>0</v>
      </c>
      <c r="V38" s="337">
        <f t="shared" si="7"/>
        <v>0</v>
      </c>
      <c r="W38" s="337">
        <f t="shared" si="7"/>
        <v>0</v>
      </c>
      <c r="X38" s="337">
        <f t="shared" si="7"/>
        <v>0</v>
      </c>
      <c r="Y38" s="337">
        <f t="shared" si="7"/>
        <v>0</v>
      </c>
      <c r="Z38" s="337">
        <f t="shared" si="7"/>
        <v>0</v>
      </c>
      <c r="AA38" s="337">
        <f t="shared" si="7"/>
        <v>0</v>
      </c>
      <c r="AB38" s="337">
        <f t="shared" si="7"/>
        <v>0</v>
      </c>
      <c r="AC38" s="337">
        <f t="shared" si="7"/>
        <v>0</v>
      </c>
      <c r="AD38" s="337">
        <f t="shared" si="7"/>
        <v>0</v>
      </c>
      <c r="AE38" s="337">
        <f t="shared" si="7"/>
        <v>0</v>
      </c>
      <c r="AF38" s="337">
        <f t="shared" si="7"/>
        <v>0</v>
      </c>
      <c r="AG38" s="337">
        <f t="shared" si="7"/>
        <v>0</v>
      </c>
      <c r="AH38" s="337">
        <f t="shared" si="7"/>
        <v>0</v>
      </c>
      <c r="AI38" s="337">
        <f t="shared" si="7"/>
        <v>0</v>
      </c>
      <c r="AJ38" s="337">
        <f t="shared" si="7"/>
        <v>0</v>
      </c>
      <c r="AK38" s="337">
        <f t="shared" si="7"/>
        <v>6.4438087236365599E-2</v>
      </c>
      <c r="AL38" s="337">
        <f t="shared" si="7"/>
        <v>6.4438087236365599E-2</v>
      </c>
      <c r="AM38" s="337">
        <f t="shared" si="7"/>
        <v>0</v>
      </c>
      <c r="AN38" s="337">
        <f t="shared" si="7"/>
        <v>6.3535993668770607E-2</v>
      </c>
      <c r="AO38" s="337">
        <f t="shared" si="7"/>
        <v>2.2115414444335218E-2</v>
      </c>
      <c r="AP38" s="337">
        <f t="shared" si="7"/>
        <v>0</v>
      </c>
      <c r="AQ38" s="337">
        <f t="shared" si="7"/>
        <v>0</v>
      </c>
      <c r="AR38" s="337">
        <f t="shared" si="7"/>
        <v>0</v>
      </c>
      <c r="AS38" s="337">
        <f t="shared" si="7"/>
        <v>0</v>
      </c>
      <c r="AU38" s="336">
        <f>IF('6.Network design'!F58="Unknown",0,'6.Network design'!F58)</f>
        <v>153.77930700000002</v>
      </c>
    </row>
    <row r="39" spans="3:47">
      <c r="C39" s="125" t="str">
        <f>'C. Masterfiles'!C103</f>
        <v>S09</v>
      </c>
      <c r="D39" s="125" t="str">
        <f>'C. Masterfiles'!D103</f>
        <v>Long distance leased lines</v>
      </c>
      <c r="E39" s="337">
        <f t="shared" ref="E39:AS39" si="8">IF(SUMPRODUCT(E$14:E$24,$AU$31:$AU$41)=0,0,E22*$AU39/SUMPRODUCT(E$14:E$24,$AU$31:$AU$41))</f>
        <v>1.0432260362818072E-3</v>
      </c>
      <c r="F39" s="337">
        <f t="shared" si="8"/>
        <v>1.0432260362818072E-3</v>
      </c>
      <c r="G39" s="337">
        <f t="shared" si="8"/>
        <v>1.0653201705605731E-3</v>
      </c>
      <c r="H39" s="337">
        <f t="shared" si="8"/>
        <v>1.0653201705605731E-3</v>
      </c>
      <c r="I39" s="337">
        <f t="shared" si="8"/>
        <v>1.0653201705605731E-3</v>
      </c>
      <c r="J39" s="337">
        <f t="shared" si="8"/>
        <v>1.0653201705605731E-3</v>
      </c>
      <c r="K39" s="337">
        <f t="shared" si="8"/>
        <v>1.1375986299080106E-3</v>
      </c>
      <c r="L39" s="337">
        <f t="shared" si="8"/>
        <v>1.1375986299080106E-3</v>
      </c>
      <c r="M39" s="337">
        <f t="shared" si="8"/>
        <v>1.1375986299080106E-3</v>
      </c>
      <c r="N39" s="337">
        <f t="shared" si="8"/>
        <v>1.1375986299080106E-3</v>
      </c>
      <c r="O39" s="337">
        <f t="shared" si="8"/>
        <v>6.4979235557291817E-4</v>
      </c>
      <c r="P39" s="337">
        <f t="shared" si="8"/>
        <v>8.5344169095559214E-4</v>
      </c>
      <c r="Q39" s="337">
        <f t="shared" si="8"/>
        <v>8.4124409850647142E-4</v>
      </c>
      <c r="R39" s="337">
        <f t="shared" si="8"/>
        <v>6.4979235557291817E-4</v>
      </c>
      <c r="S39" s="337">
        <f t="shared" si="8"/>
        <v>0</v>
      </c>
      <c r="T39" s="337">
        <f t="shared" si="8"/>
        <v>0</v>
      </c>
      <c r="U39" s="337">
        <f t="shared" si="8"/>
        <v>0</v>
      </c>
      <c r="V39" s="337">
        <f t="shared" si="8"/>
        <v>0</v>
      </c>
      <c r="W39" s="337">
        <f t="shared" si="8"/>
        <v>0</v>
      </c>
      <c r="X39" s="337">
        <f t="shared" si="8"/>
        <v>0</v>
      </c>
      <c r="Y39" s="337">
        <f t="shared" si="8"/>
        <v>0</v>
      </c>
      <c r="Z39" s="337">
        <f t="shared" si="8"/>
        <v>0</v>
      </c>
      <c r="AA39" s="337">
        <f t="shared" si="8"/>
        <v>0</v>
      </c>
      <c r="AB39" s="337">
        <f t="shared" si="8"/>
        <v>0</v>
      </c>
      <c r="AC39" s="337">
        <f t="shared" si="8"/>
        <v>0</v>
      </c>
      <c r="AD39" s="337">
        <f t="shared" si="8"/>
        <v>0</v>
      </c>
      <c r="AE39" s="337">
        <f t="shared" si="8"/>
        <v>0</v>
      </c>
      <c r="AF39" s="337">
        <f t="shared" si="8"/>
        <v>0</v>
      </c>
      <c r="AG39" s="337">
        <f t="shared" si="8"/>
        <v>0</v>
      </c>
      <c r="AH39" s="337">
        <f t="shared" si="8"/>
        <v>0</v>
      </c>
      <c r="AI39" s="337">
        <f t="shared" si="8"/>
        <v>0</v>
      </c>
      <c r="AJ39" s="337">
        <f t="shared" si="8"/>
        <v>0</v>
      </c>
      <c r="AK39" s="337">
        <f t="shared" si="8"/>
        <v>8.1033430959367861E-4</v>
      </c>
      <c r="AL39" s="337">
        <f t="shared" si="8"/>
        <v>8.1033430959367861E-4</v>
      </c>
      <c r="AM39" s="337">
        <f t="shared" si="8"/>
        <v>0</v>
      </c>
      <c r="AN39" s="337">
        <f t="shared" si="8"/>
        <v>1.0653201705605731E-3</v>
      </c>
      <c r="AO39" s="337">
        <f t="shared" si="8"/>
        <v>1.112440164736287E-3</v>
      </c>
      <c r="AP39" s="337">
        <f t="shared" si="8"/>
        <v>8.5344169095559214E-4</v>
      </c>
      <c r="AQ39" s="337">
        <f t="shared" si="8"/>
        <v>5.5303488626368949E-4</v>
      </c>
      <c r="AR39" s="337">
        <f t="shared" si="8"/>
        <v>0</v>
      </c>
      <c r="AS39" s="337">
        <f t="shared" si="8"/>
        <v>0</v>
      </c>
      <c r="AU39" s="336">
        <f>IF('6.Network design'!F59="Unknown",0,'6.Network design'!F59)</f>
        <v>1.9338353125000003</v>
      </c>
    </row>
    <row r="40" spans="3:47">
      <c r="C40" s="125" t="str">
        <f>'C. Masterfiles'!C104</f>
        <v>S10</v>
      </c>
      <c r="D40" s="125" t="str">
        <f>'C. Masterfiles'!D104</f>
        <v>International leased lines</v>
      </c>
      <c r="E40" s="337">
        <f t="shared" ref="E40:AS40" si="9">IF(SUMPRODUCT(E$14:E$24,$AU$31:$AU$41)=0,0,E23*$AU40/SUMPRODUCT(E$14:E$24,$AU$31:$AU$41))</f>
        <v>2.5894061101196663E-6</v>
      </c>
      <c r="F40" s="337">
        <f t="shared" si="9"/>
        <v>2.5894061101196663E-6</v>
      </c>
      <c r="G40" s="337">
        <f t="shared" si="9"/>
        <v>2.6442462735258127E-6</v>
      </c>
      <c r="H40" s="337">
        <f t="shared" si="9"/>
        <v>2.6442462735258127E-6</v>
      </c>
      <c r="I40" s="337">
        <f t="shared" si="9"/>
        <v>2.6442462735258127E-6</v>
      </c>
      <c r="J40" s="337">
        <f t="shared" si="9"/>
        <v>2.6442462735258127E-6</v>
      </c>
      <c r="K40" s="337">
        <f t="shared" si="9"/>
        <v>2.8236496604766857E-6</v>
      </c>
      <c r="L40" s="337">
        <f t="shared" si="9"/>
        <v>2.8236496604766857E-6</v>
      </c>
      <c r="M40" s="337">
        <f t="shared" si="9"/>
        <v>2.8236496604766857E-6</v>
      </c>
      <c r="N40" s="337">
        <f t="shared" si="9"/>
        <v>2.8236496604766857E-6</v>
      </c>
      <c r="O40" s="337">
        <f t="shared" si="9"/>
        <v>2.1504784036084645E-6</v>
      </c>
      <c r="P40" s="337">
        <f t="shared" si="9"/>
        <v>2.8244529339236531E-6</v>
      </c>
      <c r="Q40" s="337">
        <f t="shared" si="9"/>
        <v>2.7840851781122996E-6</v>
      </c>
      <c r="R40" s="337">
        <f t="shared" si="9"/>
        <v>2.1504784036084645E-6</v>
      </c>
      <c r="S40" s="337">
        <f t="shared" si="9"/>
        <v>0</v>
      </c>
      <c r="T40" s="337">
        <f t="shared" si="9"/>
        <v>0</v>
      </c>
      <c r="U40" s="337">
        <f t="shared" si="9"/>
        <v>0</v>
      </c>
      <c r="V40" s="337">
        <f t="shared" si="9"/>
        <v>0</v>
      </c>
      <c r="W40" s="337">
        <f t="shared" si="9"/>
        <v>0</v>
      </c>
      <c r="X40" s="337">
        <f t="shared" si="9"/>
        <v>0</v>
      </c>
      <c r="Y40" s="337">
        <f t="shared" si="9"/>
        <v>0</v>
      </c>
      <c r="Z40" s="337">
        <f t="shared" si="9"/>
        <v>0</v>
      </c>
      <c r="AA40" s="337">
        <f t="shared" si="9"/>
        <v>0</v>
      </c>
      <c r="AB40" s="337">
        <f t="shared" si="9"/>
        <v>0</v>
      </c>
      <c r="AC40" s="337">
        <f t="shared" si="9"/>
        <v>0</v>
      </c>
      <c r="AD40" s="337">
        <f t="shared" si="9"/>
        <v>0</v>
      </c>
      <c r="AE40" s="337">
        <f t="shared" si="9"/>
        <v>0</v>
      </c>
      <c r="AF40" s="337">
        <f t="shared" si="9"/>
        <v>0</v>
      </c>
      <c r="AG40" s="337">
        <f t="shared" si="9"/>
        <v>0</v>
      </c>
      <c r="AH40" s="337">
        <f t="shared" si="9"/>
        <v>0</v>
      </c>
      <c r="AI40" s="337">
        <f t="shared" si="9"/>
        <v>0</v>
      </c>
      <c r="AJ40" s="337">
        <f t="shared" si="9"/>
        <v>2.1704527757565349E-5</v>
      </c>
      <c r="AK40" s="337">
        <f t="shared" si="9"/>
        <v>4.022684518074397E-6</v>
      </c>
      <c r="AL40" s="337">
        <f t="shared" si="9"/>
        <v>4.022684518074397E-6</v>
      </c>
      <c r="AM40" s="337">
        <f t="shared" si="9"/>
        <v>0</v>
      </c>
      <c r="AN40" s="337">
        <f t="shared" si="9"/>
        <v>2.6442462735258127E-6</v>
      </c>
      <c r="AO40" s="337">
        <f t="shared" si="9"/>
        <v>2.7612034779896374E-6</v>
      </c>
      <c r="AP40" s="337">
        <f t="shared" si="9"/>
        <v>2.8244529339236531E-6</v>
      </c>
      <c r="AQ40" s="337">
        <f t="shared" si="9"/>
        <v>5.4907828746471081E-6</v>
      </c>
      <c r="AR40" s="337">
        <f t="shared" si="9"/>
        <v>0</v>
      </c>
      <c r="AS40" s="337">
        <f t="shared" si="9"/>
        <v>2.1704527757565349E-5</v>
      </c>
      <c r="AU40" s="336">
        <f>IF('6.Network design'!F60="Unknown",0,'6.Network design'!F60)</f>
        <v>9.6000000000000009E-3</v>
      </c>
    </row>
    <row r="41" spans="3:47">
      <c r="C41" s="125" t="str">
        <f>'C. Masterfiles'!C105</f>
        <v>S11</v>
      </c>
      <c r="D41" s="125" t="str">
        <f>'C. Masterfiles'!D105</f>
        <v>IPTV</v>
      </c>
      <c r="E41" s="337">
        <f t="shared" ref="E41:AS41" si="10">IF(SUMPRODUCT(E$14:E$24,$AU$31:$AU$41)=0,0,E24*$AU41/SUMPRODUCT(E$14:E$24,$AU$31:$AU$41))</f>
        <v>3.6952983029832734E-5</v>
      </c>
      <c r="F41" s="337">
        <f t="shared" si="10"/>
        <v>3.6952983029832734E-5</v>
      </c>
      <c r="G41" s="337">
        <f t="shared" si="10"/>
        <v>3.7735597861774617E-5</v>
      </c>
      <c r="H41" s="337">
        <f t="shared" si="10"/>
        <v>3.7735597861774617E-5</v>
      </c>
      <c r="I41" s="337">
        <f t="shared" si="10"/>
        <v>3.7735597861774617E-5</v>
      </c>
      <c r="J41" s="337">
        <f t="shared" si="10"/>
        <v>3.7735597861774617E-5</v>
      </c>
      <c r="K41" s="337">
        <f t="shared" si="10"/>
        <v>4.0295833696386035E-5</v>
      </c>
      <c r="L41" s="337">
        <f t="shared" si="10"/>
        <v>4.0295833696386035E-5</v>
      </c>
      <c r="M41" s="337">
        <f t="shared" si="10"/>
        <v>4.0295833696386035E-5</v>
      </c>
      <c r="N41" s="337">
        <f t="shared" si="10"/>
        <v>4.0295833696386035E-5</v>
      </c>
      <c r="O41" s="337">
        <f t="shared" si="10"/>
        <v>3.0689118884829129E-5</v>
      </c>
      <c r="P41" s="337">
        <f t="shared" si="10"/>
        <v>4.0307297077868801E-5</v>
      </c>
      <c r="Q41" s="337">
        <f t="shared" si="10"/>
        <v>3.9731215562644276E-5</v>
      </c>
      <c r="R41" s="337">
        <f t="shared" si="10"/>
        <v>3.0689118884829129E-5</v>
      </c>
      <c r="S41" s="337">
        <f t="shared" si="10"/>
        <v>0</v>
      </c>
      <c r="T41" s="337">
        <f t="shared" si="10"/>
        <v>0</v>
      </c>
      <c r="U41" s="337">
        <f t="shared" si="10"/>
        <v>0</v>
      </c>
      <c r="V41" s="337">
        <f t="shared" si="10"/>
        <v>0</v>
      </c>
      <c r="W41" s="337">
        <f t="shared" si="10"/>
        <v>0</v>
      </c>
      <c r="X41" s="337">
        <f t="shared" si="10"/>
        <v>0</v>
      </c>
      <c r="Y41" s="337">
        <f t="shared" si="10"/>
        <v>0</v>
      </c>
      <c r="Z41" s="337">
        <f t="shared" si="10"/>
        <v>0</v>
      </c>
      <c r="AA41" s="337">
        <f t="shared" si="10"/>
        <v>0</v>
      </c>
      <c r="AB41" s="337">
        <f t="shared" si="10"/>
        <v>0</v>
      </c>
      <c r="AC41" s="337">
        <f t="shared" si="10"/>
        <v>0</v>
      </c>
      <c r="AD41" s="337">
        <f t="shared" si="10"/>
        <v>0</v>
      </c>
      <c r="AE41" s="337">
        <f t="shared" si="10"/>
        <v>0</v>
      </c>
      <c r="AF41" s="337">
        <f t="shared" si="10"/>
        <v>0</v>
      </c>
      <c r="AG41" s="337">
        <f t="shared" si="10"/>
        <v>0</v>
      </c>
      <c r="AH41" s="337">
        <f t="shared" si="10"/>
        <v>0</v>
      </c>
      <c r="AI41" s="337">
        <f t="shared" si="10"/>
        <v>0</v>
      </c>
      <c r="AJ41" s="337">
        <f t="shared" si="10"/>
        <v>0</v>
      </c>
      <c r="AK41" s="337">
        <f t="shared" si="10"/>
        <v>5.7407060310020047E-5</v>
      </c>
      <c r="AL41" s="337">
        <f t="shared" si="10"/>
        <v>5.7407060310020047E-5</v>
      </c>
      <c r="AM41" s="337">
        <f t="shared" si="10"/>
        <v>0</v>
      </c>
      <c r="AN41" s="337">
        <f t="shared" si="10"/>
        <v>3.7735597861774617E-5</v>
      </c>
      <c r="AO41" s="337">
        <f t="shared" si="10"/>
        <v>3.9404674633810449E-5</v>
      </c>
      <c r="AP41" s="337">
        <f t="shared" si="10"/>
        <v>4.0307297077868801E-5</v>
      </c>
      <c r="AQ41" s="337">
        <f t="shared" si="10"/>
        <v>7.8358047273609761E-5</v>
      </c>
      <c r="AR41" s="337">
        <f t="shared" si="10"/>
        <v>0</v>
      </c>
      <c r="AS41" s="337">
        <f t="shared" si="10"/>
        <v>0</v>
      </c>
      <c r="AU41" s="336">
        <f>IF('6.Network design'!F61="Unknown",0,'6.Network design'!F61)</f>
        <v>0.13700000000000001</v>
      </c>
    </row>
    <row r="42" spans="3:47">
      <c r="C42" s="202"/>
      <c r="D42" s="351" t="s">
        <v>41</v>
      </c>
      <c r="E42" s="352">
        <f t="shared" ref="E42:AS42" si="11">SUM(E31:E41)</f>
        <v>1</v>
      </c>
      <c r="F42" s="352">
        <f t="shared" si="11"/>
        <v>1</v>
      </c>
      <c r="G42" s="352">
        <f t="shared" si="11"/>
        <v>0.99999999999999989</v>
      </c>
      <c r="H42" s="352">
        <f t="shared" si="11"/>
        <v>0.99999999999999989</v>
      </c>
      <c r="I42" s="352">
        <f t="shared" si="11"/>
        <v>0.99999999999999989</v>
      </c>
      <c r="J42" s="352">
        <f t="shared" si="11"/>
        <v>0.99999999999999989</v>
      </c>
      <c r="K42" s="352">
        <f t="shared" si="11"/>
        <v>0.99999999999999989</v>
      </c>
      <c r="L42" s="352">
        <f t="shared" si="11"/>
        <v>0.99999999999999989</v>
      </c>
      <c r="M42" s="352">
        <f t="shared" si="11"/>
        <v>0.99999999999999989</v>
      </c>
      <c r="N42" s="352">
        <f t="shared" si="11"/>
        <v>0.99999999999999989</v>
      </c>
      <c r="O42" s="352">
        <f t="shared" si="11"/>
        <v>1</v>
      </c>
      <c r="P42" s="352">
        <f t="shared" si="11"/>
        <v>0.99999999999999978</v>
      </c>
      <c r="Q42" s="352">
        <f t="shared" si="11"/>
        <v>0.99999999999999989</v>
      </c>
      <c r="R42" s="352">
        <f t="shared" si="11"/>
        <v>1</v>
      </c>
      <c r="S42" s="352">
        <f t="shared" si="11"/>
        <v>0.99999999999999989</v>
      </c>
      <c r="T42" s="352">
        <f t="shared" si="11"/>
        <v>0.99999999999999989</v>
      </c>
      <c r="U42" s="352">
        <f t="shared" si="11"/>
        <v>0.99999999999999989</v>
      </c>
      <c r="V42" s="352">
        <f t="shared" si="11"/>
        <v>0.99999999999999989</v>
      </c>
      <c r="W42" s="352">
        <f t="shared" si="11"/>
        <v>1.0000000000000002</v>
      </c>
      <c r="X42" s="352">
        <f t="shared" si="11"/>
        <v>1.0000000000000002</v>
      </c>
      <c r="Y42" s="352">
        <f t="shared" si="11"/>
        <v>1.0000000000000002</v>
      </c>
      <c r="Z42" s="352">
        <f t="shared" si="11"/>
        <v>1.0000000000000002</v>
      </c>
      <c r="AA42" s="352">
        <f t="shared" si="11"/>
        <v>1</v>
      </c>
      <c r="AB42" s="352">
        <f t="shared" si="11"/>
        <v>1</v>
      </c>
      <c r="AC42" s="352">
        <f t="shared" si="11"/>
        <v>1</v>
      </c>
      <c r="AD42" s="352">
        <f t="shared" si="11"/>
        <v>1</v>
      </c>
      <c r="AE42" s="352">
        <f t="shared" si="11"/>
        <v>1</v>
      </c>
      <c r="AF42" s="352">
        <f t="shared" si="11"/>
        <v>1</v>
      </c>
      <c r="AG42" s="352">
        <f t="shared" si="11"/>
        <v>1</v>
      </c>
      <c r="AH42" s="352">
        <f t="shared" si="11"/>
        <v>1.0000000000000002</v>
      </c>
      <c r="AI42" s="352">
        <f t="shared" si="11"/>
        <v>0</v>
      </c>
      <c r="AJ42" s="352">
        <f t="shared" si="11"/>
        <v>1</v>
      </c>
      <c r="AK42" s="352">
        <f t="shared" si="11"/>
        <v>0.99999999999999956</v>
      </c>
      <c r="AL42" s="352">
        <f t="shared" si="11"/>
        <v>0.99999999999999956</v>
      </c>
      <c r="AM42" s="352">
        <f t="shared" si="11"/>
        <v>1</v>
      </c>
      <c r="AN42" s="352">
        <f t="shared" si="11"/>
        <v>0.99999999999999989</v>
      </c>
      <c r="AO42" s="352">
        <f t="shared" si="11"/>
        <v>1</v>
      </c>
      <c r="AP42" s="352">
        <f t="shared" si="11"/>
        <v>0.99999999999999978</v>
      </c>
      <c r="AQ42" s="352">
        <f t="shared" si="11"/>
        <v>0.99999999999999978</v>
      </c>
      <c r="AR42" s="352">
        <f t="shared" si="11"/>
        <v>1.0000000000000002</v>
      </c>
      <c r="AS42" s="352">
        <f t="shared" si="11"/>
        <v>1</v>
      </c>
    </row>
    <row r="44" spans="3:47">
      <c r="C44" s="211">
        <f>'C. Masterfiles'!$D$112</f>
        <v>2017</v>
      </c>
      <c r="AU44" s="211">
        <f>'C. Masterfiles'!$D$112</f>
        <v>2017</v>
      </c>
    </row>
    <row r="45" spans="3:47" ht="36">
      <c r="C45" s="88" t="s">
        <v>40</v>
      </c>
      <c r="D45" s="88" t="s">
        <v>85</v>
      </c>
      <c r="E45" s="218" t="str">
        <f>'C. Masterfiles'!$E$13</f>
        <v>MSAN-CMN</v>
      </c>
      <c r="F45" s="218" t="str">
        <f>'C. Masterfiles'!$E$14</f>
        <v>MSAN-1GE</v>
      </c>
      <c r="G45" s="218" t="str">
        <f>'C. Masterfiles'!$E$15</f>
        <v>AGGR-CMN</v>
      </c>
      <c r="H45" s="218" t="str">
        <f>'C. Masterfiles'!$E$16</f>
        <v>AGGR-1GE-MSAN</v>
      </c>
      <c r="I45" s="218" t="str">
        <f>'C. Masterfiles'!$E$17</f>
        <v>AGGR-2,5GE-AGGR</v>
      </c>
      <c r="J45" s="218" t="str">
        <f>'C. Masterfiles'!$E$18</f>
        <v>AGGR-PROC</v>
      </c>
      <c r="K45" s="218" t="str">
        <f>'C. Masterfiles'!$E$19</f>
        <v>EDGE-CMN</v>
      </c>
      <c r="L45" s="218" t="str">
        <f>'C. Masterfiles'!$E$20</f>
        <v>EDGE-2,5GE-AGGR</v>
      </c>
      <c r="M45" s="218" t="str">
        <f>'C. Masterfiles'!$E$21</f>
        <v>EDGE-2,5GE-EDGE</v>
      </c>
      <c r="N45" s="218" t="str">
        <f>'C. Masterfiles'!$E$22</f>
        <v>EDGE-PROC</v>
      </c>
      <c r="O45" s="218" t="str">
        <f>'C. Masterfiles'!$E$23</f>
        <v>CORE-CMN</v>
      </c>
      <c r="P45" s="218" t="str">
        <f>'C. Masterfiles'!$E$24</f>
        <v>CORE-2,5GE-EDGE</v>
      </c>
      <c r="Q45" s="218" t="str">
        <f>'C. Masterfiles'!$E$25</f>
        <v>CORE-2,5GE-CORE</v>
      </c>
      <c r="R45" s="218" t="str">
        <f>'C. Masterfiles'!$E$26</f>
        <v>CORE-PROC</v>
      </c>
      <c r="S45" s="218" t="str">
        <f>'C. Masterfiles'!$E$27</f>
        <v>SX-CMN</v>
      </c>
      <c r="T45" s="218" t="str">
        <f>'C. Masterfiles'!$E$28</f>
        <v>SX-SBC</v>
      </c>
      <c r="U45" s="218" t="str">
        <f>'C. Masterfiles'!$E$29</f>
        <v>SX-VOICE</v>
      </c>
      <c r="V45" s="218" t="str">
        <f>'C. Masterfiles'!$E$30</f>
        <v>SX-RTU</v>
      </c>
      <c r="W45" s="218" t="str">
        <f>'C. Masterfiles'!$E$31</f>
        <v>ICGW-CMN</v>
      </c>
      <c r="X45" s="218" t="str">
        <f>'C. Masterfiles'!$E$32</f>
        <v>ICGW-CONTROL</v>
      </c>
      <c r="Y45" s="218" t="str">
        <f>'C. Masterfiles'!$E$33</f>
        <v>ICGW-1GE-CORE</v>
      </c>
      <c r="Z45" s="218" t="str">
        <f>'C. Masterfiles'!$E$34</f>
        <v>ICGW-TDM-OLO</v>
      </c>
      <c r="AA45" s="218" t="str">
        <f>'C. Masterfiles'!$E$35</f>
        <v>INTGW-CMN</v>
      </c>
      <c r="AB45" s="218" t="str">
        <f>'C. Masterfiles'!$E$36</f>
        <v>INTGW-CONTROL</v>
      </c>
      <c r="AC45" s="218" t="str">
        <f>'C. Masterfiles'!$E$37</f>
        <v>INTGW-1GE-CORE</v>
      </c>
      <c r="AD45" s="218" t="str">
        <f>'C. Masterfiles'!$E$38</f>
        <v>INTGW-TDM-INT</v>
      </c>
      <c r="AE45" s="218" t="str">
        <f>'C. Masterfiles'!$E$39</f>
        <v>SGW-CMN</v>
      </c>
      <c r="AF45" s="218" t="str">
        <f>'C. Masterfiles'!$E$40</f>
        <v>SGW-CONTROL</v>
      </c>
      <c r="AG45" s="218" t="str">
        <f>'C. Masterfiles'!$E$41</f>
        <v>SGW-SIGTRAN</v>
      </c>
      <c r="AH45" s="218" t="str">
        <f>'C. Masterfiles'!$E$42</f>
        <v>SDH-STM-1</v>
      </c>
      <c r="AI45" s="218" t="str">
        <f>'C. Masterfiles'!$E$43</f>
        <v>SDH-STM-4</v>
      </c>
      <c r="AJ45" s="218" t="str">
        <f>'C. Masterfiles'!$E$44</f>
        <v>SDH-STM-16</v>
      </c>
      <c r="AK45" s="218" t="str">
        <f>'C. Masterfiles'!$E$45</f>
        <v>NMS</v>
      </c>
      <c r="AL45" s="218" t="str">
        <f>'C. Masterfiles'!$E$46</f>
        <v>OSS</v>
      </c>
      <c r="AM45" s="218" t="str">
        <f>'C. Masterfiles'!$E$47</f>
        <v>IBIL</v>
      </c>
      <c r="AN45" s="218" t="str">
        <f>'C. Masterfiles'!$D$54</f>
        <v>MSAN-MSAN</v>
      </c>
      <c r="AO45" s="218" t="str">
        <f>'C. Masterfiles'!$D$55</f>
        <v>AGGR-AGGR</v>
      </c>
      <c r="AP45" s="218" t="str">
        <f>'C. Masterfiles'!$D$56</f>
        <v>EDGE-EDGE</v>
      </c>
      <c r="AQ45" s="218" t="str">
        <f>'C. Masterfiles'!$D$57</f>
        <v>CORE-CORE</v>
      </c>
      <c r="AR45" s="218" t="str">
        <f>'C. Masterfiles'!$D$58</f>
        <v>CORE-ICGW</v>
      </c>
      <c r="AS45" s="218" t="str">
        <f>'C. Masterfiles'!$D$59</f>
        <v>CORE-INTGW</v>
      </c>
      <c r="AU45" s="218" t="s">
        <v>189</v>
      </c>
    </row>
    <row r="46" spans="3:47">
      <c r="C46" s="125" t="str">
        <f>'C. Masterfiles'!C95</f>
        <v>S01</v>
      </c>
      <c r="D46" s="125" t="str">
        <f>'C. Masterfiles'!D95</f>
        <v>On-net calls</v>
      </c>
      <c r="E46" s="337">
        <f t="shared" ref="E46:AS46" si="12">IF(SUMPRODUCT(E$14:E$24,$AU$46:$AU$56)=0,0,E14*$AU46/SUMPRODUCT(E$14:E$24,$AU$46:$AU$56))</f>
        <v>0.64618414593512885</v>
      </c>
      <c r="F46" s="337">
        <f t="shared" si="12"/>
        <v>0.64618414593512885</v>
      </c>
      <c r="G46" s="337">
        <f t="shared" si="12"/>
        <v>0.65725931704669627</v>
      </c>
      <c r="H46" s="337">
        <f t="shared" si="12"/>
        <v>0.65725931704669627</v>
      </c>
      <c r="I46" s="337">
        <f t="shared" si="12"/>
        <v>0.65725931704669627</v>
      </c>
      <c r="J46" s="337">
        <f t="shared" si="12"/>
        <v>0.65725931704669627</v>
      </c>
      <c r="K46" s="337">
        <f t="shared" si="12"/>
        <v>0.69288615553373611</v>
      </c>
      <c r="L46" s="337">
        <f t="shared" si="12"/>
        <v>0.69288615553373611</v>
      </c>
      <c r="M46" s="337">
        <f t="shared" si="12"/>
        <v>0.69288615553373611</v>
      </c>
      <c r="N46" s="337">
        <f t="shared" si="12"/>
        <v>0.69288615553373611</v>
      </c>
      <c r="O46" s="337">
        <f t="shared" si="12"/>
        <v>0.52082516604140561</v>
      </c>
      <c r="P46" s="337">
        <f t="shared" si="12"/>
        <v>0.69304362684361009</v>
      </c>
      <c r="Q46" s="337">
        <f t="shared" si="12"/>
        <v>0.68469300171192982</v>
      </c>
      <c r="R46" s="337">
        <f t="shared" si="12"/>
        <v>0.52082516604140561</v>
      </c>
      <c r="S46" s="337">
        <f t="shared" si="12"/>
        <v>0.5211229107077292</v>
      </c>
      <c r="T46" s="337">
        <f t="shared" si="12"/>
        <v>0.5211229107077292</v>
      </c>
      <c r="U46" s="337">
        <f t="shared" si="12"/>
        <v>0.5211229107077292</v>
      </c>
      <c r="V46" s="337">
        <f t="shared" si="12"/>
        <v>0.5211229107077292</v>
      </c>
      <c r="W46" s="337">
        <f t="shared" si="12"/>
        <v>0</v>
      </c>
      <c r="X46" s="337">
        <f t="shared" si="12"/>
        <v>0</v>
      </c>
      <c r="Y46" s="337">
        <f t="shared" si="12"/>
        <v>0</v>
      </c>
      <c r="Z46" s="337">
        <f t="shared" si="12"/>
        <v>0</v>
      </c>
      <c r="AA46" s="337">
        <f t="shared" si="12"/>
        <v>0</v>
      </c>
      <c r="AB46" s="337">
        <f t="shared" si="12"/>
        <v>0</v>
      </c>
      <c r="AC46" s="337">
        <f t="shared" si="12"/>
        <v>0</v>
      </c>
      <c r="AD46" s="337">
        <f t="shared" si="12"/>
        <v>0</v>
      </c>
      <c r="AE46" s="337">
        <f t="shared" si="12"/>
        <v>0</v>
      </c>
      <c r="AF46" s="337">
        <f t="shared" si="12"/>
        <v>0</v>
      </c>
      <c r="AG46" s="337">
        <f t="shared" si="12"/>
        <v>0</v>
      </c>
      <c r="AH46" s="337">
        <f t="shared" si="12"/>
        <v>0</v>
      </c>
      <c r="AI46" s="337">
        <f t="shared" si="12"/>
        <v>0</v>
      </c>
      <c r="AJ46" s="337">
        <f t="shared" si="12"/>
        <v>0</v>
      </c>
      <c r="AK46" s="337">
        <f t="shared" si="12"/>
        <v>0.49388100957459558</v>
      </c>
      <c r="AL46" s="337">
        <f t="shared" si="12"/>
        <v>0.49388100957459558</v>
      </c>
      <c r="AM46" s="337">
        <f t="shared" si="12"/>
        <v>0</v>
      </c>
      <c r="AN46" s="337">
        <f t="shared" si="12"/>
        <v>0.65725931704669627</v>
      </c>
      <c r="AO46" s="337">
        <f t="shared" si="12"/>
        <v>0.6805890128345341</v>
      </c>
      <c r="AP46" s="337">
        <f t="shared" si="12"/>
        <v>0.69304362684361009</v>
      </c>
      <c r="AQ46" s="337">
        <f t="shared" si="12"/>
        <v>0.67663950179679</v>
      </c>
      <c r="AR46" s="337">
        <f t="shared" si="12"/>
        <v>0</v>
      </c>
      <c r="AS46" s="337">
        <f t="shared" si="12"/>
        <v>0</v>
      </c>
      <c r="AU46" s="336">
        <f>IF('6.Network design'!G51="Unknown",0,'6.Network design'!G51)</f>
        <v>1245.7681461044374</v>
      </c>
    </row>
    <row r="47" spans="3:47">
      <c r="C47" s="125" t="str">
        <f>'C. Masterfiles'!C96</f>
        <v>S02</v>
      </c>
      <c r="D47" s="125" t="str">
        <f>'C. Masterfiles'!D96</f>
        <v>Originating calls to OLO</v>
      </c>
      <c r="E47" s="337">
        <f t="shared" ref="E47:AS47" si="13">IF(SUMPRODUCT(E$14:E$24,$AU$46:$AU$56)=0,0,E15*$AU47/SUMPRODUCT(E$14:E$24,$AU$46:$AU$56))</f>
        <v>5.0781264581295546E-2</v>
      </c>
      <c r="F47" s="337">
        <f t="shared" si="13"/>
        <v>5.0781264581295546E-2</v>
      </c>
      <c r="G47" s="337">
        <f t="shared" si="13"/>
        <v>5.1651622045243734E-2</v>
      </c>
      <c r="H47" s="337">
        <f t="shared" si="13"/>
        <v>5.1651622045243734E-2</v>
      </c>
      <c r="I47" s="337">
        <f t="shared" si="13"/>
        <v>5.1651622045243734E-2</v>
      </c>
      <c r="J47" s="337">
        <f t="shared" si="13"/>
        <v>5.1651622045243734E-2</v>
      </c>
      <c r="K47" s="337">
        <f t="shared" si="13"/>
        <v>5.4451405857313735E-2</v>
      </c>
      <c r="L47" s="337">
        <f t="shared" si="13"/>
        <v>5.4451405857313735E-2</v>
      </c>
      <c r="M47" s="337">
        <f t="shared" si="13"/>
        <v>5.4451405857313735E-2</v>
      </c>
      <c r="N47" s="337">
        <f t="shared" si="13"/>
        <v>5.4451405857313735E-2</v>
      </c>
      <c r="O47" s="337">
        <f t="shared" si="13"/>
        <v>8.1859515507212599E-2</v>
      </c>
      <c r="P47" s="337">
        <f t="shared" si="13"/>
        <v>5.4463780955497393E-2</v>
      </c>
      <c r="Q47" s="337">
        <f t="shared" si="13"/>
        <v>5.380753566242015E-2</v>
      </c>
      <c r="R47" s="337">
        <f t="shared" si="13"/>
        <v>8.1859515507212599E-2</v>
      </c>
      <c r="S47" s="337">
        <f t="shared" si="13"/>
        <v>8.190631285058092E-2</v>
      </c>
      <c r="T47" s="337">
        <f t="shared" si="13"/>
        <v>8.190631285058092E-2</v>
      </c>
      <c r="U47" s="337">
        <f t="shared" si="13"/>
        <v>8.190631285058092E-2</v>
      </c>
      <c r="V47" s="337">
        <f t="shared" si="13"/>
        <v>8.190631285058092E-2</v>
      </c>
      <c r="W47" s="337">
        <f t="shared" si="13"/>
        <v>0.27685078088054699</v>
      </c>
      <c r="X47" s="337">
        <f t="shared" si="13"/>
        <v>0.27685078088054699</v>
      </c>
      <c r="Y47" s="337">
        <f t="shared" si="13"/>
        <v>0.27685078088054699</v>
      </c>
      <c r="Z47" s="337">
        <f t="shared" si="13"/>
        <v>0.27685078088054699</v>
      </c>
      <c r="AA47" s="337">
        <f t="shared" si="13"/>
        <v>0</v>
      </c>
      <c r="AB47" s="337">
        <f t="shared" si="13"/>
        <v>0</v>
      </c>
      <c r="AC47" s="337">
        <f t="shared" si="13"/>
        <v>0</v>
      </c>
      <c r="AD47" s="337">
        <f t="shared" si="13"/>
        <v>0</v>
      </c>
      <c r="AE47" s="337">
        <f t="shared" si="13"/>
        <v>0.1647100295012425</v>
      </c>
      <c r="AF47" s="337">
        <f t="shared" si="13"/>
        <v>0.1647100295012425</v>
      </c>
      <c r="AG47" s="337">
        <f t="shared" si="13"/>
        <v>0.1647100295012425</v>
      </c>
      <c r="AH47" s="337">
        <f t="shared" si="13"/>
        <v>0.27685078088054699</v>
      </c>
      <c r="AI47" s="337">
        <f t="shared" si="13"/>
        <v>0</v>
      </c>
      <c r="AJ47" s="337">
        <f t="shared" si="13"/>
        <v>0</v>
      </c>
      <c r="AK47" s="337">
        <f t="shared" si="13"/>
        <v>7.7624628758387063E-2</v>
      </c>
      <c r="AL47" s="337">
        <f t="shared" si="13"/>
        <v>7.7624628758387063E-2</v>
      </c>
      <c r="AM47" s="337">
        <f t="shared" si="13"/>
        <v>0.19228052748862282</v>
      </c>
      <c r="AN47" s="337">
        <f t="shared" si="13"/>
        <v>5.1651622045243734E-2</v>
      </c>
      <c r="AO47" s="337">
        <f t="shared" si="13"/>
        <v>5.3485018085452779E-2</v>
      </c>
      <c r="AP47" s="337">
        <f t="shared" si="13"/>
        <v>5.4463780955497393E-2</v>
      </c>
      <c r="AQ47" s="337">
        <f t="shared" si="13"/>
        <v>5.3174640360718936E-2</v>
      </c>
      <c r="AR47" s="337">
        <f t="shared" si="13"/>
        <v>0.27685078088054699</v>
      </c>
      <c r="AS47" s="337">
        <f t="shared" si="13"/>
        <v>0</v>
      </c>
      <c r="AU47" s="336">
        <f>IF('6.Network design'!G52="Unknown",0,'6.Network design'!G52)</f>
        <v>195.80078599028454</v>
      </c>
    </row>
    <row r="48" spans="3:47">
      <c r="C48" s="125" t="str">
        <f>'C. Masterfiles'!C97</f>
        <v>S03</v>
      </c>
      <c r="D48" s="125" t="str">
        <f>'C. Masterfiles'!D97</f>
        <v>Terminating calls from OLO</v>
      </c>
      <c r="E48" s="337">
        <f t="shared" ref="E48:AS48" si="14">IF(SUMPRODUCT(E$14:E$24,$AU$46:$AU$56)=0,0,E16*$AU48/SUMPRODUCT(E$14:E$24,$AU$46:$AU$56))</f>
        <v>0.12123635154722519</v>
      </c>
      <c r="F48" s="337">
        <f t="shared" si="14"/>
        <v>0.12123635154722519</v>
      </c>
      <c r="G48" s="337">
        <f t="shared" si="14"/>
        <v>0.12331426284661887</v>
      </c>
      <c r="H48" s="337">
        <f t="shared" si="14"/>
        <v>0.12331426284661887</v>
      </c>
      <c r="I48" s="337">
        <f t="shared" si="14"/>
        <v>0.12331426284661887</v>
      </c>
      <c r="J48" s="337">
        <f t="shared" si="14"/>
        <v>0.12331426284661887</v>
      </c>
      <c r="K48" s="337">
        <f t="shared" si="14"/>
        <v>0.12999853070199982</v>
      </c>
      <c r="L48" s="337">
        <f t="shared" si="14"/>
        <v>0.12999853070199982</v>
      </c>
      <c r="M48" s="337">
        <f t="shared" si="14"/>
        <v>0.12999853070199982</v>
      </c>
      <c r="N48" s="337">
        <f t="shared" si="14"/>
        <v>0.12999853070199982</v>
      </c>
      <c r="O48" s="337">
        <f t="shared" si="14"/>
        <v>0.19543327802776755</v>
      </c>
      <c r="P48" s="337">
        <f t="shared" si="14"/>
        <v>0.13002807529420712</v>
      </c>
      <c r="Q48" s="337">
        <f t="shared" si="14"/>
        <v>0.12846134028457859</v>
      </c>
      <c r="R48" s="337">
        <f t="shared" si="14"/>
        <v>0.19543327802776755</v>
      </c>
      <c r="S48" s="337">
        <f t="shared" si="14"/>
        <v>0.19554500307476783</v>
      </c>
      <c r="T48" s="337">
        <f t="shared" si="14"/>
        <v>0.19554500307476783</v>
      </c>
      <c r="U48" s="337">
        <f t="shared" si="14"/>
        <v>0.19554500307476783</v>
      </c>
      <c r="V48" s="337">
        <f t="shared" si="14"/>
        <v>0.19554500307476783</v>
      </c>
      <c r="W48" s="337">
        <f t="shared" si="14"/>
        <v>0.66095988104480374</v>
      </c>
      <c r="X48" s="337">
        <f t="shared" si="14"/>
        <v>0.66095988104480374</v>
      </c>
      <c r="Y48" s="337">
        <f t="shared" si="14"/>
        <v>0.66095988104480374</v>
      </c>
      <c r="Z48" s="337">
        <f t="shared" si="14"/>
        <v>0.66095988104480374</v>
      </c>
      <c r="AA48" s="337">
        <f t="shared" si="14"/>
        <v>0</v>
      </c>
      <c r="AB48" s="337">
        <f t="shared" si="14"/>
        <v>0</v>
      </c>
      <c r="AC48" s="337">
        <f t="shared" si="14"/>
        <v>0</v>
      </c>
      <c r="AD48" s="337">
        <f t="shared" si="14"/>
        <v>0</v>
      </c>
      <c r="AE48" s="337">
        <f t="shared" si="14"/>
        <v>0.39323248848989212</v>
      </c>
      <c r="AF48" s="337">
        <f t="shared" si="14"/>
        <v>0.39323248848989212</v>
      </c>
      <c r="AG48" s="337">
        <f t="shared" si="14"/>
        <v>0.39323248848989212</v>
      </c>
      <c r="AH48" s="337">
        <f t="shared" si="14"/>
        <v>0.66095988104480374</v>
      </c>
      <c r="AI48" s="337">
        <f t="shared" si="14"/>
        <v>0</v>
      </c>
      <c r="AJ48" s="337">
        <f t="shared" si="14"/>
        <v>0</v>
      </c>
      <c r="AK48" s="337">
        <f t="shared" si="14"/>
        <v>0.18532281262528905</v>
      </c>
      <c r="AL48" s="337">
        <f t="shared" si="14"/>
        <v>0.18532281262528905</v>
      </c>
      <c r="AM48" s="337">
        <f t="shared" si="14"/>
        <v>0.45905492544356491</v>
      </c>
      <c r="AN48" s="337">
        <f t="shared" si="14"/>
        <v>0.12331426284661887</v>
      </c>
      <c r="AO48" s="337">
        <f t="shared" si="14"/>
        <v>0.12769135445094937</v>
      </c>
      <c r="AP48" s="337">
        <f t="shared" si="14"/>
        <v>0.13002807529420712</v>
      </c>
      <c r="AQ48" s="337">
        <f t="shared" si="14"/>
        <v>0.12695035157797011</v>
      </c>
      <c r="AR48" s="337">
        <f t="shared" si="14"/>
        <v>0.66095988104480374</v>
      </c>
      <c r="AS48" s="337">
        <f t="shared" si="14"/>
        <v>0</v>
      </c>
      <c r="AU48" s="336">
        <f>IF('6.Network design'!G53="Unknown",0,'6.Network design'!G53)</f>
        <v>467.45927103762421</v>
      </c>
    </row>
    <row r="49" spans="3:47">
      <c r="C49" s="125" t="str">
        <f>'C. Masterfiles'!C98</f>
        <v>S04</v>
      </c>
      <c r="D49" s="125" t="str">
        <f>'C. Masterfiles'!D98</f>
        <v xml:space="preserve">Originating international calls </v>
      </c>
      <c r="E49" s="337">
        <f t="shared" ref="E49:AS49" si="15">IF(SUMPRODUCT(E$14:E$24,$AU$46:$AU$56)=0,0,E17*$AU49/SUMPRODUCT(E$14:E$24,$AU$46:$AU$56))</f>
        <v>3.2800116836414359E-2</v>
      </c>
      <c r="F49" s="337">
        <f t="shared" si="15"/>
        <v>3.2800116836414359E-2</v>
      </c>
      <c r="G49" s="337">
        <f t="shared" si="15"/>
        <v>3.3362289258513922E-2</v>
      </c>
      <c r="H49" s="337">
        <f t="shared" si="15"/>
        <v>3.3362289258513922E-2</v>
      </c>
      <c r="I49" s="337">
        <f t="shared" si="15"/>
        <v>3.3362289258513922E-2</v>
      </c>
      <c r="J49" s="337">
        <f t="shared" si="15"/>
        <v>3.3362289258513922E-2</v>
      </c>
      <c r="K49" s="337">
        <f t="shared" si="15"/>
        <v>3.5170697081946166E-2</v>
      </c>
      <c r="L49" s="337">
        <f t="shared" si="15"/>
        <v>3.5170697081946166E-2</v>
      </c>
      <c r="M49" s="337">
        <f t="shared" si="15"/>
        <v>3.5170697081946166E-2</v>
      </c>
      <c r="N49" s="337">
        <f t="shared" si="15"/>
        <v>3.5170697081946166E-2</v>
      </c>
      <c r="O49" s="337">
        <f t="shared" si="15"/>
        <v>5.2873863913145296E-2</v>
      </c>
      <c r="P49" s="337">
        <f t="shared" si="15"/>
        <v>3.517869027923326E-2</v>
      </c>
      <c r="Q49" s="337">
        <f t="shared" si="15"/>
        <v>3.4754815008230085E-2</v>
      </c>
      <c r="R49" s="337">
        <f t="shared" si="15"/>
        <v>5.2873863913145296E-2</v>
      </c>
      <c r="S49" s="337">
        <f t="shared" si="15"/>
        <v>5.2904090776197468E-2</v>
      </c>
      <c r="T49" s="337">
        <f t="shared" si="15"/>
        <v>5.2904090776197468E-2</v>
      </c>
      <c r="U49" s="337">
        <f t="shared" si="15"/>
        <v>5.2904090776197468E-2</v>
      </c>
      <c r="V49" s="337">
        <f t="shared" si="15"/>
        <v>5.2904090776197468E-2</v>
      </c>
      <c r="W49" s="337">
        <f t="shared" si="15"/>
        <v>0</v>
      </c>
      <c r="X49" s="337">
        <f t="shared" si="15"/>
        <v>0</v>
      </c>
      <c r="Y49" s="337">
        <f t="shared" si="15"/>
        <v>0</v>
      </c>
      <c r="Z49" s="337">
        <f t="shared" si="15"/>
        <v>0</v>
      </c>
      <c r="AA49" s="337">
        <f t="shared" si="15"/>
        <v>0.26264807076017083</v>
      </c>
      <c r="AB49" s="337">
        <f t="shared" si="15"/>
        <v>0.26264807076017083</v>
      </c>
      <c r="AC49" s="337">
        <f t="shared" si="15"/>
        <v>0.26264807076017083</v>
      </c>
      <c r="AD49" s="337">
        <f t="shared" si="15"/>
        <v>0.26264807076017083</v>
      </c>
      <c r="AE49" s="337">
        <f t="shared" si="15"/>
        <v>0.10638782346826264</v>
      </c>
      <c r="AF49" s="337">
        <f t="shared" si="15"/>
        <v>0.10638782346826264</v>
      </c>
      <c r="AG49" s="337">
        <f t="shared" si="15"/>
        <v>0.10638782346826264</v>
      </c>
      <c r="AH49" s="337">
        <f t="shared" si="15"/>
        <v>0</v>
      </c>
      <c r="AI49" s="337">
        <f t="shared" si="15"/>
        <v>0</v>
      </c>
      <c r="AJ49" s="337">
        <f t="shared" si="15"/>
        <v>0.26256894195879016</v>
      </c>
      <c r="AK49" s="337">
        <f t="shared" si="15"/>
        <v>5.0138509027918124E-2</v>
      </c>
      <c r="AL49" s="337">
        <f t="shared" si="15"/>
        <v>5.0138509027918124E-2</v>
      </c>
      <c r="AM49" s="337">
        <f t="shared" si="15"/>
        <v>0</v>
      </c>
      <c r="AN49" s="337">
        <f t="shared" si="15"/>
        <v>3.3362289258513922E-2</v>
      </c>
      <c r="AO49" s="337">
        <f t="shared" si="15"/>
        <v>3.4546497742136958E-2</v>
      </c>
      <c r="AP49" s="337">
        <f t="shared" si="15"/>
        <v>3.517869027923326E-2</v>
      </c>
      <c r="AQ49" s="337">
        <f t="shared" si="15"/>
        <v>3.4346021725664526E-2</v>
      </c>
      <c r="AR49" s="337">
        <f t="shared" si="15"/>
        <v>0</v>
      </c>
      <c r="AS49" s="337">
        <f t="shared" si="15"/>
        <v>0.26256894195879016</v>
      </c>
      <c r="AU49" s="336">
        <f>IF('6.Network design'!G54="Unknown",0,'6.Network design'!G54)</f>
        <v>126.46964801086584</v>
      </c>
    </row>
    <row r="50" spans="3:47">
      <c r="C50" s="125" t="str">
        <f>'C. Masterfiles'!C99</f>
        <v>S05</v>
      </c>
      <c r="D50" s="125" t="str">
        <f>'C. Masterfiles'!D99</f>
        <v xml:space="preserve">Terminating international calls </v>
      </c>
      <c r="E50" s="337">
        <f t="shared" ref="E50:AS50" si="16">IF(SUMPRODUCT(E$14:E$24,$AU$46:$AU$56)=0,0,E18*$AU50/SUMPRODUCT(E$14:E$24,$AU$46:$AU$56))</f>
        <v>8.0675206525236659E-2</v>
      </c>
      <c r="F50" s="337">
        <f t="shared" si="16"/>
        <v>8.0675206525236659E-2</v>
      </c>
      <c r="G50" s="337">
        <f t="shared" si="16"/>
        <v>8.2057926485713265E-2</v>
      </c>
      <c r="H50" s="337">
        <f t="shared" si="16"/>
        <v>8.2057926485713265E-2</v>
      </c>
      <c r="I50" s="337">
        <f t="shared" si="16"/>
        <v>8.2057926485713265E-2</v>
      </c>
      <c r="J50" s="337">
        <f t="shared" si="16"/>
        <v>8.2057926485713265E-2</v>
      </c>
      <c r="K50" s="337">
        <f t="shared" si="16"/>
        <v>8.6505888526972829E-2</v>
      </c>
      <c r="L50" s="337">
        <f t="shared" si="16"/>
        <v>8.6505888526972829E-2</v>
      </c>
      <c r="M50" s="337">
        <f t="shared" si="16"/>
        <v>8.6505888526972829E-2</v>
      </c>
      <c r="N50" s="337">
        <f t="shared" si="16"/>
        <v>8.6505888526972829E-2</v>
      </c>
      <c r="O50" s="337">
        <f t="shared" si="16"/>
        <v>0.13004861879774213</v>
      </c>
      <c r="P50" s="337">
        <f t="shared" si="16"/>
        <v>8.6525548604561853E-2</v>
      </c>
      <c r="Q50" s="337">
        <f t="shared" si="16"/>
        <v>8.5482984482010999E-2</v>
      </c>
      <c r="R50" s="337">
        <f t="shared" si="16"/>
        <v>0.13004861879774213</v>
      </c>
      <c r="S50" s="337">
        <f t="shared" si="16"/>
        <v>0.13012296482618788</v>
      </c>
      <c r="T50" s="337">
        <f t="shared" si="16"/>
        <v>0.13012296482618788</v>
      </c>
      <c r="U50" s="337">
        <f t="shared" si="16"/>
        <v>0.13012296482618788</v>
      </c>
      <c r="V50" s="337">
        <f t="shared" si="16"/>
        <v>0.13012296482618788</v>
      </c>
      <c r="W50" s="337">
        <f t="shared" si="16"/>
        <v>0</v>
      </c>
      <c r="X50" s="337">
        <f t="shared" si="16"/>
        <v>0</v>
      </c>
      <c r="Y50" s="337">
        <f t="shared" si="16"/>
        <v>0</v>
      </c>
      <c r="Z50" s="337">
        <f t="shared" si="16"/>
        <v>0</v>
      </c>
      <c r="AA50" s="337">
        <f t="shared" si="16"/>
        <v>0.64600950837186444</v>
      </c>
      <c r="AB50" s="337">
        <f t="shared" si="16"/>
        <v>0.64600950837186444</v>
      </c>
      <c r="AC50" s="337">
        <f t="shared" si="16"/>
        <v>0.64600950837186444</v>
      </c>
      <c r="AD50" s="337">
        <f t="shared" si="16"/>
        <v>0.64600950837186444</v>
      </c>
      <c r="AE50" s="337">
        <f t="shared" si="16"/>
        <v>0.26167161760057833</v>
      </c>
      <c r="AF50" s="337">
        <f t="shared" si="16"/>
        <v>0.26167161760057833</v>
      </c>
      <c r="AG50" s="337">
        <f t="shared" si="16"/>
        <v>0.26167161760057833</v>
      </c>
      <c r="AH50" s="337">
        <f t="shared" si="16"/>
        <v>0</v>
      </c>
      <c r="AI50" s="337">
        <f t="shared" si="16"/>
        <v>0</v>
      </c>
      <c r="AJ50" s="337">
        <f t="shared" si="16"/>
        <v>0.64581488307753032</v>
      </c>
      <c r="AK50" s="337">
        <f t="shared" si="16"/>
        <v>0.12332073665676983</v>
      </c>
      <c r="AL50" s="337">
        <f t="shared" si="16"/>
        <v>0.12332073665676983</v>
      </c>
      <c r="AM50" s="337">
        <f t="shared" si="16"/>
        <v>0.30547233106203076</v>
      </c>
      <c r="AN50" s="337">
        <f t="shared" si="16"/>
        <v>8.2057926485713265E-2</v>
      </c>
      <c r="AO50" s="337">
        <f t="shared" si="16"/>
        <v>8.4970607085654362E-2</v>
      </c>
      <c r="AP50" s="337">
        <f t="shared" si="16"/>
        <v>8.6525548604561853E-2</v>
      </c>
      <c r="AQ50" s="337">
        <f t="shared" si="16"/>
        <v>8.4477516036225109E-2</v>
      </c>
      <c r="AR50" s="337">
        <f t="shared" si="16"/>
        <v>0</v>
      </c>
      <c r="AS50" s="337">
        <f t="shared" si="16"/>
        <v>0.64581488307753032</v>
      </c>
      <c r="AU50" s="336">
        <f>IF('6.Network design'!G55="Unknown",0,'6.Network design'!G55)</f>
        <v>311.06489721778547</v>
      </c>
    </row>
    <row r="51" spans="3:47">
      <c r="C51" s="125" t="str">
        <f>'C. Masterfiles'!C100</f>
        <v>S06</v>
      </c>
      <c r="D51" s="125" t="str">
        <f>'C. Masterfiles'!D100</f>
        <v>Transit calls</v>
      </c>
      <c r="E51" s="337">
        <f t="shared" ref="E51:AS51" si="17">IF(SUMPRODUCT(E$14:E$24,$AU$46:$AU$56)=0,0,E19*$AU51/SUMPRODUCT(E$14:E$24,$AU$46:$AU$56))</f>
        <v>0</v>
      </c>
      <c r="F51" s="337">
        <f t="shared" si="17"/>
        <v>0</v>
      </c>
      <c r="G51" s="337">
        <f t="shared" si="17"/>
        <v>0</v>
      </c>
      <c r="H51" s="337">
        <f t="shared" si="17"/>
        <v>0</v>
      </c>
      <c r="I51" s="337">
        <f t="shared" si="17"/>
        <v>0</v>
      </c>
      <c r="J51" s="337">
        <f t="shared" si="17"/>
        <v>0</v>
      </c>
      <c r="K51" s="337">
        <f t="shared" si="17"/>
        <v>0</v>
      </c>
      <c r="L51" s="337">
        <f t="shared" si="17"/>
        <v>0</v>
      </c>
      <c r="M51" s="337">
        <f t="shared" si="17"/>
        <v>0</v>
      </c>
      <c r="N51" s="337">
        <f t="shared" si="17"/>
        <v>0</v>
      </c>
      <c r="O51" s="337">
        <f t="shared" si="17"/>
        <v>1.8388205618612895E-2</v>
      </c>
      <c r="P51" s="337">
        <f t="shared" si="17"/>
        <v>0</v>
      </c>
      <c r="Q51" s="337">
        <f t="shared" si="17"/>
        <v>1.2086854209444355E-2</v>
      </c>
      <c r="R51" s="337">
        <f t="shared" si="17"/>
        <v>1.8388205618612895E-2</v>
      </c>
      <c r="S51" s="337">
        <f t="shared" si="17"/>
        <v>1.8398717764536675E-2</v>
      </c>
      <c r="T51" s="337">
        <f t="shared" si="17"/>
        <v>1.8398717764536675E-2</v>
      </c>
      <c r="U51" s="337">
        <f t="shared" si="17"/>
        <v>1.8398717764536675E-2</v>
      </c>
      <c r="V51" s="337">
        <f t="shared" si="17"/>
        <v>1.8398717764536675E-2</v>
      </c>
      <c r="W51" s="337">
        <f t="shared" si="17"/>
        <v>6.2189338074649311E-2</v>
      </c>
      <c r="X51" s="337">
        <f t="shared" si="17"/>
        <v>6.2189338074649311E-2</v>
      </c>
      <c r="Y51" s="337">
        <f t="shared" si="17"/>
        <v>6.2189338074649311E-2</v>
      </c>
      <c r="Z51" s="337">
        <f t="shared" si="17"/>
        <v>6.2189338074649311E-2</v>
      </c>
      <c r="AA51" s="337">
        <f t="shared" si="17"/>
        <v>9.1342420867964735E-2</v>
      </c>
      <c r="AB51" s="337">
        <f t="shared" si="17"/>
        <v>9.1342420867964735E-2</v>
      </c>
      <c r="AC51" s="337">
        <f t="shared" si="17"/>
        <v>9.1342420867964735E-2</v>
      </c>
      <c r="AD51" s="337">
        <f t="shared" si="17"/>
        <v>9.1342420867964735E-2</v>
      </c>
      <c r="AE51" s="337">
        <f t="shared" si="17"/>
        <v>7.3998040940024476E-2</v>
      </c>
      <c r="AF51" s="337">
        <f t="shared" si="17"/>
        <v>7.3998040940024476E-2</v>
      </c>
      <c r="AG51" s="337">
        <f t="shared" si="17"/>
        <v>7.3998040940024476E-2</v>
      </c>
      <c r="AH51" s="337">
        <f t="shared" si="17"/>
        <v>6.2189338074649311E-2</v>
      </c>
      <c r="AI51" s="337">
        <f t="shared" si="17"/>
        <v>0</v>
      </c>
      <c r="AJ51" s="337">
        <f t="shared" si="17"/>
        <v>9.1314901852661973E-2</v>
      </c>
      <c r="AK51" s="337">
        <f t="shared" si="17"/>
        <v>1.7436917697759253E-2</v>
      </c>
      <c r="AL51" s="337">
        <f t="shared" si="17"/>
        <v>1.7436917697759253E-2</v>
      </c>
      <c r="AM51" s="337">
        <f t="shared" si="17"/>
        <v>4.3192216005781485E-2</v>
      </c>
      <c r="AN51" s="337">
        <f t="shared" si="17"/>
        <v>0</v>
      </c>
      <c r="AO51" s="337">
        <f t="shared" si="17"/>
        <v>0</v>
      </c>
      <c r="AP51" s="337">
        <f t="shared" si="17"/>
        <v>0</v>
      </c>
      <c r="AQ51" s="337">
        <f t="shared" si="17"/>
        <v>2.3889372288369817E-2</v>
      </c>
      <c r="AR51" s="337">
        <f t="shared" si="17"/>
        <v>6.2189338074649311E-2</v>
      </c>
      <c r="AS51" s="337">
        <f t="shared" si="17"/>
        <v>9.1314901852661973E-2</v>
      </c>
      <c r="AU51" s="336">
        <f>IF('6.Network design'!G56="Unknown",0,'6.Network design'!G56)</f>
        <v>43.982976087344909</v>
      </c>
    </row>
    <row r="52" spans="3:47">
      <c r="C52" s="125" t="str">
        <f>'C. Masterfiles'!C101</f>
        <v>S07</v>
      </c>
      <c r="D52" s="125" t="str">
        <f>'C. Masterfiles'!D101</f>
        <v>Internet access</v>
      </c>
      <c r="E52" s="337">
        <f t="shared" ref="E52:AS52" si="18">IF(SUMPRODUCT(E$14:E$24,$AU$46:$AU$56)=0,0,E20*$AU52/SUMPRODUCT(E$14:E$24,$AU$46:$AU$56))</f>
        <v>3.5531181412022993E-5</v>
      </c>
      <c r="F52" s="337">
        <f t="shared" si="18"/>
        <v>3.5531181412022993E-5</v>
      </c>
      <c r="G52" s="337">
        <f t="shared" si="18"/>
        <v>3.6140162484074558E-5</v>
      </c>
      <c r="H52" s="337">
        <f t="shared" si="18"/>
        <v>3.6140162484074558E-5</v>
      </c>
      <c r="I52" s="337">
        <f t="shared" si="18"/>
        <v>3.6140162484074558E-5</v>
      </c>
      <c r="J52" s="337">
        <f t="shared" si="18"/>
        <v>3.6140162484074558E-5</v>
      </c>
      <c r="K52" s="337">
        <f t="shared" si="18"/>
        <v>3.8099145336536767E-5</v>
      </c>
      <c r="L52" s="337">
        <f t="shared" si="18"/>
        <v>3.8099145336536767E-5</v>
      </c>
      <c r="M52" s="337">
        <f t="shared" si="18"/>
        <v>3.8099145336536767E-5</v>
      </c>
      <c r="N52" s="337">
        <f t="shared" si="18"/>
        <v>3.8099145336536767E-5</v>
      </c>
      <c r="O52" s="337">
        <f t="shared" si="18"/>
        <v>2.8638173150756895E-5</v>
      </c>
      <c r="P52" s="337">
        <f t="shared" si="18"/>
        <v>3.8107804078342049E-5</v>
      </c>
      <c r="Q52" s="337">
        <f t="shared" si="18"/>
        <v>0</v>
      </c>
      <c r="R52" s="337">
        <f t="shared" si="18"/>
        <v>2.8638173150756895E-5</v>
      </c>
      <c r="S52" s="337">
        <f t="shared" si="18"/>
        <v>0</v>
      </c>
      <c r="T52" s="337">
        <f t="shared" si="18"/>
        <v>0</v>
      </c>
      <c r="U52" s="337">
        <f t="shared" si="18"/>
        <v>0</v>
      </c>
      <c r="V52" s="337">
        <f t="shared" si="18"/>
        <v>0</v>
      </c>
      <c r="W52" s="337">
        <f t="shared" si="18"/>
        <v>0</v>
      </c>
      <c r="X52" s="337">
        <f t="shared" si="18"/>
        <v>0</v>
      </c>
      <c r="Y52" s="337">
        <f t="shared" si="18"/>
        <v>0</v>
      </c>
      <c r="Z52" s="337">
        <f t="shared" si="18"/>
        <v>0</v>
      </c>
      <c r="AA52" s="337">
        <f t="shared" si="18"/>
        <v>0</v>
      </c>
      <c r="AB52" s="337">
        <f t="shared" si="18"/>
        <v>0</v>
      </c>
      <c r="AC52" s="337">
        <f t="shared" si="18"/>
        <v>0</v>
      </c>
      <c r="AD52" s="337">
        <f t="shared" si="18"/>
        <v>0</v>
      </c>
      <c r="AE52" s="337">
        <f t="shared" si="18"/>
        <v>0</v>
      </c>
      <c r="AF52" s="337">
        <f t="shared" si="18"/>
        <v>0</v>
      </c>
      <c r="AG52" s="337">
        <f t="shared" si="18"/>
        <v>0</v>
      </c>
      <c r="AH52" s="337">
        <f t="shared" si="18"/>
        <v>0</v>
      </c>
      <c r="AI52" s="337">
        <f t="shared" si="18"/>
        <v>0</v>
      </c>
      <c r="AJ52" s="337">
        <f t="shared" si="18"/>
        <v>2.8443144749848334E-4</v>
      </c>
      <c r="AK52" s="337">
        <f t="shared" si="18"/>
        <v>5.4313235190111581E-5</v>
      </c>
      <c r="AL52" s="337">
        <f t="shared" si="18"/>
        <v>5.4313235190111581E-5</v>
      </c>
      <c r="AM52" s="337">
        <f t="shared" si="18"/>
        <v>0</v>
      </c>
      <c r="AN52" s="337">
        <f t="shared" si="18"/>
        <v>3.6140162484074558E-5</v>
      </c>
      <c r="AO52" s="337">
        <f t="shared" si="18"/>
        <v>3.7422972745730511E-5</v>
      </c>
      <c r="AP52" s="337">
        <f t="shared" si="18"/>
        <v>3.8107804078342049E-5</v>
      </c>
      <c r="AQ52" s="337">
        <f t="shared" si="18"/>
        <v>0</v>
      </c>
      <c r="AR52" s="337">
        <f t="shared" si="18"/>
        <v>0</v>
      </c>
      <c r="AS52" s="337">
        <f t="shared" si="18"/>
        <v>2.8443144749848334E-4</v>
      </c>
      <c r="AU52" s="336">
        <f>IF('6.Network design'!G57="Unknown",0,'6.Network design'!G57)</f>
        <v>0.13700000000000001</v>
      </c>
    </row>
    <row r="53" spans="3:47">
      <c r="C53" s="125" t="str">
        <f>'C. Masterfiles'!C102</f>
        <v>S08</v>
      </c>
      <c r="D53" s="125" t="str">
        <f>'C. Masterfiles'!D102</f>
        <v>Local leased lines</v>
      </c>
      <c r="E53" s="337">
        <f t="shared" ref="E53:AS53" si="19">IF(SUMPRODUCT(E$14:E$24,$AU$46:$AU$56)=0,0,E21*$AU53/SUMPRODUCT(E$14:E$24,$AU$46:$AU$56))</f>
        <v>6.7402139912338524E-2</v>
      </c>
      <c r="F53" s="337">
        <f t="shared" si="19"/>
        <v>6.7402139912338524E-2</v>
      </c>
      <c r="G53" s="337">
        <f t="shared" si="19"/>
        <v>5.1418026182953831E-2</v>
      </c>
      <c r="H53" s="337">
        <f t="shared" si="19"/>
        <v>5.1418026182953831E-2</v>
      </c>
      <c r="I53" s="337">
        <f t="shared" si="19"/>
        <v>5.1418026182953831E-2</v>
      </c>
      <c r="J53" s="337">
        <f t="shared" si="19"/>
        <v>5.1418026182953831E-2</v>
      </c>
      <c r="K53" s="337">
        <f t="shared" si="19"/>
        <v>0</v>
      </c>
      <c r="L53" s="337">
        <f t="shared" si="19"/>
        <v>0</v>
      </c>
      <c r="M53" s="337">
        <f t="shared" si="19"/>
        <v>0</v>
      </c>
      <c r="N53" s="337">
        <f t="shared" si="19"/>
        <v>0</v>
      </c>
      <c r="O53" s="337">
        <f t="shared" si="19"/>
        <v>0</v>
      </c>
      <c r="P53" s="337">
        <f t="shared" si="19"/>
        <v>0</v>
      </c>
      <c r="Q53" s="337">
        <f t="shared" si="19"/>
        <v>0</v>
      </c>
      <c r="R53" s="337">
        <f t="shared" si="19"/>
        <v>0</v>
      </c>
      <c r="S53" s="337">
        <f t="shared" si="19"/>
        <v>0</v>
      </c>
      <c r="T53" s="337">
        <f t="shared" si="19"/>
        <v>0</v>
      </c>
      <c r="U53" s="337">
        <f t="shared" si="19"/>
        <v>0</v>
      </c>
      <c r="V53" s="337">
        <f t="shared" si="19"/>
        <v>0</v>
      </c>
      <c r="W53" s="337">
        <f t="shared" si="19"/>
        <v>0</v>
      </c>
      <c r="X53" s="337">
        <f t="shared" si="19"/>
        <v>0</v>
      </c>
      <c r="Y53" s="337">
        <f t="shared" si="19"/>
        <v>0</v>
      </c>
      <c r="Z53" s="337">
        <f t="shared" si="19"/>
        <v>0</v>
      </c>
      <c r="AA53" s="337">
        <f t="shared" si="19"/>
        <v>0</v>
      </c>
      <c r="AB53" s="337">
        <f t="shared" si="19"/>
        <v>0</v>
      </c>
      <c r="AC53" s="337">
        <f t="shared" si="19"/>
        <v>0</v>
      </c>
      <c r="AD53" s="337">
        <f t="shared" si="19"/>
        <v>0</v>
      </c>
      <c r="AE53" s="337">
        <f t="shared" si="19"/>
        <v>0</v>
      </c>
      <c r="AF53" s="337">
        <f t="shared" si="19"/>
        <v>0</v>
      </c>
      <c r="AG53" s="337">
        <f t="shared" si="19"/>
        <v>0</v>
      </c>
      <c r="AH53" s="337">
        <f t="shared" si="19"/>
        <v>0</v>
      </c>
      <c r="AI53" s="337">
        <f t="shared" si="19"/>
        <v>0</v>
      </c>
      <c r="AJ53" s="337">
        <f t="shared" si="19"/>
        <v>0</v>
      </c>
      <c r="AK53" s="337">
        <f t="shared" si="19"/>
        <v>5.1515712845631736E-2</v>
      </c>
      <c r="AL53" s="337">
        <f t="shared" si="19"/>
        <v>5.1515712845631736E-2</v>
      </c>
      <c r="AM53" s="337">
        <f t="shared" si="19"/>
        <v>0</v>
      </c>
      <c r="AN53" s="337">
        <f t="shared" si="19"/>
        <v>5.1418026182953831E-2</v>
      </c>
      <c r="AO53" s="337">
        <f t="shared" si="19"/>
        <v>1.7747710213273662E-2</v>
      </c>
      <c r="AP53" s="337">
        <f t="shared" si="19"/>
        <v>0</v>
      </c>
      <c r="AQ53" s="337">
        <f t="shared" si="19"/>
        <v>0</v>
      </c>
      <c r="AR53" s="337">
        <f t="shared" si="19"/>
        <v>0</v>
      </c>
      <c r="AS53" s="337">
        <f t="shared" si="19"/>
        <v>0</v>
      </c>
      <c r="AU53" s="336">
        <f>IF('6.Network design'!G58="Unknown",0,'6.Network design'!G58)</f>
        <v>129.94351441499998</v>
      </c>
    </row>
    <row r="54" spans="3:47">
      <c r="C54" s="125" t="str">
        <f>'C. Masterfiles'!C103</f>
        <v>S09</v>
      </c>
      <c r="D54" s="125" t="str">
        <f>'C. Masterfiles'!D103</f>
        <v>Long distance leased lines</v>
      </c>
      <c r="E54" s="337">
        <f t="shared" ref="E54:AS54" si="20">IF(SUMPRODUCT(E$14:E$24,$AU$46:$AU$56)=0,0,E22*$AU54/SUMPRODUCT(E$14:E$24,$AU$46:$AU$56))</f>
        <v>8.4760843863437298E-4</v>
      </c>
      <c r="F54" s="337">
        <f t="shared" si="20"/>
        <v>8.4760843863437298E-4</v>
      </c>
      <c r="G54" s="337">
        <f t="shared" si="20"/>
        <v>8.6213588959790466E-4</v>
      </c>
      <c r="H54" s="337">
        <f t="shared" si="20"/>
        <v>8.6213588959790466E-4</v>
      </c>
      <c r="I54" s="337">
        <f t="shared" si="20"/>
        <v>8.6213588959790466E-4</v>
      </c>
      <c r="J54" s="337">
        <f t="shared" si="20"/>
        <v>8.6213588959790466E-4</v>
      </c>
      <c r="K54" s="337">
        <f t="shared" si="20"/>
        <v>9.0886809300066409E-4</v>
      </c>
      <c r="L54" s="337">
        <f t="shared" si="20"/>
        <v>9.0886809300066409E-4</v>
      </c>
      <c r="M54" s="337">
        <f t="shared" si="20"/>
        <v>9.0886809300066409E-4</v>
      </c>
      <c r="N54" s="337">
        <f t="shared" si="20"/>
        <v>9.0886809300066409E-4</v>
      </c>
      <c r="O54" s="337">
        <f t="shared" si="20"/>
        <v>5.1238003350150528E-4</v>
      </c>
      <c r="P54" s="337">
        <f t="shared" si="20"/>
        <v>6.8180598767745237E-4</v>
      </c>
      <c r="Q54" s="337">
        <f t="shared" si="20"/>
        <v>6.7359076717025306E-4</v>
      </c>
      <c r="R54" s="337">
        <f t="shared" si="20"/>
        <v>5.1238003350150528E-4</v>
      </c>
      <c r="S54" s="337">
        <f t="shared" si="20"/>
        <v>0</v>
      </c>
      <c r="T54" s="337">
        <f t="shared" si="20"/>
        <v>0</v>
      </c>
      <c r="U54" s="337">
        <f t="shared" si="20"/>
        <v>0</v>
      </c>
      <c r="V54" s="337">
        <f t="shared" si="20"/>
        <v>0</v>
      </c>
      <c r="W54" s="337">
        <f t="shared" si="20"/>
        <v>0</v>
      </c>
      <c r="X54" s="337">
        <f t="shared" si="20"/>
        <v>0</v>
      </c>
      <c r="Y54" s="337">
        <f t="shared" si="20"/>
        <v>0</v>
      </c>
      <c r="Z54" s="337">
        <f t="shared" si="20"/>
        <v>0</v>
      </c>
      <c r="AA54" s="337">
        <f t="shared" si="20"/>
        <v>0</v>
      </c>
      <c r="AB54" s="337">
        <f t="shared" si="20"/>
        <v>0</v>
      </c>
      <c r="AC54" s="337">
        <f t="shared" si="20"/>
        <v>0</v>
      </c>
      <c r="AD54" s="337">
        <f t="shared" si="20"/>
        <v>0</v>
      </c>
      <c r="AE54" s="337">
        <f t="shared" si="20"/>
        <v>0</v>
      </c>
      <c r="AF54" s="337">
        <f t="shared" si="20"/>
        <v>0</v>
      </c>
      <c r="AG54" s="337">
        <f t="shared" si="20"/>
        <v>0</v>
      </c>
      <c r="AH54" s="337">
        <f t="shared" si="20"/>
        <v>0</v>
      </c>
      <c r="AI54" s="337">
        <f t="shared" si="20"/>
        <v>0</v>
      </c>
      <c r="AJ54" s="337">
        <f t="shared" si="20"/>
        <v>0</v>
      </c>
      <c r="AK54" s="337">
        <f t="shared" si="20"/>
        <v>6.4783036543071776E-4</v>
      </c>
      <c r="AL54" s="337">
        <f t="shared" si="20"/>
        <v>6.4783036543071776E-4</v>
      </c>
      <c r="AM54" s="337">
        <f t="shared" si="20"/>
        <v>0</v>
      </c>
      <c r="AN54" s="337">
        <f t="shared" si="20"/>
        <v>8.6213588959790466E-4</v>
      </c>
      <c r="AO54" s="337">
        <f t="shared" si="20"/>
        <v>8.9273776546399764E-4</v>
      </c>
      <c r="AP54" s="337">
        <f t="shared" si="20"/>
        <v>6.8180598767745237E-4</v>
      </c>
      <c r="AQ54" s="337">
        <f t="shared" si="20"/>
        <v>4.4377856934754793E-4</v>
      </c>
      <c r="AR54" s="337">
        <f t="shared" si="20"/>
        <v>0</v>
      </c>
      <c r="AS54" s="337">
        <f t="shared" si="20"/>
        <v>0</v>
      </c>
      <c r="AU54" s="336">
        <f>IF('6.Network design'!G59="Unknown",0,'6.Network design'!G59)</f>
        <v>1.6340908390625</v>
      </c>
    </row>
    <row r="55" spans="3:47">
      <c r="C55" s="125" t="str">
        <f>'C. Masterfiles'!C104</f>
        <v>S10</v>
      </c>
      <c r="D55" s="125" t="str">
        <f>'C. Masterfiles'!D104</f>
        <v>International leased lines</v>
      </c>
      <c r="E55" s="337">
        <f t="shared" ref="E55:AS55" si="21">IF(SUMPRODUCT(E$14:E$24,$AU$46:$AU$56)=0,0,E23*$AU55/SUMPRODUCT(E$14:E$24,$AU$46:$AU$56))</f>
        <v>2.1038609022943835E-6</v>
      </c>
      <c r="F55" s="337">
        <f t="shared" si="21"/>
        <v>2.1038609022943835E-6</v>
      </c>
      <c r="G55" s="337">
        <f t="shared" si="21"/>
        <v>2.1399196939475387E-6</v>
      </c>
      <c r="H55" s="337">
        <f t="shared" si="21"/>
        <v>2.1399196939475387E-6</v>
      </c>
      <c r="I55" s="337">
        <f t="shared" si="21"/>
        <v>2.1399196939475387E-6</v>
      </c>
      <c r="J55" s="337">
        <f t="shared" si="21"/>
        <v>2.1399196939475387E-6</v>
      </c>
      <c r="K55" s="337">
        <f t="shared" si="21"/>
        <v>2.2559143574451554E-6</v>
      </c>
      <c r="L55" s="337">
        <f t="shared" si="21"/>
        <v>2.2559143574451554E-6</v>
      </c>
      <c r="M55" s="337">
        <f t="shared" si="21"/>
        <v>2.2559143574451554E-6</v>
      </c>
      <c r="N55" s="337">
        <f t="shared" si="21"/>
        <v>2.2559143574451554E-6</v>
      </c>
      <c r="O55" s="337">
        <f t="shared" si="21"/>
        <v>1.6957143109411675E-6</v>
      </c>
      <c r="P55" s="337">
        <f t="shared" si="21"/>
        <v>2.2564270560840197E-6</v>
      </c>
      <c r="Q55" s="337">
        <f t="shared" si="21"/>
        <v>2.2292389026222317E-6</v>
      </c>
      <c r="R55" s="337">
        <f t="shared" si="21"/>
        <v>1.6957143109411675E-6</v>
      </c>
      <c r="S55" s="337">
        <f t="shared" si="21"/>
        <v>0</v>
      </c>
      <c r="T55" s="337">
        <f t="shared" si="21"/>
        <v>0</v>
      </c>
      <c r="U55" s="337">
        <f t="shared" si="21"/>
        <v>0</v>
      </c>
      <c r="V55" s="337">
        <f t="shared" si="21"/>
        <v>0</v>
      </c>
      <c r="W55" s="337">
        <f t="shared" si="21"/>
        <v>0</v>
      </c>
      <c r="X55" s="337">
        <f t="shared" si="21"/>
        <v>0</v>
      </c>
      <c r="Y55" s="337">
        <f t="shared" si="21"/>
        <v>0</v>
      </c>
      <c r="Z55" s="337">
        <f t="shared" si="21"/>
        <v>0</v>
      </c>
      <c r="AA55" s="337">
        <f t="shared" si="21"/>
        <v>0</v>
      </c>
      <c r="AB55" s="337">
        <f t="shared" si="21"/>
        <v>0</v>
      </c>
      <c r="AC55" s="337">
        <f t="shared" si="21"/>
        <v>0</v>
      </c>
      <c r="AD55" s="337">
        <f t="shared" si="21"/>
        <v>0</v>
      </c>
      <c r="AE55" s="337">
        <f t="shared" si="21"/>
        <v>0</v>
      </c>
      <c r="AF55" s="337">
        <f t="shared" si="21"/>
        <v>0</v>
      </c>
      <c r="AG55" s="337">
        <f t="shared" si="21"/>
        <v>0</v>
      </c>
      <c r="AH55" s="337">
        <f t="shared" si="21"/>
        <v>0</v>
      </c>
      <c r="AI55" s="337">
        <f t="shared" si="21"/>
        <v>0</v>
      </c>
      <c r="AJ55" s="337">
        <f t="shared" si="21"/>
        <v>1.6841663519034286E-5</v>
      </c>
      <c r="AK55" s="337">
        <f t="shared" si="21"/>
        <v>3.215977838410111E-6</v>
      </c>
      <c r="AL55" s="337">
        <f t="shared" si="21"/>
        <v>3.215977838410111E-6</v>
      </c>
      <c r="AM55" s="337">
        <f t="shared" si="21"/>
        <v>0</v>
      </c>
      <c r="AN55" s="337">
        <f t="shared" si="21"/>
        <v>2.1399196939475387E-6</v>
      </c>
      <c r="AO55" s="337">
        <f t="shared" si="21"/>
        <v>2.2158770431632551E-6</v>
      </c>
      <c r="AP55" s="337">
        <f t="shared" si="21"/>
        <v>2.2564270560840197E-6</v>
      </c>
      <c r="AQ55" s="337">
        <f t="shared" si="21"/>
        <v>4.4060362722706881E-6</v>
      </c>
      <c r="AR55" s="337">
        <f t="shared" si="21"/>
        <v>0</v>
      </c>
      <c r="AS55" s="337">
        <f t="shared" si="21"/>
        <v>1.6841663519034286E-5</v>
      </c>
      <c r="AU55" s="336">
        <f>IF('6.Network design'!G60="Unknown",0,'6.Network design'!G60)</f>
        <v>8.1120000000000012E-3</v>
      </c>
    </row>
    <row r="56" spans="3:47">
      <c r="C56" s="125" t="str">
        <f>'C. Masterfiles'!C105</f>
        <v>S11</v>
      </c>
      <c r="D56" s="125" t="str">
        <f>'C. Masterfiles'!D105</f>
        <v>IPTV</v>
      </c>
      <c r="E56" s="337">
        <f t="shared" ref="E56:AS56" si="22">IF(SUMPRODUCT(E$14:E$24,$AU$46:$AU$56)=0,0,E24*$AU56/SUMPRODUCT(E$14:E$24,$AU$46:$AU$56))</f>
        <v>3.5531181412022993E-5</v>
      </c>
      <c r="F56" s="337">
        <f t="shared" si="22"/>
        <v>3.5531181412022993E-5</v>
      </c>
      <c r="G56" s="337">
        <f t="shared" si="22"/>
        <v>3.6140162484074558E-5</v>
      </c>
      <c r="H56" s="337">
        <f t="shared" si="22"/>
        <v>3.6140162484074558E-5</v>
      </c>
      <c r="I56" s="337">
        <f t="shared" si="22"/>
        <v>3.6140162484074558E-5</v>
      </c>
      <c r="J56" s="337">
        <f t="shared" si="22"/>
        <v>3.6140162484074558E-5</v>
      </c>
      <c r="K56" s="337">
        <f t="shared" si="22"/>
        <v>3.8099145336536767E-5</v>
      </c>
      <c r="L56" s="337">
        <f t="shared" si="22"/>
        <v>3.8099145336536767E-5</v>
      </c>
      <c r="M56" s="337">
        <f t="shared" si="22"/>
        <v>3.8099145336536767E-5</v>
      </c>
      <c r="N56" s="337">
        <f t="shared" si="22"/>
        <v>3.8099145336536767E-5</v>
      </c>
      <c r="O56" s="337">
        <f t="shared" si="22"/>
        <v>2.8638173150756895E-5</v>
      </c>
      <c r="P56" s="337">
        <f t="shared" si="22"/>
        <v>3.8107804078342049E-5</v>
      </c>
      <c r="Q56" s="337">
        <f t="shared" si="22"/>
        <v>3.764863531302339E-5</v>
      </c>
      <c r="R56" s="337">
        <f t="shared" si="22"/>
        <v>2.8638173150756895E-5</v>
      </c>
      <c r="S56" s="337">
        <f t="shared" si="22"/>
        <v>0</v>
      </c>
      <c r="T56" s="337">
        <f t="shared" si="22"/>
        <v>0</v>
      </c>
      <c r="U56" s="337">
        <f t="shared" si="22"/>
        <v>0</v>
      </c>
      <c r="V56" s="337">
        <f t="shared" si="22"/>
        <v>0</v>
      </c>
      <c r="W56" s="337">
        <f t="shared" si="22"/>
        <v>0</v>
      </c>
      <c r="X56" s="337">
        <f t="shared" si="22"/>
        <v>0</v>
      </c>
      <c r="Y56" s="337">
        <f t="shared" si="22"/>
        <v>0</v>
      </c>
      <c r="Z56" s="337">
        <f t="shared" si="22"/>
        <v>0</v>
      </c>
      <c r="AA56" s="337">
        <f t="shared" si="22"/>
        <v>0</v>
      </c>
      <c r="AB56" s="337">
        <f t="shared" si="22"/>
        <v>0</v>
      </c>
      <c r="AC56" s="337">
        <f t="shared" si="22"/>
        <v>0</v>
      </c>
      <c r="AD56" s="337">
        <f t="shared" si="22"/>
        <v>0</v>
      </c>
      <c r="AE56" s="337">
        <f t="shared" si="22"/>
        <v>0</v>
      </c>
      <c r="AF56" s="337">
        <f t="shared" si="22"/>
        <v>0</v>
      </c>
      <c r="AG56" s="337">
        <f t="shared" si="22"/>
        <v>0</v>
      </c>
      <c r="AH56" s="337">
        <f t="shared" si="22"/>
        <v>0</v>
      </c>
      <c r="AI56" s="337">
        <f t="shared" si="22"/>
        <v>0</v>
      </c>
      <c r="AJ56" s="337">
        <f t="shared" si="22"/>
        <v>0</v>
      </c>
      <c r="AK56" s="337">
        <f t="shared" si="22"/>
        <v>5.4313235190111581E-5</v>
      </c>
      <c r="AL56" s="337">
        <f t="shared" si="22"/>
        <v>5.4313235190111581E-5</v>
      </c>
      <c r="AM56" s="337">
        <f t="shared" si="22"/>
        <v>0</v>
      </c>
      <c r="AN56" s="337">
        <f t="shared" si="22"/>
        <v>3.6140162484074558E-5</v>
      </c>
      <c r="AO56" s="337">
        <f t="shared" si="22"/>
        <v>3.7422972745730511E-5</v>
      </c>
      <c r="AP56" s="337">
        <f t="shared" si="22"/>
        <v>3.8107804078342049E-5</v>
      </c>
      <c r="AQ56" s="337">
        <f t="shared" si="22"/>
        <v>7.4411608641652394E-5</v>
      </c>
      <c r="AR56" s="337">
        <f t="shared" si="22"/>
        <v>0</v>
      </c>
      <c r="AS56" s="337">
        <f t="shared" si="22"/>
        <v>0</v>
      </c>
      <c r="AU56" s="336">
        <f>IF('6.Network design'!G61="Unknown",0,'6.Network design'!G61)</f>
        <v>0.13700000000000001</v>
      </c>
    </row>
    <row r="57" spans="3:47">
      <c r="C57" s="202"/>
      <c r="D57" s="351" t="s">
        <v>41</v>
      </c>
      <c r="E57" s="352">
        <f t="shared" ref="E57:AS57" si="23">SUM(E46:E56)</f>
        <v>0.99999999999999978</v>
      </c>
      <c r="F57" s="352">
        <f t="shared" si="23"/>
        <v>0.99999999999999978</v>
      </c>
      <c r="G57" s="352">
        <f t="shared" si="23"/>
        <v>1</v>
      </c>
      <c r="H57" s="352">
        <f t="shared" si="23"/>
        <v>1</v>
      </c>
      <c r="I57" s="352">
        <f t="shared" si="23"/>
        <v>1</v>
      </c>
      <c r="J57" s="352">
        <f t="shared" si="23"/>
        <v>1</v>
      </c>
      <c r="K57" s="352">
        <f t="shared" si="23"/>
        <v>1</v>
      </c>
      <c r="L57" s="352">
        <f t="shared" si="23"/>
        <v>1</v>
      </c>
      <c r="M57" s="352">
        <f t="shared" si="23"/>
        <v>1</v>
      </c>
      <c r="N57" s="352">
        <f t="shared" si="23"/>
        <v>1</v>
      </c>
      <c r="O57" s="352">
        <f t="shared" si="23"/>
        <v>1</v>
      </c>
      <c r="P57" s="352">
        <f t="shared" si="23"/>
        <v>0.99999999999999989</v>
      </c>
      <c r="Q57" s="352">
        <f t="shared" si="23"/>
        <v>0.99999999999999967</v>
      </c>
      <c r="R57" s="352">
        <f t="shared" si="23"/>
        <v>1</v>
      </c>
      <c r="S57" s="352">
        <f t="shared" si="23"/>
        <v>1</v>
      </c>
      <c r="T57" s="352">
        <f t="shared" si="23"/>
        <v>1</v>
      </c>
      <c r="U57" s="352">
        <f t="shared" si="23"/>
        <v>1</v>
      </c>
      <c r="V57" s="352">
        <f t="shared" si="23"/>
        <v>1</v>
      </c>
      <c r="W57" s="352">
        <f t="shared" si="23"/>
        <v>1</v>
      </c>
      <c r="X57" s="352">
        <f t="shared" si="23"/>
        <v>1</v>
      </c>
      <c r="Y57" s="352">
        <f t="shared" si="23"/>
        <v>1</v>
      </c>
      <c r="Z57" s="352">
        <f t="shared" si="23"/>
        <v>1</v>
      </c>
      <c r="AA57" s="352">
        <f t="shared" si="23"/>
        <v>1</v>
      </c>
      <c r="AB57" s="352">
        <f t="shared" si="23"/>
        <v>1</v>
      </c>
      <c r="AC57" s="352">
        <f t="shared" si="23"/>
        <v>1</v>
      </c>
      <c r="AD57" s="352">
        <f t="shared" si="23"/>
        <v>1</v>
      </c>
      <c r="AE57" s="352">
        <f t="shared" si="23"/>
        <v>1</v>
      </c>
      <c r="AF57" s="352">
        <f t="shared" si="23"/>
        <v>1</v>
      </c>
      <c r="AG57" s="352">
        <f t="shared" si="23"/>
        <v>1</v>
      </c>
      <c r="AH57" s="352">
        <f t="shared" si="23"/>
        <v>1</v>
      </c>
      <c r="AI57" s="352">
        <f t="shared" si="23"/>
        <v>0</v>
      </c>
      <c r="AJ57" s="352">
        <f t="shared" si="23"/>
        <v>1</v>
      </c>
      <c r="AK57" s="352">
        <f t="shared" si="23"/>
        <v>0.99999999999999989</v>
      </c>
      <c r="AL57" s="352">
        <f t="shared" si="23"/>
        <v>0.99999999999999989</v>
      </c>
      <c r="AM57" s="352">
        <f t="shared" si="23"/>
        <v>1</v>
      </c>
      <c r="AN57" s="352">
        <f t="shared" si="23"/>
        <v>1</v>
      </c>
      <c r="AO57" s="352">
        <f t="shared" si="23"/>
        <v>1</v>
      </c>
      <c r="AP57" s="352">
        <f t="shared" si="23"/>
        <v>0.99999999999999989</v>
      </c>
      <c r="AQ57" s="352">
        <f t="shared" si="23"/>
        <v>0.99999999999999989</v>
      </c>
      <c r="AR57" s="352">
        <f t="shared" si="23"/>
        <v>1</v>
      </c>
      <c r="AS57" s="352">
        <f t="shared" si="23"/>
        <v>1</v>
      </c>
    </row>
    <row r="59" spans="3:47">
      <c r="C59" s="211">
        <f>'C. Masterfiles'!$D$113</f>
        <v>2018</v>
      </c>
      <c r="AU59" s="211">
        <f>'C. Masterfiles'!$D$113</f>
        <v>2018</v>
      </c>
    </row>
    <row r="60" spans="3:47" ht="36">
      <c r="C60" s="88" t="s">
        <v>40</v>
      </c>
      <c r="D60" s="88" t="s">
        <v>85</v>
      </c>
      <c r="E60" s="218" t="str">
        <f>'C. Masterfiles'!$E$13</f>
        <v>MSAN-CMN</v>
      </c>
      <c r="F60" s="218" t="str">
        <f>'C. Masterfiles'!$E$14</f>
        <v>MSAN-1GE</v>
      </c>
      <c r="G60" s="218" t="str">
        <f>'C. Masterfiles'!$E$15</f>
        <v>AGGR-CMN</v>
      </c>
      <c r="H60" s="218" t="str">
        <f>'C. Masterfiles'!$E$16</f>
        <v>AGGR-1GE-MSAN</v>
      </c>
      <c r="I60" s="218" t="str">
        <f>'C. Masterfiles'!$E$17</f>
        <v>AGGR-2,5GE-AGGR</v>
      </c>
      <c r="J60" s="218" t="str">
        <f>'C. Masterfiles'!$E$18</f>
        <v>AGGR-PROC</v>
      </c>
      <c r="K60" s="218" t="str">
        <f>'C. Masterfiles'!$E$19</f>
        <v>EDGE-CMN</v>
      </c>
      <c r="L60" s="218" t="str">
        <f>'C. Masterfiles'!$E$20</f>
        <v>EDGE-2,5GE-AGGR</v>
      </c>
      <c r="M60" s="218" t="str">
        <f>'C. Masterfiles'!$E$21</f>
        <v>EDGE-2,5GE-EDGE</v>
      </c>
      <c r="N60" s="218" t="str">
        <f>'C. Masterfiles'!$E$22</f>
        <v>EDGE-PROC</v>
      </c>
      <c r="O60" s="218" t="str">
        <f>'C. Masterfiles'!$E$23</f>
        <v>CORE-CMN</v>
      </c>
      <c r="P60" s="218" t="str">
        <f>'C. Masterfiles'!$E$24</f>
        <v>CORE-2,5GE-EDGE</v>
      </c>
      <c r="Q60" s="218" t="str">
        <f>'C. Masterfiles'!$E$25</f>
        <v>CORE-2,5GE-CORE</v>
      </c>
      <c r="R60" s="218" t="str">
        <f>'C. Masterfiles'!$E$26</f>
        <v>CORE-PROC</v>
      </c>
      <c r="S60" s="218" t="str">
        <f>'C. Masterfiles'!$E$27</f>
        <v>SX-CMN</v>
      </c>
      <c r="T60" s="218" t="str">
        <f>'C. Masterfiles'!$E$28</f>
        <v>SX-SBC</v>
      </c>
      <c r="U60" s="218" t="str">
        <f>'C. Masterfiles'!$E$29</f>
        <v>SX-VOICE</v>
      </c>
      <c r="V60" s="218" t="str">
        <f>'C. Masterfiles'!$E$30</f>
        <v>SX-RTU</v>
      </c>
      <c r="W60" s="218" t="str">
        <f>'C. Masterfiles'!$E$31</f>
        <v>ICGW-CMN</v>
      </c>
      <c r="X60" s="218" t="str">
        <f>'C. Masterfiles'!$E$32</f>
        <v>ICGW-CONTROL</v>
      </c>
      <c r="Y60" s="218" t="str">
        <f>'C. Masterfiles'!$E$33</f>
        <v>ICGW-1GE-CORE</v>
      </c>
      <c r="Z60" s="218" t="str">
        <f>'C. Masterfiles'!$E$34</f>
        <v>ICGW-TDM-OLO</v>
      </c>
      <c r="AA60" s="218" t="str">
        <f>'C. Masterfiles'!$E$35</f>
        <v>INTGW-CMN</v>
      </c>
      <c r="AB60" s="218" t="str">
        <f>'C. Masterfiles'!$E$36</f>
        <v>INTGW-CONTROL</v>
      </c>
      <c r="AC60" s="218" t="str">
        <f>'C. Masterfiles'!$E$37</f>
        <v>INTGW-1GE-CORE</v>
      </c>
      <c r="AD60" s="218" t="str">
        <f>'C. Masterfiles'!$E$38</f>
        <v>INTGW-TDM-INT</v>
      </c>
      <c r="AE60" s="218" t="str">
        <f>'C. Masterfiles'!$E$39</f>
        <v>SGW-CMN</v>
      </c>
      <c r="AF60" s="218" t="str">
        <f>'C. Masterfiles'!$E$40</f>
        <v>SGW-CONTROL</v>
      </c>
      <c r="AG60" s="218" t="str">
        <f>'C. Masterfiles'!$E$41</f>
        <v>SGW-SIGTRAN</v>
      </c>
      <c r="AH60" s="218" t="str">
        <f>'C. Masterfiles'!$E$42</f>
        <v>SDH-STM-1</v>
      </c>
      <c r="AI60" s="218" t="str">
        <f>'C. Masterfiles'!$E$43</f>
        <v>SDH-STM-4</v>
      </c>
      <c r="AJ60" s="218" t="str">
        <f>'C. Masterfiles'!$E$44</f>
        <v>SDH-STM-16</v>
      </c>
      <c r="AK60" s="218" t="str">
        <f>'C. Masterfiles'!$E$45</f>
        <v>NMS</v>
      </c>
      <c r="AL60" s="218" t="str">
        <f>'C. Masterfiles'!$E$46</f>
        <v>OSS</v>
      </c>
      <c r="AM60" s="218" t="str">
        <f>'C. Masterfiles'!$E$47</f>
        <v>IBIL</v>
      </c>
      <c r="AN60" s="218" t="str">
        <f>'C. Masterfiles'!$D$54</f>
        <v>MSAN-MSAN</v>
      </c>
      <c r="AO60" s="218" t="str">
        <f>'C. Masterfiles'!$D$55</f>
        <v>AGGR-AGGR</v>
      </c>
      <c r="AP60" s="218" t="str">
        <f>'C. Masterfiles'!$D$56</f>
        <v>EDGE-EDGE</v>
      </c>
      <c r="AQ60" s="218" t="str">
        <f>'C. Masterfiles'!$D$57</f>
        <v>CORE-CORE</v>
      </c>
      <c r="AR60" s="218" t="str">
        <f>'C. Masterfiles'!$D$58</f>
        <v>CORE-ICGW</v>
      </c>
      <c r="AS60" s="218" t="str">
        <f>'C. Masterfiles'!$D$59</f>
        <v>CORE-INTGW</v>
      </c>
      <c r="AU60" s="218" t="s">
        <v>189</v>
      </c>
    </row>
    <row r="61" spans="3:47">
      <c r="C61" s="125" t="str">
        <f>'C. Masterfiles'!C95</f>
        <v>S01</v>
      </c>
      <c r="D61" s="125" t="str">
        <f>'C. Masterfiles'!D95</f>
        <v>On-net calls</v>
      </c>
      <c r="E61" s="337">
        <f t="shared" ref="E61:AS61" si="24">IF(SUMPRODUCT(E$14:E$24,$AU$61:$AU$71)=0,0,E14*$AU61/SUMPRODUCT(E$14:E$24,$AU$61:$AU$71))</f>
        <v>0.61792297544465347</v>
      </c>
      <c r="F61" s="337">
        <f t="shared" si="24"/>
        <v>0.61792297544465347</v>
      </c>
      <c r="G61" s="337">
        <f t="shared" si="24"/>
        <v>0.62830359081600173</v>
      </c>
      <c r="H61" s="337">
        <f t="shared" si="24"/>
        <v>0.62830359081600173</v>
      </c>
      <c r="I61" s="337">
        <f t="shared" si="24"/>
        <v>0.62830359081600173</v>
      </c>
      <c r="J61" s="337">
        <f t="shared" si="24"/>
        <v>0.62830359081600173</v>
      </c>
      <c r="K61" s="337">
        <f t="shared" si="24"/>
        <v>0.66164913101838485</v>
      </c>
      <c r="L61" s="337">
        <f t="shared" si="24"/>
        <v>0.66164913101838485</v>
      </c>
      <c r="M61" s="337">
        <f t="shared" si="24"/>
        <v>0.66164913101838485</v>
      </c>
      <c r="N61" s="337">
        <f t="shared" si="24"/>
        <v>0.66164913101838485</v>
      </c>
      <c r="O61" s="337">
        <f t="shared" si="24"/>
        <v>0.48565849120863158</v>
      </c>
      <c r="P61" s="337">
        <f t="shared" si="24"/>
        <v>0.6617963598690848</v>
      </c>
      <c r="Q61" s="337">
        <f t="shared" si="24"/>
        <v>0.653579372795555</v>
      </c>
      <c r="R61" s="337">
        <f t="shared" si="24"/>
        <v>0.48565849120863158</v>
      </c>
      <c r="S61" s="337">
        <f t="shared" si="24"/>
        <v>0.48592881907352903</v>
      </c>
      <c r="T61" s="337">
        <f t="shared" si="24"/>
        <v>0.48592881907352903</v>
      </c>
      <c r="U61" s="337">
        <f t="shared" si="24"/>
        <v>0.48592881907352903</v>
      </c>
      <c r="V61" s="337">
        <f t="shared" si="24"/>
        <v>0.48592881907352903</v>
      </c>
      <c r="W61" s="337">
        <f t="shared" si="24"/>
        <v>0</v>
      </c>
      <c r="X61" s="337">
        <f t="shared" si="24"/>
        <v>0</v>
      </c>
      <c r="Y61" s="337">
        <f t="shared" si="24"/>
        <v>0</v>
      </c>
      <c r="Z61" s="337">
        <f t="shared" si="24"/>
        <v>0</v>
      </c>
      <c r="AA61" s="337">
        <f t="shared" si="24"/>
        <v>0</v>
      </c>
      <c r="AB61" s="337">
        <f t="shared" si="24"/>
        <v>0</v>
      </c>
      <c r="AC61" s="337">
        <f t="shared" si="24"/>
        <v>0</v>
      </c>
      <c r="AD61" s="337">
        <f t="shared" si="24"/>
        <v>0</v>
      </c>
      <c r="AE61" s="337">
        <f t="shared" si="24"/>
        <v>0</v>
      </c>
      <c r="AF61" s="337">
        <f t="shared" si="24"/>
        <v>0</v>
      </c>
      <c r="AG61" s="337">
        <f t="shared" si="24"/>
        <v>0</v>
      </c>
      <c r="AH61" s="337">
        <f t="shared" si="24"/>
        <v>0</v>
      </c>
      <c r="AI61" s="337">
        <f t="shared" si="24"/>
        <v>0</v>
      </c>
      <c r="AJ61" s="337">
        <f t="shared" si="24"/>
        <v>0</v>
      </c>
      <c r="AK61" s="337">
        <f t="shared" si="24"/>
        <v>0.46157765765082903</v>
      </c>
      <c r="AL61" s="337">
        <f t="shared" si="24"/>
        <v>0.46157765765082903</v>
      </c>
      <c r="AM61" s="337">
        <f t="shared" si="24"/>
        <v>0</v>
      </c>
      <c r="AN61" s="337">
        <f t="shared" si="24"/>
        <v>0.62830359081600173</v>
      </c>
      <c r="AO61" s="337">
        <f t="shared" si="24"/>
        <v>0.65014751491382916</v>
      </c>
      <c r="AP61" s="337">
        <f t="shared" si="24"/>
        <v>0.6617963598690848</v>
      </c>
      <c r="AQ61" s="337">
        <f t="shared" si="24"/>
        <v>0.64564706444827236</v>
      </c>
      <c r="AR61" s="337">
        <f t="shared" si="24"/>
        <v>0</v>
      </c>
      <c r="AS61" s="337">
        <f t="shared" si="24"/>
        <v>0</v>
      </c>
      <c r="AU61" s="336">
        <f>IF('6.Network design'!H51="Unknown",0,'6.Network design'!H51)</f>
        <v>1026.6729305879533</v>
      </c>
    </row>
    <row r="62" spans="3:47">
      <c r="C62" s="125" t="str">
        <f>'C. Masterfiles'!C96</f>
        <v>S02</v>
      </c>
      <c r="D62" s="125" t="str">
        <f>'C. Masterfiles'!D96</f>
        <v>Originating calls to OLO</v>
      </c>
      <c r="E62" s="337">
        <f t="shared" ref="E62:AS62" si="25">IF(SUMPRODUCT(E$14:E$24,$AU$61:$AU$71)=0,0,E15*$AU62/SUMPRODUCT(E$14:E$24,$AU$61:$AU$71))</f>
        <v>6.5080826246460277E-2</v>
      </c>
      <c r="F62" s="337">
        <f t="shared" si="25"/>
        <v>6.5080826246460277E-2</v>
      </c>
      <c r="G62" s="337">
        <f t="shared" si="25"/>
        <v>6.6174132454775159E-2</v>
      </c>
      <c r="H62" s="337">
        <f t="shared" si="25"/>
        <v>6.6174132454775159E-2</v>
      </c>
      <c r="I62" s="337">
        <f t="shared" si="25"/>
        <v>6.6174132454775159E-2</v>
      </c>
      <c r="J62" s="337">
        <f t="shared" si="25"/>
        <v>6.6174132454775159E-2</v>
      </c>
      <c r="K62" s="337">
        <f t="shared" si="25"/>
        <v>6.9686148343881774E-2</v>
      </c>
      <c r="L62" s="337">
        <f t="shared" si="25"/>
        <v>6.9686148343881774E-2</v>
      </c>
      <c r="M62" s="337">
        <f t="shared" si="25"/>
        <v>6.9686148343881774E-2</v>
      </c>
      <c r="N62" s="337">
        <f t="shared" si="25"/>
        <v>6.9686148343881774E-2</v>
      </c>
      <c r="O62" s="337">
        <f t="shared" si="25"/>
        <v>0.10230095703666875</v>
      </c>
      <c r="P62" s="337">
        <f t="shared" si="25"/>
        <v>6.9701654767225188E-2</v>
      </c>
      <c r="Q62" s="337">
        <f t="shared" si="25"/>
        <v>6.8836226017603128E-2</v>
      </c>
      <c r="R62" s="337">
        <f t="shared" si="25"/>
        <v>0.10230095703666875</v>
      </c>
      <c r="S62" s="337">
        <f t="shared" si="25"/>
        <v>0.10235789992924305</v>
      </c>
      <c r="T62" s="337">
        <f t="shared" si="25"/>
        <v>0.10235789992924305</v>
      </c>
      <c r="U62" s="337">
        <f t="shared" si="25"/>
        <v>0.10235789992924305</v>
      </c>
      <c r="V62" s="337">
        <f t="shared" si="25"/>
        <v>0.10235789992924305</v>
      </c>
      <c r="W62" s="337">
        <f t="shared" si="25"/>
        <v>0.31480976251737403</v>
      </c>
      <c r="X62" s="337">
        <f t="shared" si="25"/>
        <v>0.31480976251737403</v>
      </c>
      <c r="Y62" s="337">
        <f t="shared" si="25"/>
        <v>0.31480976251737403</v>
      </c>
      <c r="Z62" s="337">
        <f t="shared" si="25"/>
        <v>0.31480976251737403</v>
      </c>
      <c r="AA62" s="337">
        <f t="shared" si="25"/>
        <v>0</v>
      </c>
      <c r="AB62" s="337">
        <f t="shared" si="25"/>
        <v>0</v>
      </c>
      <c r="AC62" s="337">
        <f t="shared" si="25"/>
        <v>0</v>
      </c>
      <c r="AD62" s="337">
        <f t="shared" si="25"/>
        <v>0</v>
      </c>
      <c r="AE62" s="337">
        <f t="shared" si="25"/>
        <v>0.19218581867963633</v>
      </c>
      <c r="AF62" s="337">
        <f t="shared" si="25"/>
        <v>0.19218581867963633</v>
      </c>
      <c r="AG62" s="337">
        <f t="shared" si="25"/>
        <v>0.19218581867963633</v>
      </c>
      <c r="AH62" s="337">
        <f t="shared" si="25"/>
        <v>0.31480976251737403</v>
      </c>
      <c r="AI62" s="337">
        <f t="shared" si="25"/>
        <v>0</v>
      </c>
      <c r="AJ62" s="337">
        <f t="shared" si="25"/>
        <v>0</v>
      </c>
      <c r="AK62" s="337">
        <f t="shared" si="25"/>
        <v>9.7228478404465343E-2</v>
      </c>
      <c r="AL62" s="337">
        <f t="shared" si="25"/>
        <v>9.7228478404465343E-2</v>
      </c>
      <c r="AM62" s="337">
        <f t="shared" si="25"/>
        <v>0.22756164849637964</v>
      </c>
      <c r="AN62" s="337">
        <f t="shared" si="25"/>
        <v>6.6174132454775159E-2</v>
      </c>
      <c r="AO62" s="337">
        <f t="shared" si="25"/>
        <v>6.8474776200427412E-2</v>
      </c>
      <c r="AP62" s="337">
        <f t="shared" si="25"/>
        <v>6.9701654767225188E-2</v>
      </c>
      <c r="AQ62" s="337">
        <f t="shared" si="25"/>
        <v>6.8000780174354861E-2</v>
      </c>
      <c r="AR62" s="337">
        <f t="shared" si="25"/>
        <v>0.31480976251737403</v>
      </c>
      <c r="AS62" s="337">
        <f t="shared" si="25"/>
        <v>0</v>
      </c>
      <c r="AU62" s="336">
        <f>IF('6.Network design'!H52="Unknown",0,'6.Network design'!H52)</f>
        <v>216.26230214035289</v>
      </c>
    </row>
    <row r="63" spans="3:47">
      <c r="C63" s="125" t="str">
        <f>'C. Masterfiles'!C97</f>
        <v>S03</v>
      </c>
      <c r="D63" s="125" t="str">
        <f>'C. Masterfiles'!D97</f>
        <v>Terminating calls from OLO</v>
      </c>
      <c r="E63" s="337">
        <f t="shared" ref="E63:AS63" si="26">IF(SUMPRODUCT(E$14:E$24,$AU$61:$AU$71)=0,0,E16*$AU63/SUMPRODUCT(E$14:E$24,$AU$61:$AU$71))</f>
        <v>0.12986977945283457</v>
      </c>
      <c r="F63" s="337">
        <f t="shared" si="26"/>
        <v>0.12986977945283457</v>
      </c>
      <c r="G63" s="337">
        <f t="shared" si="26"/>
        <v>0.13205148863413113</v>
      </c>
      <c r="H63" s="337">
        <f t="shared" si="26"/>
        <v>0.13205148863413113</v>
      </c>
      <c r="I63" s="337">
        <f t="shared" si="26"/>
        <v>0.13205148863413113</v>
      </c>
      <c r="J63" s="337">
        <f t="shared" si="26"/>
        <v>0.13205148863413113</v>
      </c>
      <c r="K63" s="337">
        <f t="shared" si="26"/>
        <v>0.13905976980170365</v>
      </c>
      <c r="L63" s="337">
        <f t="shared" si="26"/>
        <v>0.13905976980170365</v>
      </c>
      <c r="M63" s="337">
        <f t="shared" si="26"/>
        <v>0.13905976980170365</v>
      </c>
      <c r="N63" s="337">
        <f t="shared" si="26"/>
        <v>0.13905976980170365</v>
      </c>
      <c r="O63" s="337">
        <f t="shared" si="26"/>
        <v>0.20414311701964119</v>
      </c>
      <c r="P63" s="337">
        <f t="shared" si="26"/>
        <v>0.13909071310552842</v>
      </c>
      <c r="Q63" s="337">
        <f t="shared" si="26"/>
        <v>0.13736373686186601</v>
      </c>
      <c r="R63" s="337">
        <f t="shared" si="26"/>
        <v>0.20414311701964119</v>
      </c>
      <c r="S63" s="337">
        <f t="shared" si="26"/>
        <v>0.20425674742857336</v>
      </c>
      <c r="T63" s="337">
        <f t="shared" si="26"/>
        <v>0.20425674742857336</v>
      </c>
      <c r="U63" s="337">
        <f t="shared" si="26"/>
        <v>0.20425674742857336</v>
      </c>
      <c r="V63" s="337">
        <f t="shared" si="26"/>
        <v>0.20425674742857336</v>
      </c>
      <c r="W63" s="337">
        <f t="shared" si="26"/>
        <v>0.62820767322317561</v>
      </c>
      <c r="X63" s="337">
        <f t="shared" si="26"/>
        <v>0.62820767322317561</v>
      </c>
      <c r="Y63" s="337">
        <f t="shared" si="26"/>
        <v>0.62820767322317561</v>
      </c>
      <c r="Z63" s="337">
        <f t="shared" si="26"/>
        <v>0.62820767322317561</v>
      </c>
      <c r="AA63" s="337">
        <f t="shared" si="26"/>
        <v>0</v>
      </c>
      <c r="AB63" s="337">
        <f t="shared" si="26"/>
        <v>0</v>
      </c>
      <c r="AC63" s="337">
        <f t="shared" si="26"/>
        <v>0</v>
      </c>
      <c r="AD63" s="337">
        <f t="shared" si="26"/>
        <v>0</v>
      </c>
      <c r="AE63" s="337">
        <f t="shared" si="26"/>
        <v>0.38350972667997346</v>
      </c>
      <c r="AF63" s="337">
        <f t="shared" si="26"/>
        <v>0.38350972667997346</v>
      </c>
      <c r="AG63" s="337">
        <f t="shared" si="26"/>
        <v>0.38350972667997346</v>
      </c>
      <c r="AH63" s="337">
        <f t="shared" si="26"/>
        <v>0.62820767322317561</v>
      </c>
      <c r="AI63" s="337">
        <f t="shared" si="26"/>
        <v>0</v>
      </c>
      <c r="AJ63" s="337">
        <f t="shared" si="26"/>
        <v>0</v>
      </c>
      <c r="AK63" s="337">
        <f t="shared" si="26"/>
        <v>0.19402090869443109</v>
      </c>
      <c r="AL63" s="337">
        <f t="shared" si="26"/>
        <v>0.19402090869443109</v>
      </c>
      <c r="AM63" s="337">
        <f t="shared" si="26"/>
        <v>0.45410273357977976</v>
      </c>
      <c r="AN63" s="337">
        <f t="shared" si="26"/>
        <v>0.13205148863413113</v>
      </c>
      <c r="AO63" s="337">
        <f t="shared" si="26"/>
        <v>0.13664245824960453</v>
      </c>
      <c r="AP63" s="337">
        <f t="shared" si="26"/>
        <v>0.13909071310552842</v>
      </c>
      <c r="AQ63" s="337">
        <f t="shared" si="26"/>
        <v>0.13569659196428041</v>
      </c>
      <c r="AR63" s="337">
        <f t="shared" si="26"/>
        <v>0.62820767322317561</v>
      </c>
      <c r="AS63" s="337">
        <f t="shared" si="26"/>
        <v>0</v>
      </c>
      <c r="AU63" s="336">
        <f>IF('6.Network design'!H53="Unknown",0,'6.Network design'!H53)</f>
        <v>431.55471592460748</v>
      </c>
    </row>
    <row r="64" spans="3:47">
      <c r="C64" s="125" t="str">
        <f>'C. Masterfiles'!C98</f>
        <v>S04</v>
      </c>
      <c r="D64" s="125" t="str">
        <f>'C. Masterfiles'!D98</f>
        <v xml:space="preserve">Originating international calls </v>
      </c>
      <c r="E64" s="337">
        <f t="shared" ref="E64:AS64" si="27">IF(SUMPRODUCT(E$14:E$24,$AU$61:$AU$71)=0,0,E17*$AU64/SUMPRODUCT(E$14:E$24,$AU$61:$AU$71))</f>
        <v>4.0862794392683539E-2</v>
      </c>
      <c r="F64" s="337">
        <f t="shared" si="27"/>
        <v>4.0862794392683539E-2</v>
      </c>
      <c r="G64" s="337">
        <f t="shared" si="27"/>
        <v>4.1549256894395328E-2</v>
      </c>
      <c r="H64" s="337">
        <f t="shared" si="27"/>
        <v>4.1549256894395328E-2</v>
      </c>
      <c r="I64" s="337">
        <f t="shared" si="27"/>
        <v>4.1549256894395328E-2</v>
      </c>
      <c r="J64" s="337">
        <f t="shared" si="27"/>
        <v>4.1549256894395328E-2</v>
      </c>
      <c r="K64" s="337">
        <f t="shared" si="27"/>
        <v>4.3754373077722931E-2</v>
      </c>
      <c r="L64" s="337">
        <f t="shared" si="27"/>
        <v>4.3754373077722931E-2</v>
      </c>
      <c r="M64" s="337">
        <f t="shared" si="27"/>
        <v>4.3754373077722931E-2</v>
      </c>
      <c r="N64" s="337">
        <f t="shared" si="27"/>
        <v>4.3754373077722931E-2</v>
      </c>
      <c r="O64" s="337">
        <f t="shared" si="27"/>
        <v>6.4232481587332538E-2</v>
      </c>
      <c r="P64" s="337">
        <f t="shared" si="27"/>
        <v>4.3764109213930667E-2</v>
      </c>
      <c r="Q64" s="337">
        <f t="shared" si="27"/>
        <v>4.3220725868989708E-2</v>
      </c>
      <c r="R64" s="337">
        <f t="shared" si="27"/>
        <v>6.4232481587332538E-2</v>
      </c>
      <c r="S64" s="337">
        <f t="shared" si="27"/>
        <v>6.4268234755286743E-2</v>
      </c>
      <c r="T64" s="337">
        <f t="shared" si="27"/>
        <v>6.4268234755286743E-2</v>
      </c>
      <c r="U64" s="337">
        <f t="shared" si="27"/>
        <v>6.4268234755286743E-2</v>
      </c>
      <c r="V64" s="337">
        <f t="shared" si="27"/>
        <v>6.4268234755286743E-2</v>
      </c>
      <c r="W64" s="337">
        <f t="shared" si="27"/>
        <v>0</v>
      </c>
      <c r="X64" s="337">
        <f t="shared" si="27"/>
        <v>0</v>
      </c>
      <c r="Y64" s="337">
        <f t="shared" si="27"/>
        <v>0</v>
      </c>
      <c r="Z64" s="337">
        <f t="shared" si="27"/>
        <v>0</v>
      </c>
      <c r="AA64" s="337">
        <f t="shared" si="27"/>
        <v>0.3097913266444226</v>
      </c>
      <c r="AB64" s="337">
        <f t="shared" si="27"/>
        <v>0.3097913266444226</v>
      </c>
      <c r="AC64" s="337">
        <f t="shared" si="27"/>
        <v>0.3097913266444226</v>
      </c>
      <c r="AD64" s="337">
        <f t="shared" si="27"/>
        <v>0.3097913266444226</v>
      </c>
      <c r="AE64" s="337">
        <f t="shared" si="27"/>
        <v>0.12066917472982566</v>
      </c>
      <c r="AF64" s="337">
        <f t="shared" si="27"/>
        <v>0.12066917472982566</v>
      </c>
      <c r="AG64" s="337">
        <f t="shared" si="27"/>
        <v>0.12066917472982566</v>
      </c>
      <c r="AH64" s="337">
        <f t="shared" si="27"/>
        <v>0</v>
      </c>
      <c r="AI64" s="337">
        <f t="shared" si="27"/>
        <v>0</v>
      </c>
      <c r="AJ64" s="337">
        <f t="shared" si="27"/>
        <v>0.30968968678737646</v>
      </c>
      <c r="AK64" s="337">
        <f t="shared" si="27"/>
        <v>6.1047585768338811E-2</v>
      </c>
      <c r="AL64" s="337">
        <f t="shared" si="27"/>
        <v>6.1047585768338811E-2</v>
      </c>
      <c r="AM64" s="337">
        <f t="shared" si="27"/>
        <v>0</v>
      </c>
      <c r="AN64" s="337">
        <f t="shared" si="27"/>
        <v>4.1549256894395328E-2</v>
      </c>
      <c r="AO64" s="337">
        <f t="shared" si="27"/>
        <v>4.2993779617468697E-2</v>
      </c>
      <c r="AP64" s="337">
        <f t="shared" si="27"/>
        <v>4.3764109213930667E-2</v>
      </c>
      <c r="AQ64" s="337">
        <f t="shared" si="27"/>
        <v>4.2696168119990122E-2</v>
      </c>
      <c r="AR64" s="337">
        <f t="shared" si="27"/>
        <v>0</v>
      </c>
      <c r="AS64" s="337">
        <f t="shared" si="27"/>
        <v>0.30968968678737646</v>
      </c>
      <c r="AU64" s="336">
        <f>IF('6.Network design'!H54="Unknown",0,'6.Network design'!H54)</f>
        <v>135.78625990063074</v>
      </c>
    </row>
    <row r="65" spans="3:47">
      <c r="C65" s="125" t="str">
        <f>'C. Masterfiles'!C99</f>
        <v>S05</v>
      </c>
      <c r="D65" s="125" t="str">
        <f>'C. Masterfiles'!D99</f>
        <v xml:space="preserve">Terminating international calls </v>
      </c>
      <c r="E65" s="337">
        <f t="shared" ref="E65:AS65" si="28">IF(SUMPRODUCT(E$14:E$24,$AU$61:$AU$71)=0,0,E18*$AU65/SUMPRODUCT(E$14:E$24,$AU$61:$AU$71))</f>
        <v>7.9261418959894775E-2</v>
      </c>
      <c r="F65" s="337">
        <f t="shared" si="28"/>
        <v>7.9261418959894775E-2</v>
      </c>
      <c r="G65" s="337">
        <f t="shared" si="28"/>
        <v>8.0592947866742565E-2</v>
      </c>
      <c r="H65" s="337">
        <f t="shared" si="28"/>
        <v>8.0592947866742565E-2</v>
      </c>
      <c r="I65" s="337">
        <f t="shared" si="28"/>
        <v>8.0592947866742565E-2</v>
      </c>
      <c r="J65" s="337">
        <f t="shared" si="28"/>
        <v>8.0592947866742565E-2</v>
      </c>
      <c r="K65" s="337">
        <f t="shared" si="28"/>
        <v>8.4870203993241522E-2</v>
      </c>
      <c r="L65" s="337">
        <f t="shared" si="28"/>
        <v>8.4870203993241522E-2</v>
      </c>
      <c r="M65" s="337">
        <f t="shared" si="28"/>
        <v>8.4870203993241522E-2</v>
      </c>
      <c r="N65" s="337">
        <f t="shared" si="28"/>
        <v>8.4870203993241522E-2</v>
      </c>
      <c r="O65" s="337">
        <f t="shared" si="28"/>
        <v>0.12459151924369763</v>
      </c>
      <c r="P65" s="337">
        <f t="shared" si="28"/>
        <v>8.4889089142494809E-2</v>
      </c>
      <c r="Q65" s="337">
        <f t="shared" si="28"/>
        <v>8.3835090374194565E-2</v>
      </c>
      <c r="R65" s="337">
        <f t="shared" si="28"/>
        <v>0.12459151924369763</v>
      </c>
      <c r="S65" s="337">
        <f t="shared" si="28"/>
        <v>0.12466086953817648</v>
      </c>
      <c r="T65" s="337">
        <f t="shared" si="28"/>
        <v>0.12466086953817648</v>
      </c>
      <c r="U65" s="337">
        <f t="shared" si="28"/>
        <v>0.12466086953817648</v>
      </c>
      <c r="V65" s="337">
        <f t="shared" si="28"/>
        <v>0.12466086953817648</v>
      </c>
      <c r="W65" s="337">
        <f t="shared" si="28"/>
        <v>0</v>
      </c>
      <c r="X65" s="337">
        <f t="shared" si="28"/>
        <v>0</v>
      </c>
      <c r="Y65" s="337">
        <f t="shared" si="28"/>
        <v>0</v>
      </c>
      <c r="Z65" s="337">
        <f t="shared" si="28"/>
        <v>0</v>
      </c>
      <c r="AA65" s="337">
        <f t="shared" si="28"/>
        <v>0.60090114971925812</v>
      </c>
      <c r="AB65" s="337">
        <f t="shared" si="28"/>
        <v>0.60090114971925812</v>
      </c>
      <c r="AC65" s="337">
        <f t="shared" si="28"/>
        <v>0.60090114971925812</v>
      </c>
      <c r="AD65" s="337">
        <f t="shared" si="28"/>
        <v>0.60090114971925812</v>
      </c>
      <c r="AE65" s="337">
        <f t="shared" si="28"/>
        <v>0.23406157498416116</v>
      </c>
      <c r="AF65" s="337">
        <f t="shared" si="28"/>
        <v>0.23406157498416116</v>
      </c>
      <c r="AG65" s="337">
        <f t="shared" si="28"/>
        <v>0.23406157498416116</v>
      </c>
      <c r="AH65" s="337">
        <f t="shared" si="28"/>
        <v>0</v>
      </c>
      <c r="AI65" s="337">
        <f t="shared" si="28"/>
        <v>0</v>
      </c>
      <c r="AJ65" s="337">
        <f t="shared" si="28"/>
        <v>0.60070399924504092</v>
      </c>
      <c r="AK65" s="337">
        <f t="shared" si="28"/>
        <v>0.11841378799441044</v>
      </c>
      <c r="AL65" s="337">
        <f t="shared" si="28"/>
        <v>0.11841378799441044</v>
      </c>
      <c r="AM65" s="337">
        <f t="shared" si="28"/>
        <v>0.27714551582935498</v>
      </c>
      <c r="AN65" s="337">
        <f t="shared" si="28"/>
        <v>8.0592947866742565E-2</v>
      </c>
      <c r="AO65" s="337">
        <f t="shared" si="28"/>
        <v>8.3394883526118471E-2</v>
      </c>
      <c r="AP65" s="337">
        <f t="shared" si="28"/>
        <v>8.4889089142494809E-2</v>
      </c>
      <c r="AQ65" s="337">
        <f t="shared" si="28"/>
        <v>8.2817607548312244E-2</v>
      </c>
      <c r="AR65" s="337">
        <f t="shared" si="28"/>
        <v>0</v>
      </c>
      <c r="AS65" s="337">
        <f t="shared" si="28"/>
        <v>0.60070399924504092</v>
      </c>
      <c r="AU65" s="336">
        <f>IF('6.Network design'!H55="Unknown",0,'6.Network design'!H55)</f>
        <v>263.38413206777881</v>
      </c>
    </row>
    <row r="66" spans="3:47">
      <c r="C66" s="125" t="str">
        <f>'C. Masterfiles'!C100</f>
        <v>S06</v>
      </c>
      <c r="D66" s="125" t="str">
        <f>'C. Masterfiles'!D100</f>
        <v>Transit calls</v>
      </c>
      <c r="E66" s="337">
        <f t="shared" ref="E66:AS66" si="29">IF(SUMPRODUCT(E$14:E$24,$AU$61:$AU$71)=0,0,E19*$AU66/SUMPRODUCT(E$14:E$24,$AU$61:$AU$71))</f>
        <v>0</v>
      </c>
      <c r="F66" s="337">
        <f t="shared" si="29"/>
        <v>0</v>
      </c>
      <c r="G66" s="337">
        <f t="shared" si="29"/>
        <v>0</v>
      </c>
      <c r="H66" s="337">
        <f t="shared" si="29"/>
        <v>0</v>
      </c>
      <c r="I66" s="337">
        <f t="shared" si="29"/>
        <v>0</v>
      </c>
      <c r="J66" s="337">
        <f t="shared" si="29"/>
        <v>0</v>
      </c>
      <c r="K66" s="337">
        <f t="shared" si="29"/>
        <v>0</v>
      </c>
      <c r="L66" s="337">
        <f t="shared" si="29"/>
        <v>0</v>
      </c>
      <c r="M66" s="337">
        <f t="shared" si="29"/>
        <v>0</v>
      </c>
      <c r="N66" s="337">
        <f t="shared" si="29"/>
        <v>0</v>
      </c>
      <c r="O66" s="337">
        <f t="shared" si="29"/>
        <v>1.8517122250373417E-2</v>
      </c>
      <c r="P66" s="337">
        <f t="shared" si="29"/>
        <v>0</v>
      </c>
      <c r="Q66" s="337">
        <f t="shared" si="29"/>
        <v>1.2459793626030374E-2</v>
      </c>
      <c r="R66" s="337">
        <f t="shared" si="29"/>
        <v>1.8517122250373417E-2</v>
      </c>
      <c r="S66" s="337">
        <f t="shared" si="29"/>
        <v>1.8527429275191475E-2</v>
      </c>
      <c r="T66" s="337">
        <f t="shared" si="29"/>
        <v>1.8527429275191475E-2</v>
      </c>
      <c r="U66" s="337">
        <f t="shared" si="29"/>
        <v>1.8527429275191475E-2</v>
      </c>
      <c r="V66" s="337">
        <f t="shared" si="29"/>
        <v>1.8527429275191475E-2</v>
      </c>
      <c r="W66" s="337">
        <f t="shared" si="29"/>
        <v>5.6982564259450259E-2</v>
      </c>
      <c r="X66" s="337">
        <f t="shared" si="29"/>
        <v>5.6982564259450259E-2</v>
      </c>
      <c r="Y66" s="337">
        <f t="shared" si="29"/>
        <v>5.6982564259450259E-2</v>
      </c>
      <c r="Z66" s="337">
        <f t="shared" si="29"/>
        <v>5.6982564259450259E-2</v>
      </c>
      <c r="AA66" s="337">
        <f t="shared" si="29"/>
        <v>8.9307523636319178E-2</v>
      </c>
      <c r="AB66" s="337">
        <f t="shared" si="29"/>
        <v>8.9307523636319178E-2</v>
      </c>
      <c r="AC66" s="337">
        <f t="shared" si="29"/>
        <v>8.9307523636319178E-2</v>
      </c>
      <c r="AD66" s="337">
        <f t="shared" si="29"/>
        <v>8.9307523636319178E-2</v>
      </c>
      <c r="AE66" s="337">
        <f t="shared" si="29"/>
        <v>6.957370492640326E-2</v>
      </c>
      <c r="AF66" s="337">
        <f t="shared" si="29"/>
        <v>6.957370492640326E-2</v>
      </c>
      <c r="AG66" s="337">
        <f t="shared" si="29"/>
        <v>6.957370492640326E-2</v>
      </c>
      <c r="AH66" s="337">
        <f t="shared" si="29"/>
        <v>5.6982564259450259E-2</v>
      </c>
      <c r="AI66" s="337">
        <f t="shared" si="29"/>
        <v>0</v>
      </c>
      <c r="AJ66" s="337">
        <f t="shared" si="29"/>
        <v>8.9278222609612379E-2</v>
      </c>
      <c r="AK66" s="337">
        <f t="shared" si="29"/>
        <v>1.759897143667917E-2</v>
      </c>
      <c r="AL66" s="337">
        <f t="shared" si="29"/>
        <v>1.759897143667917E-2</v>
      </c>
      <c r="AM66" s="337">
        <f t="shared" si="29"/>
        <v>4.1190102094485551E-2</v>
      </c>
      <c r="AN66" s="337">
        <f t="shared" si="29"/>
        <v>0</v>
      </c>
      <c r="AO66" s="337">
        <f t="shared" si="29"/>
        <v>0</v>
      </c>
      <c r="AP66" s="337">
        <f t="shared" si="29"/>
        <v>0</v>
      </c>
      <c r="AQ66" s="337">
        <f t="shared" si="29"/>
        <v>2.4617145256186759E-2</v>
      </c>
      <c r="AR66" s="337">
        <f t="shared" si="29"/>
        <v>5.6982564259450259E-2</v>
      </c>
      <c r="AS66" s="337">
        <f t="shared" si="29"/>
        <v>8.9278222609612379E-2</v>
      </c>
      <c r="AU66" s="336">
        <f>IF('6.Network design'!H56="Unknown",0,'6.Network design'!H56)</f>
        <v>39.144848717736963</v>
      </c>
    </row>
    <row r="67" spans="3:47">
      <c r="C67" s="125" t="str">
        <f>'C. Masterfiles'!C101</f>
        <v>S07</v>
      </c>
      <c r="D67" s="125" t="str">
        <f>'C. Masterfiles'!D101</f>
        <v>Internet access</v>
      </c>
      <c r="E67" s="337">
        <f t="shared" ref="E67:AS67" si="30">IF(SUMPRODUCT(E$14:E$24,$AU$61:$AU$71)=0,0,E20*$AU67/SUMPRODUCT(E$14:E$24,$AU$61:$AU$71))</f>
        <v>4.1228050878597334E-5</v>
      </c>
      <c r="F67" s="337">
        <f t="shared" si="30"/>
        <v>4.1228050878597334E-5</v>
      </c>
      <c r="G67" s="337">
        <f t="shared" si="30"/>
        <v>4.1920649399267534E-5</v>
      </c>
      <c r="H67" s="337">
        <f t="shared" si="30"/>
        <v>4.1920649399267534E-5</v>
      </c>
      <c r="I67" s="337">
        <f t="shared" si="30"/>
        <v>4.1920649399267534E-5</v>
      </c>
      <c r="J67" s="337">
        <f t="shared" si="30"/>
        <v>4.1920649399267534E-5</v>
      </c>
      <c r="K67" s="337">
        <f t="shared" si="30"/>
        <v>4.4145476250945749E-5</v>
      </c>
      <c r="L67" s="337">
        <f t="shared" si="30"/>
        <v>4.4145476250945749E-5</v>
      </c>
      <c r="M67" s="337">
        <f t="shared" si="30"/>
        <v>4.4145476250945749E-5</v>
      </c>
      <c r="N67" s="337">
        <f t="shared" si="30"/>
        <v>4.4145476250945749E-5</v>
      </c>
      <c r="O67" s="337">
        <f t="shared" si="30"/>
        <v>3.2403315268806817E-5</v>
      </c>
      <c r="P67" s="337">
        <f t="shared" si="30"/>
        <v>4.4155299414654928E-5</v>
      </c>
      <c r="Q67" s="337">
        <f t="shared" si="30"/>
        <v>0</v>
      </c>
      <c r="R67" s="337">
        <f t="shared" si="30"/>
        <v>3.2403315268806817E-5</v>
      </c>
      <c r="S67" s="337">
        <f t="shared" si="30"/>
        <v>0</v>
      </c>
      <c r="T67" s="337">
        <f t="shared" si="30"/>
        <v>0</v>
      </c>
      <c r="U67" s="337">
        <f t="shared" si="30"/>
        <v>0</v>
      </c>
      <c r="V67" s="337">
        <f t="shared" si="30"/>
        <v>0</v>
      </c>
      <c r="W67" s="337">
        <f t="shared" si="30"/>
        <v>0</v>
      </c>
      <c r="X67" s="337">
        <f t="shared" si="30"/>
        <v>0</v>
      </c>
      <c r="Y67" s="337">
        <f t="shared" si="30"/>
        <v>0</v>
      </c>
      <c r="Z67" s="337">
        <f t="shared" si="30"/>
        <v>0</v>
      </c>
      <c r="AA67" s="337">
        <f t="shared" si="30"/>
        <v>0</v>
      </c>
      <c r="AB67" s="337">
        <f t="shared" si="30"/>
        <v>0</v>
      </c>
      <c r="AC67" s="337">
        <f t="shared" si="30"/>
        <v>0</v>
      </c>
      <c r="AD67" s="337">
        <f t="shared" si="30"/>
        <v>0</v>
      </c>
      <c r="AE67" s="337">
        <f t="shared" si="30"/>
        <v>0</v>
      </c>
      <c r="AF67" s="337">
        <f t="shared" si="30"/>
        <v>0</v>
      </c>
      <c r="AG67" s="337">
        <f t="shared" si="30"/>
        <v>0</v>
      </c>
      <c r="AH67" s="337">
        <f t="shared" si="30"/>
        <v>0</v>
      </c>
      <c r="AI67" s="337">
        <f t="shared" si="30"/>
        <v>0</v>
      </c>
      <c r="AJ67" s="337">
        <f t="shared" si="30"/>
        <v>3.1245788138593172E-4</v>
      </c>
      <c r="AK67" s="337">
        <f t="shared" si="30"/>
        <v>6.1593266184538066E-5</v>
      </c>
      <c r="AL67" s="337">
        <f t="shared" si="30"/>
        <v>6.1593266184538066E-5</v>
      </c>
      <c r="AM67" s="337">
        <f t="shared" si="30"/>
        <v>0</v>
      </c>
      <c r="AN67" s="337">
        <f t="shared" si="30"/>
        <v>4.1920649399267534E-5</v>
      </c>
      <c r="AO67" s="337">
        <f t="shared" si="30"/>
        <v>4.3378084144181162E-5</v>
      </c>
      <c r="AP67" s="337">
        <f t="shared" si="30"/>
        <v>4.4155299414654928E-5</v>
      </c>
      <c r="AQ67" s="337">
        <f t="shared" si="30"/>
        <v>0</v>
      </c>
      <c r="AR67" s="337">
        <f t="shared" si="30"/>
        <v>0</v>
      </c>
      <c r="AS67" s="337">
        <f t="shared" si="30"/>
        <v>3.1245788138593172E-4</v>
      </c>
      <c r="AU67" s="336">
        <f>IF('6.Network design'!H57="Unknown",0,'6.Network design'!H57)</f>
        <v>0.13700000000000001</v>
      </c>
    </row>
    <row r="68" spans="3:47">
      <c r="C68" s="125" t="str">
        <f>'C. Masterfiles'!C102</f>
        <v>S08</v>
      </c>
      <c r="D68" s="125" t="str">
        <f>'C. Masterfiles'!D102</f>
        <v>Local leased lines</v>
      </c>
      <c r="E68" s="337">
        <f t="shared" ref="E68:AS68" si="31">IF(SUMPRODUCT(E$14:E$24,$AU$61:$AU$71)=0,0,E21*$AU68/SUMPRODUCT(E$14:E$24,$AU$61:$AU$71))</f>
        <v>6.6086621328180065E-2</v>
      </c>
      <c r="F68" s="337">
        <f t="shared" si="31"/>
        <v>6.6086621328180065E-2</v>
      </c>
      <c r="G68" s="337">
        <f t="shared" si="31"/>
        <v>5.0397618071467885E-2</v>
      </c>
      <c r="H68" s="337">
        <f t="shared" si="31"/>
        <v>5.0397618071467885E-2</v>
      </c>
      <c r="I68" s="337">
        <f t="shared" si="31"/>
        <v>5.0397618071467885E-2</v>
      </c>
      <c r="J68" s="337">
        <f t="shared" si="31"/>
        <v>5.0397618071467885E-2</v>
      </c>
      <c r="K68" s="337">
        <f t="shared" si="31"/>
        <v>0</v>
      </c>
      <c r="L68" s="337">
        <f t="shared" si="31"/>
        <v>0</v>
      </c>
      <c r="M68" s="337">
        <f t="shared" si="31"/>
        <v>0</v>
      </c>
      <c r="N68" s="337">
        <f t="shared" si="31"/>
        <v>0</v>
      </c>
      <c r="O68" s="337">
        <f t="shared" si="31"/>
        <v>0</v>
      </c>
      <c r="P68" s="337">
        <f t="shared" si="31"/>
        <v>0</v>
      </c>
      <c r="Q68" s="337">
        <f t="shared" si="31"/>
        <v>0</v>
      </c>
      <c r="R68" s="337">
        <f t="shared" si="31"/>
        <v>0</v>
      </c>
      <c r="S68" s="337">
        <f t="shared" si="31"/>
        <v>0</v>
      </c>
      <c r="T68" s="337">
        <f t="shared" si="31"/>
        <v>0</v>
      </c>
      <c r="U68" s="337">
        <f t="shared" si="31"/>
        <v>0</v>
      </c>
      <c r="V68" s="337">
        <f t="shared" si="31"/>
        <v>0</v>
      </c>
      <c r="W68" s="337">
        <f t="shared" si="31"/>
        <v>0</v>
      </c>
      <c r="X68" s="337">
        <f t="shared" si="31"/>
        <v>0</v>
      </c>
      <c r="Y68" s="337">
        <f t="shared" si="31"/>
        <v>0</v>
      </c>
      <c r="Z68" s="337">
        <f t="shared" si="31"/>
        <v>0</v>
      </c>
      <c r="AA68" s="337">
        <f t="shared" si="31"/>
        <v>0</v>
      </c>
      <c r="AB68" s="337">
        <f t="shared" si="31"/>
        <v>0</v>
      </c>
      <c r="AC68" s="337">
        <f t="shared" si="31"/>
        <v>0</v>
      </c>
      <c r="AD68" s="337">
        <f t="shared" si="31"/>
        <v>0</v>
      </c>
      <c r="AE68" s="337">
        <f t="shared" si="31"/>
        <v>0</v>
      </c>
      <c r="AF68" s="337">
        <f t="shared" si="31"/>
        <v>0</v>
      </c>
      <c r="AG68" s="337">
        <f t="shared" si="31"/>
        <v>0</v>
      </c>
      <c r="AH68" s="337">
        <f t="shared" si="31"/>
        <v>0</v>
      </c>
      <c r="AI68" s="337">
        <f t="shared" si="31"/>
        <v>0</v>
      </c>
      <c r="AJ68" s="337">
        <f t="shared" si="31"/>
        <v>0</v>
      </c>
      <c r="AK68" s="337">
        <f t="shared" si="31"/>
        <v>4.936555054093613E-2</v>
      </c>
      <c r="AL68" s="337">
        <f t="shared" si="31"/>
        <v>4.936555054093613E-2</v>
      </c>
      <c r="AM68" s="337">
        <f t="shared" si="31"/>
        <v>0</v>
      </c>
      <c r="AN68" s="337">
        <f t="shared" si="31"/>
        <v>5.0397618071467885E-2</v>
      </c>
      <c r="AO68" s="337">
        <f t="shared" si="31"/>
        <v>1.7383255815439386E-2</v>
      </c>
      <c r="AP68" s="337">
        <f t="shared" si="31"/>
        <v>0</v>
      </c>
      <c r="AQ68" s="337">
        <f t="shared" si="31"/>
        <v>0</v>
      </c>
      <c r="AR68" s="337">
        <f t="shared" si="31"/>
        <v>0</v>
      </c>
      <c r="AS68" s="337">
        <f t="shared" si="31"/>
        <v>0</v>
      </c>
      <c r="AU68" s="336">
        <f>IF('6.Network design'!H58="Unknown",0,'6.Network design'!H58)</f>
        <v>109.80226968067501</v>
      </c>
    </row>
    <row r="69" spans="3:47">
      <c r="C69" s="125" t="str">
        <f>'C. Masterfiles'!C103</f>
        <v>S09</v>
      </c>
      <c r="D69" s="125" t="str">
        <f>'C. Masterfiles'!D103</f>
        <v>Long distance leased lines</v>
      </c>
      <c r="E69" s="337">
        <f t="shared" ref="E69:AS69" si="32">IF(SUMPRODUCT(E$14:E$24,$AU$61:$AU$71)=0,0,E22*$AU69/SUMPRODUCT(E$14:E$24,$AU$61:$AU$71))</f>
        <v>8.3106527465525814E-4</v>
      </c>
      <c r="F69" s="337">
        <f t="shared" si="32"/>
        <v>8.3106527465525814E-4</v>
      </c>
      <c r="G69" s="337">
        <f t="shared" si="32"/>
        <v>8.450265114234365E-4</v>
      </c>
      <c r="H69" s="337">
        <f t="shared" si="32"/>
        <v>8.450265114234365E-4</v>
      </c>
      <c r="I69" s="337">
        <f t="shared" si="32"/>
        <v>8.450265114234365E-4</v>
      </c>
      <c r="J69" s="337">
        <f t="shared" si="32"/>
        <v>8.450265114234365E-4</v>
      </c>
      <c r="K69" s="337">
        <f t="shared" si="32"/>
        <v>8.8987404360474105E-4</v>
      </c>
      <c r="L69" s="337">
        <f t="shared" si="32"/>
        <v>8.8987404360474105E-4</v>
      </c>
      <c r="M69" s="337">
        <f t="shared" si="32"/>
        <v>8.8987404360474105E-4</v>
      </c>
      <c r="N69" s="337">
        <f t="shared" si="32"/>
        <v>8.8987404360474105E-4</v>
      </c>
      <c r="O69" s="337">
        <f t="shared" si="32"/>
        <v>4.8988375989886322E-4</v>
      </c>
      <c r="P69" s="337">
        <f t="shared" si="32"/>
        <v>6.6755404245732726E-4</v>
      </c>
      <c r="Q69" s="337">
        <f t="shared" si="32"/>
        <v>6.59265566922588E-4</v>
      </c>
      <c r="R69" s="337">
        <f t="shared" si="32"/>
        <v>4.8988375989886322E-4</v>
      </c>
      <c r="S69" s="337">
        <f t="shared" si="32"/>
        <v>0</v>
      </c>
      <c r="T69" s="337">
        <f t="shared" si="32"/>
        <v>0</v>
      </c>
      <c r="U69" s="337">
        <f t="shared" si="32"/>
        <v>0</v>
      </c>
      <c r="V69" s="337">
        <f t="shared" si="32"/>
        <v>0</v>
      </c>
      <c r="W69" s="337">
        <f t="shared" si="32"/>
        <v>0</v>
      </c>
      <c r="X69" s="337">
        <f t="shared" si="32"/>
        <v>0</v>
      </c>
      <c r="Y69" s="337">
        <f t="shared" si="32"/>
        <v>0</v>
      </c>
      <c r="Z69" s="337">
        <f t="shared" si="32"/>
        <v>0</v>
      </c>
      <c r="AA69" s="337">
        <f t="shared" si="32"/>
        <v>0</v>
      </c>
      <c r="AB69" s="337">
        <f t="shared" si="32"/>
        <v>0</v>
      </c>
      <c r="AC69" s="337">
        <f t="shared" si="32"/>
        <v>0</v>
      </c>
      <c r="AD69" s="337">
        <f t="shared" si="32"/>
        <v>0</v>
      </c>
      <c r="AE69" s="337">
        <f t="shared" si="32"/>
        <v>0</v>
      </c>
      <c r="AF69" s="337">
        <f t="shared" si="32"/>
        <v>0</v>
      </c>
      <c r="AG69" s="337">
        <f t="shared" si="32"/>
        <v>0</v>
      </c>
      <c r="AH69" s="337">
        <f t="shared" si="32"/>
        <v>0</v>
      </c>
      <c r="AI69" s="337">
        <f t="shared" si="32"/>
        <v>0</v>
      </c>
      <c r="AJ69" s="337">
        <f t="shared" si="32"/>
        <v>0</v>
      </c>
      <c r="AK69" s="337">
        <f t="shared" si="32"/>
        <v>6.2079122815312051E-4</v>
      </c>
      <c r="AL69" s="337">
        <f t="shared" si="32"/>
        <v>6.2079122815312051E-4</v>
      </c>
      <c r="AM69" s="337">
        <f t="shared" si="32"/>
        <v>0</v>
      </c>
      <c r="AN69" s="337">
        <f t="shared" si="32"/>
        <v>8.450265114234365E-4</v>
      </c>
      <c r="AO69" s="337">
        <f t="shared" si="32"/>
        <v>8.744051354612404E-4</v>
      </c>
      <c r="AP69" s="337">
        <f t="shared" si="32"/>
        <v>6.6755404245732726E-4</v>
      </c>
      <c r="AQ69" s="337">
        <f t="shared" si="32"/>
        <v>4.3417616456156916E-4</v>
      </c>
      <c r="AR69" s="337">
        <f t="shared" si="32"/>
        <v>0</v>
      </c>
      <c r="AS69" s="337">
        <f t="shared" si="32"/>
        <v>0</v>
      </c>
      <c r="AU69" s="336">
        <f>IF('6.Network design'!H59="Unknown",0,'6.Network design'!H59)</f>
        <v>1.3808067590078126</v>
      </c>
    </row>
    <row r="70" spans="3:47">
      <c r="C70" s="125" t="str">
        <f>'C. Masterfiles'!C104</f>
        <v>S10</v>
      </c>
      <c r="D70" s="125" t="str">
        <f>'C. Masterfiles'!D104</f>
        <v>International leased lines</v>
      </c>
      <c r="E70" s="337">
        <f t="shared" ref="E70:AS70" si="33">IF(SUMPRODUCT(E$14:E$24,$AU$61:$AU$71)=0,0,E23*$AU70/SUMPRODUCT(E$14:E$24,$AU$61:$AU$71))</f>
        <v>2.0627988808355363E-6</v>
      </c>
      <c r="F70" s="337">
        <f t="shared" si="33"/>
        <v>2.0627988808355363E-6</v>
      </c>
      <c r="G70" s="337">
        <f t="shared" si="33"/>
        <v>2.0974522642204029E-6</v>
      </c>
      <c r="H70" s="337">
        <f t="shared" si="33"/>
        <v>2.0974522642204029E-6</v>
      </c>
      <c r="I70" s="337">
        <f t="shared" si="33"/>
        <v>2.0974522642204029E-6</v>
      </c>
      <c r="J70" s="337">
        <f t="shared" si="33"/>
        <v>2.0974522642204029E-6</v>
      </c>
      <c r="K70" s="337">
        <f t="shared" si="33"/>
        <v>2.208768958604254E-6</v>
      </c>
      <c r="L70" s="337">
        <f t="shared" si="33"/>
        <v>2.208768958604254E-6</v>
      </c>
      <c r="M70" s="337">
        <f t="shared" si="33"/>
        <v>2.208768958604254E-6</v>
      </c>
      <c r="N70" s="337">
        <f t="shared" si="33"/>
        <v>2.208768958604254E-6</v>
      </c>
      <c r="O70" s="337">
        <f t="shared" si="33"/>
        <v>1.6212632187895912E-6</v>
      </c>
      <c r="P70" s="337">
        <f t="shared" si="33"/>
        <v>2.2092604494866443E-6</v>
      </c>
      <c r="Q70" s="337">
        <f t="shared" si="33"/>
        <v>2.181829859570611E-6</v>
      </c>
      <c r="R70" s="337">
        <f t="shared" si="33"/>
        <v>1.6212632187895912E-6</v>
      </c>
      <c r="S70" s="337">
        <f t="shared" si="33"/>
        <v>0</v>
      </c>
      <c r="T70" s="337">
        <f t="shared" si="33"/>
        <v>0</v>
      </c>
      <c r="U70" s="337">
        <f t="shared" si="33"/>
        <v>0</v>
      </c>
      <c r="V70" s="337">
        <f t="shared" si="33"/>
        <v>0</v>
      </c>
      <c r="W70" s="337">
        <f t="shared" si="33"/>
        <v>0</v>
      </c>
      <c r="X70" s="337">
        <f t="shared" si="33"/>
        <v>0</v>
      </c>
      <c r="Y70" s="337">
        <f t="shared" si="33"/>
        <v>0</v>
      </c>
      <c r="Z70" s="337">
        <f t="shared" si="33"/>
        <v>0</v>
      </c>
      <c r="AA70" s="337">
        <f t="shared" si="33"/>
        <v>0</v>
      </c>
      <c r="AB70" s="337">
        <f t="shared" si="33"/>
        <v>0</v>
      </c>
      <c r="AC70" s="337">
        <f t="shared" si="33"/>
        <v>0</v>
      </c>
      <c r="AD70" s="337">
        <f t="shared" si="33"/>
        <v>0</v>
      </c>
      <c r="AE70" s="337">
        <f t="shared" si="33"/>
        <v>0</v>
      </c>
      <c r="AF70" s="337">
        <f t="shared" si="33"/>
        <v>0</v>
      </c>
      <c r="AG70" s="337">
        <f t="shared" si="33"/>
        <v>0</v>
      </c>
      <c r="AH70" s="337">
        <f t="shared" si="33"/>
        <v>0</v>
      </c>
      <c r="AI70" s="337">
        <f t="shared" si="33"/>
        <v>0</v>
      </c>
      <c r="AJ70" s="337">
        <f t="shared" si="33"/>
        <v>1.5633476584403382E-5</v>
      </c>
      <c r="AK70" s="337">
        <f t="shared" si="33"/>
        <v>3.081749387731256E-6</v>
      </c>
      <c r="AL70" s="337">
        <f t="shared" si="33"/>
        <v>3.081749387731256E-6</v>
      </c>
      <c r="AM70" s="337">
        <f t="shared" si="33"/>
        <v>0</v>
      </c>
      <c r="AN70" s="337">
        <f t="shared" si="33"/>
        <v>2.0974522642204029E-6</v>
      </c>
      <c r="AO70" s="337">
        <f t="shared" si="33"/>
        <v>2.170373362759635E-6</v>
      </c>
      <c r="AP70" s="337">
        <f t="shared" si="33"/>
        <v>2.2092604494866443E-6</v>
      </c>
      <c r="AQ70" s="337">
        <f t="shared" si="33"/>
        <v>4.3106992129569611E-6</v>
      </c>
      <c r="AR70" s="337">
        <f t="shared" si="33"/>
        <v>0</v>
      </c>
      <c r="AS70" s="337">
        <f t="shared" si="33"/>
        <v>1.5633476584403382E-5</v>
      </c>
      <c r="AU70" s="336">
        <f>IF('6.Network design'!H60="Unknown",0,'6.Network design'!H60)</f>
        <v>6.8546400000000013E-3</v>
      </c>
    </row>
    <row r="71" spans="3:47">
      <c r="C71" s="125" t="str">
        <f>'C. Masterfiles'!C105</f>
        <v>S11</v>
      </c>
      <c r="D71" s="125" t="str">
        <f>'C. Masterfiles'!D105</f>
        <v>IPTV</v>
      </c>
      <c r="E71" s="337">
        <f t="shared" ref="E71:AS71" si="34">IF(SUMPRODUCT(E$14:E$24,$AU$61:$AU$71)=0,0,E24*$AU71/SUMPRODUCT(E$14:E$24,$AU$61:$AU$71))</f>
        <v>4.1228050878597334E-5</v>
      </c>
      <c r="F71" s="337">
        <f t="shared" si="34"/>
        <v>4.1228050878597334E-5</v>
      </c>
      <c r="G71" s="337">
        <f t="shared" si="34"/>
        <v>4.1920649399267534E-5</v>
      </c>
      <c r="H71" s="337">
        <f t="shared" si="34"/>
        <v>4.1920649399267534E-5</v>
      </c>
      <c r="I71" s="337">
        <f t="shared" si="34"/>
        <v>4.1920649399267534E-5</v>
      </c>
      <c r="J71" s="337">
        <f t="shared" si="34"/>
        <v>4.1920649399267534E-5</v>
      </c>
      <c r="K71" s="337">
        <f t="shared" si="34"/>
        <v>4.4145476250945749E-5</v>
      </c>
      <c r="L71" s="337">
        <f t="shared" si="34"/>
        <v>4.4145476250945749E-5</v>
      </c>
      <c r="M71" s="337">
        <f t="shared" si="34"/>
        <v>4.4145476250945749E-5</v>
      </c>
      <c r="N71" s="337">
        <f t="shared" si="34"/>
        <v>4.4145476250945749E-5</v>
      </c>
      <c r="O71" s="337">
        <f t="shared" si="34"/>
        <v>3.2403315268806817E-5</v>
      </c>
      <c r="P71" s="337">
        <f t="shared" si="34"/>
        <v>4.4155299414654928E-5</v>
      </c>
      <c r="Q71" s="337">
        <f t="shared" si="34"/>
        <v>4.3607058979198571E-5</v>
      </c>
      <c r="R71" s="337">
        <f t="shared" si="34"/>
        <v>3.2403315268806817E-5</v>
      </c>
      <c r="S71" s="337">
        <f t="shared" si="34"/>
        <v>0</v>
      </c>
      <c r="T71" s="337">
        <f t="shared" si="34"/>
        <v>0</v>
      </c>
      <c r="U71" s="337">
        <f t="shared" si="34"/>
        <v>0</v>
      </c>
      <c r="V71" s="337">
        <f t="shared" si="34"/>
        <v>0</v>
      </c>
      <c r="W71" s="337">
        <f t="shared" si="34"/>
        <v>0</v>
      </c>
      <c r="X71" s="337">
        <f t="shared" si="34"/>
        <v>0</v>
      </c>
      <c r="Y71" s="337">
        <f t="shared" si="34"/>
        <v>0</v>
      </c>
      <c r="Z71" s="337">
        <f t="shared" si="34"/>
        <v>0</v>
      </c>
      <c r="AA71" s="337">
        <f t="shared" si="34"/>
        <v>0</v>
      </c>
      <c r="AB71" s="337">
        <f t="shared" si="34"/>
        <v>0</v>
      </c>
      <c r="AC71" s="337">
        <f t="shared" si="34"/>
        <v>0</v>
      </c>
      <c r="AD71" s="337">
        <f t="shared" si="34"/>
        <v>0</v>
      </c>
      <c r="AE71" s="337">
        <f t="shared" si="34"/>
        <v>0</v>
      </c>
      <c r="AF71" s="337">
        <f t="shared" si="34"/>
        <v>0</v>
      </c>
      <c r="AG71" s="337">
        <f t="shared" si="34"/>
        <v>0</v>
      </c>
      <c r="AH71" s="337">
        <f t="shared" si="34"/>
        <v>0</v>
      </c>
      <c r="AI71" s="337">
        <f t="shared" si="34"/>
        <v>0</v>
      </c>
      <c r="AJ71" s="337">
        <f t="shared" si="34"/>
        <v>0</v>
      </c>
      <c r="AK71" s="337">
        <f t="shared" si="34"/>
        <v>6.1593266184538066E-5</v>
      </c>
      <c r="AL71" s="337">
        <f t="shared" si="34"/>
        <v>6.1593266184538066E-5</v>
      </c>
      <c r="AM71" s="337">
        <f t="shared" si="34"/>
        <v>0</v>
      </c>
      <c r="AN71" s="337">
        <f t="shared" si="34"/>
        <v>4.1920649399267534E-5</v>
      </c>
      <c r="AO71" s="337">
        <f t="shared" si="34"/>
        <v>4.3378084144181162E-5</v>
      </c>
      <c r="AP71" s="337">
        <f t="shared" si="34"/>
        <v>4.4155299414654928E-5</v>
      </c>
      <c r="AQ71" s="337">
        <f t="shared" si="34"/>
        <v>8.6155624828598384E-5</v>
      </c>
      <c r="AR71" s="337">
        <f t="shared" si="34"/>
        <v>0</v>
      </c>
      <c r="AS71" s="337">
        <f t="shared" si="34"/>
        <v>0</v>
      </c>
      <c r="AU71" s="336">
        <f>IF('6.Network design'!H61="Unknown",0,'6.Network design'!H61)</f>
        <v>0.13700000000000001</v>
      </c>
    </row>
    <row r="72" spans="3:47">
      <c r="C72" s="202"/>
      <c r="D72" s="351" t="s">
        <v>41</v>
      </c>
      <c r="E72" s="352">
        <f t="shared" ref="E72:AS72" si="35">SUM(E61:E71)</f>
        <v>1</v>
      </c>
      <c r="F72" s="352">
        <f t="shared" si="35"/>
        <v>1</v>
      </c>
      <c r="G72" s="352">
        <f t="shared" si="35"/>
        <v>0.99999999999999989</v>
      </c>
      <c r="H72" s="352">
        <f t="shared" si="35"/>
        <v>0.99999999999999989</v>
      </c>
      <c r="I72" s="352">
        <f t="shared" si="35"/>
        <v>0.99999999999999989</v>
      </c>
      <c r="J72" s="352">
        <f t="shared" si="35"/>
        <v>0.99999999999999989</v>
      </c>
      <c r="K72" s="352">
        <f t="shared" si="35"/>
        <v>1</v>
      </c>
      <c r="L72" s="352">
        <f t="shared" si="35"/>
        <v>1</v>
      </c>
      <c r="M72" s="352">
        <f t="shared" si="35"/>
        <v>1</v>
      </c>
      <c r="N72" s="352">
        <f t="shared" si="35"/>
        <v>1</v>
      </c>
      <c r="O72" s="352">
        <f t="shared" si="35"/>
        <v>1.0000000000000002</v>
      </c>
      <c r="P72" s="352">
        <f t="shared" si="35"/>
        <v>1.0000000000000002</v>
      </c>
      <c r="Q72" s="352">
        <f t="shared" si="35"/>
        <v>1</v>
      </c>
      <c r="R72" s="352">
        <f t="shared" si="35"/>
        <v>1.0000000000000002</v>
      </c>
      <c r="S72" s="352">
        <f t="shared" si="35"/>
        <v>1.0000000000000002</v>
      </c>
      <c r="T72" s="352">
        <f t="shared" si="35"/>
        <v>1.0000000000000002</v>
      </c>
      <c r="U72" s="352">
        <f t="shared" si="35"/>
        <v>1.0000000000000002</v>
      </c>
      <c r="V72" s="352">
        <f t="shared" si="35"/>
        <v>1.0000000000000002</v>
      </c>
      <c r="W72" s="352">
        <f t="shared" si="35"/>
        <v>0.99999999999999989</v>
      </c>
      <c r="X72" s="352">
        <f t="shared" si="35"/>
        <v>0.99999999999999989</v>
      </c>
      <c r="Y72" s="352">
        <f t="shared" si="35"/>
        <v>0.99999999999999989</v>
      </c>
      <c r="Z72" s="352">
        <f t="shared" si="35"/>
        <v>0.99999999999999989</v>
      </c>
      <c r="AA72" s="352">
        <f t="shared" si="35"/>
        <v>1</v>
      </c>
      <c r="AB72" s="352">
        <f t="shared" si="35"/>
        <v>1</v>
      </c>
      <c r="AC72" s="352">
        <f t="shared" si="35"/>
        <v>1</v>
      </c>
      <c r="AD72" s="352">
        <f t="shared" si="35"/>
        <v>1</v>
      </c>
      <c r="AE72" s="352">
        <f t="shared" si="35"/>
        <v>0.99999999999999978</v>
      </c>
      <c r="AF72" s="352">
        <f t="shared" si="35"/>
        <v>0.99999999999999978</v>
      </c>
      <c r="AG72" s="352">
        <f t="shared" si="35"/>
        <v>0.99999999999999978</v>
      </c>
      <c r="AH72" s="352">
        <f t="shared" si="35"/>
        <v>0.99999999999999989</v>
      </c>
      <c r="AI72" s="352">
        <f t="shared" si="35"/>
        <v>0</v>
      </c>
      <c r="AJ72" s="352">
        <f t="shared" si="35"/>
        <v>1</v>
      </c>
      <c r="AK72" s="352">
        <f t="shared" si="35"/>
        <v>0.99999999999999989</v>
      </c>
      <c r="AL72" s="352">
        <f t="shared" si="35"/>
        <v>0.99999999999999989</v>
      </c>
      <c r="AM72" s="352">
        <f t="shared" si="35"/>
        <v>1</v>
      </c>
      <c r="AN72" s="352">
        <f t="shared" si="35"/>
        <v>0.99999999999999989</v>
      </c>
      <c r="AO72" s="352">
        <f t="shared" si="35"/>
        <v>1.0000000000000002</v>
      </c>
      <c r="AP72" s="352">
        <f t="shared" si="35"/>
        <v>1.0000000000000002</v>
      </c>
      <c r="AQ72" s="352">
        <f t="shared" si="35"/>
        <v>0.99999999999999978</v>
      </c>
      <c r="AR72" s="352">
        <f t="shared" si="35"/>
        <v>0.99999999999999989</v>
      </c>
      <c r="AS72" s="352">
        <f t="shared" si="35"/>
        <v>1</v>
      </c>
    </row>
    <row r="74" spans="3:47">
      <c r="C74" s="211">
        <f>'C. Masterfiles'!$D$114</f>
        <v>2019</v>
      </c>
      <c r="AU74" s="211">
        <f>'C. Masterfiles'!$D$114</f>
        <v>2019</v>
      </c>
    </row>
    <row r="75" spans="3:47" ht="36">
      <c r="C75" s="88" t="s">
        <v>40</v>
      </c>
      <c r="D75" s="88" t="s">
        <v>85</v>
      </c>
      <c r="E75" s="218" t="str">
        <f>'C. Masterfiles'!$E$13</f>
        <v>MSAN-CMN</v>
      </c>
      <c r="F75" s="218" t="str">
        <f>'C. Masterfiles'!$E$14</f>
        <v>MSAN-1GE</v>
      </c>
      <c r="G75" s="218" t="str">
        <f>'C. Masterfiles'!$E$15</f>
        <v>AGGR-CMN</v>
      </c>
      <c r="H75" s="218" t="str">
        <f>'C. Masterfiles'!$E$16</f>
        <v>AGGR-1GE-MSAN</v>
      </c>
      <c r="I75" s="218" t="str">
        <f>'C. Masterfiles'!$E$17</f>
        <v>AGGR-2,5GE-AGGR</v>
      </c>
      <c r="J75" s="218" t="str">
        <f>'C. Masterfiles'!$E$18</f>
        <v>AGGR-PROC</v>
      </c>
      <c r="K75" s="218" t="str">
        <f>'C. Masterfiles'!$E$19</f>
        <v>EDGE-CMN</v>
      </c>
      <c r="L75" s="218" t="str">
        <f>'C. Masterfiles'!$E$20</f>
        <v>EDGE-2,5GE-AGGR</v>
      </c>
      <c r="M75" s="218" t="str">
        <f>'C. Masterfiles'!$E$21</f>
        <v>EDGE-2,5GE-EDGE</v>
      </c>
      <c r="N75" s="218" t="str">
        <f>'C. Masterfiles'!$E$22</f>
        <v>EDGE-PROC</v>
      </c>
      <c r="O75" s="218" t="str">
        <f>'C. Masterfiles'!$E$23</f>
        <v>CORE-CMN</v>
      </c>
      <c r="P75" s="218" t="str">
        <f>'C. Masterfiles'!$E$24</f>
        <v>CORE-2,5GE-EDGE</v>
      </c>
      <c r="Q75" s="218" t="str">
        <f>'C. Masterfiles'!$E$25</f>
        <v>CORE-2,5GE-CORE</v>
      </c>
      <c r="R75" s="218" t="str">
        <f>'C. Masterfiles'!$E$26</f>
        <v>CORE-PROC</v>
      </c>
      <c r="S75" s="218" t="str">
        <f>'C. Masterfiles'!$E$27</f>
        <v>SX-CMN</v>
      </c>
      <c r="T75" s="218" t="str">
        <f>'C. Masterfiles'!$E$28</f>
        <v>SX-SBC</v>
      </c>
      <c r="U75" s="218" t="str">
        <f>'C. Masterfiles'!$E$29</f>
        <v>SX-VOICE</v>
      </c>
      <c r="V75" s="218" t="str">
        <f>'C. Masterfiles'!$E$30</f>
        <v>SX-RTU</v>
      </c>
      <c r="W75" s="218" t="str">
        <f>'C. Masterfiles'!$E$31</f>
        <v>ICGW-CMN</v>
      </c>
      <c r="X75" s="218" t="str">
        <f>'C. Masterfiles'!$E$32</f>
        <v>ICGW-CONTROL</v>
      </c>
      <c r="Y75" s="218" t="str">
        <f>'C. Masterfiles'!$E$33</f>
        <v>ICGW-1GE-CORE</v>
      </c>
      <c r="Z75" s="218" t="str">
        <f>'C. Masterfiles'!$E$34</f>
        <v>ICGW-TDM-OLO</v>
      </c>
      <c r="AA75" s="218" t="str">
        <f>'C. Masterfiles'!$E$35</f>
        <v>INTGW-CMN</v>
      </c>
      <c r="AB75" s="218" t="str">
        <f>'C. Masterfiles'!$E$36</f>
        <v>INTGW-CONTROL</v>
      </c>
      <c r="AC75" s="218" t="str">
        <f>'C. Masterfiles'!$E$37</f>
        <v>INTGW-1GE-CORE</v>
      </c>
      <c r="AD75" s="218" t="str">
        <f>'C. Masterfiles'!$E$38</f>
        <v>INTGW-TDM-INT</v>
      </c>
      <c r="AE75" s="218" t="str">
        <f>'C. Masterfiles'!$E$39</f>
        <v>SGW-CMN</v>
      </c>
      <c r="AF75" s="218" t="str">
        <f>'C. Masterfiles'!$E$40</f>
        <v>SGW-CONTROL</v>
      </c>
      <c r="AG75" s="218" t="str">
        <f>'C. Masterfiles'!$E$41</f>
        <v>SGW-SIGTRAN</v>
      </c>
      <c r="AH75" s="218" t="str">
        <f>'C. Masterfiles'!$E$42</f>
        <v>SDH-STM-1</v>
      </c>
      <c r="AI75" s="218" t="str">
        <f>'C. Masterfiles'!$E$43</f>
        <v>SDH-STM-4</v>
      </c>
      <c r="AJ75" s="218" t="str">
        <f>'C. Masterfiles'!$E$44</f>
        <v>SDH-STM-16</v>
      </c>
      <c r="AK75" s="218" t="str">
        <f>'C. Masterfiles'!$E$45</f>
        <v>NMS</v>
      </c>
      <c r="AL75" s="218" t="str">
        <f>'C. Masterfiles'!$E$46</f>
        <v>OSS</v>
      </c>
      <c r="AM75" s="218" t="str">
        <f>'C. Masterfiles'!$E$47</f>
        <v>IBIL</v>
      </c>
      <c r="AN75" s="218" t="str">
        <f>'C. Masterfiles'!$D$54</f>
        <v>MSAN-MSAN</v>
      </c>
      <c r="AO75" s="218" t="str">
        <f>'C. Masterfiles'!$D$55</f>
        <v>AGGR-AGGR</v>
      </c>
      <c r="AP75" s="218" t="str">
        <f>'C. Masterfiles'!$D$56</f>
        <v>EDGE-EDGE</v>
      </c>
      <c r="AQ75" s="218" t="str">
        <f>'C. Masterfiles'!$D$57</f>
        <v>CORE-CORE</v>
      </c>
      <c r="AR75" s="218" t="str">
        <f>'C. Masterfiles'!$D$58</f>
        <v>CORE-ICGW</v>
      </c>
      <c r="AS75" s="218" t="str">
        <f>'C. Masterfiles'!$D$59</f>
        <v>CORE-INTGW</v>
      </c>
      <c r="AU75" s="218" t="s">
        <v>189</v>
      </c>
    </row>
    <row r="76" spans="3:47">
      <c r="C76" s="125" t="str">
        <f>'C. Masterfiles'!C95</f>
        <v>S01</v>
      </c>
      <c r="D76" s="125" t="str">
        <f>'C. Masterfiles'!D95</f>
        <v>On-net calls</v>
      </c>
      <c r="E76" s="337">
        <f t="shared" ref="E76:AS76" si="36">IF(SUMPRODUCT(E$14:E$24,$AU$76:$AU$86)=0,0,E14*$AU76/SUMPRODUCT(E$14:E$24,$AU$76:$AU$86))</f>
        <v>0.60155117014088155</v>
      </c>
      <c r="F76" s="337">
        <f t="shared" si="36"/>
        <v>0.60155117014088155</v>
      </c>
      <c r="G76" s="337">
        <f t="shared" si="36"/>
        <v>0.61077052073660465</v>
      </c>
      <c r="H76" s="337">
        <f t="shared" si="36"/>
        <v>0.61077052073660465</v>
      </c>
      <c r="I76" s="337">
        <f t="shared" si="36"/>
        <v>0.61077052073660465</v>
      </c>
      <c r="J76" s="337">
        <f t="shared" si="36"/>
        <v>0.61077052073660465</v>
      </c>
      <c r="K76" s="337">
        <f t="shared" si="36"/>
        <v>0.6402058322124915</v>
      </c>
      <c r="L76" s="337">
        <f t="shared" si="36"/>
        <v>0.6402058322124915</v>
      </c>
      <c r="M76" s="337">
        <f t="shared" si="36"/>
        <v>0.6402058322124915</v>
      </c>
      <c r="N76" s="337">
        <f t="shared" si="36"/>
        <v>0.6402058322124915</v>
      </c>
      <c r="O76" s="337">
        <f t="shared" si="36"/>
        <v>0.46297272383510563</v>
      </c>
      <c r="P76" s="337">
        <f t="shared" si="36"/>
        <v>0.64033519169546305</v>
      </c>
      <c r="Q76" s="337">
        <f t="shared" si="36"/>
        <v>0.6327303333530202</v>
      </c>
      <c r="R76" s="337">
        <f t="shared" si="36"/>
        <v>0.46297272383510563</v>
      </c>
      <c r="S76" s="337">
        <f t="shared" si="36"/>
        <v>0.46320819177662442</v>
      </c>
      <c r="T76" s="337">
        <f t="shared" si="36"/>
        <v>0.46320819177662442</v>
      </c>
      <c r="U76" s="337">
        <f t="shared" si="36"/>
        <v>0.46320819177662442</v>
      </c>
      <c r="V76" s="337">
        <f t="shared" si="36"/>
        <v>0.46320819177662442</v>
      </c>
      <c r="W76" s="337">
        <f t="shared" si="36"/>
        <v>0</v>
      </c>
      <c r="X76" s="337">
        <f t="shared" si="36"/>
        <v>0</v>
      </c>
      <c r="Y76" s="337">
        <f t="shared" si="36"/>
        <v>0</v>
      </c>
      <c r="Z76" s="337">
        <f t="shared" si="36"/>
        <v>0</v>
      </c>
      <c r="AA76" s="337">
        <f t="shared" si="36"/>
        <v>0</v>
      </c>
      <c r="AB76" s="337">
        <f t="shared" si="36"/>
        <v>0</v>
      </c>
      <c r="AC76" s="337">
        <f t="shared" si="36"/>
        <v>0</v>
      </c>
      <c r="AD76" s="337">
        <f t="shared" si="36"/>
        <v>0</v>
      </c>
      <c r="AE76" s="337">
        <f t="shared" si="36"/>
        <v>0</v>
      </c>
      <c r="AF76" s="337">
        <f t="shared" si="36"/>
        <v>0</v>
      </c>
      <c r="AG76" s="337">
        <f t="shared" si="36"/>
        <v>0</v>
      </c>
      <c r="AH76" s="337">
        <f t="shared" si="36"/>
        <v>0</v>
      </c>
      <c r="AI76" s="337">
        <f t="shared" si="36"/>
        <v>0</v>
      </c>
      <c r="AJ76" s="337">
        <f t="shared" si="36"/>
        <v>0</v>
      </c>
      <c r="AK76" s="337">
        <f t="shared" si="36"/>
        <v>0.44232273423031437</v>
      </c>
      <c r="AL76" s="337">
        <f t="shared" si="36"/>
        <v>0.44232273423031437</v>
      </c>
      <c r="AM76" s="337">
        <f t="shared" si="36"/>
        <v>0</v>
      </c>
      <c r="AN76" s="337">
        <f t="shared" si="36"/>
        <v>0.61077052073660465</v>
      </c>
      <c r="AO76" s="337">
        <f t="shared" si="36"/>
        <v>0.63008380201267855</v>
      </c>
      <c r="AP76" s="337">
        <f t="shared" si="36"/>
        <v>0.64033519169546305</v>
      </c>
      <c r="AQ76" s="337">
        <f t="shared" si="36"/>
        <v>0.62536820642988478</v>
      </c>
      <c r="AR76" s="337">
        <f t="shared" si="36"/>
        <v>0</v>
      </c>
      <c r="AS76" s="337">
        <f t="shared" si="36"/>
        <v>0</v>
      </c>
      <c r="AU76" s="336">
        <f>IF('6.Network design'!I51="Unknown",0,'6.Network design'!I51)</f>
        <v>924.39661716108014</v>
      </c>
    </row>
    <row r="77" spans="3:47">
      <c r="C77" s="125" t="str">
        <f>'C. Masterfiles'!C96</f>
        <v>S02</v>
      </c>
      <c r="D77" s="125" t="str">
        <f>'C. Masterfiles'!D96</f>
        <v>Originating calls to OLO</v>
      </c>
      <c r="E77" s="337">
        <f t="shared" ref="E77:AS77" si="37">IF(SUMPRODUCT(E$14:E$24,$AU$76:$AU$86)=0,0,E15*$AU77/SUMPRODUCT(E$14:E$24,$AU$76:$AU$86))</f>
        <v>7.1546517496331077E-2</v>
      </c>
      <c r="F77" s="337">
        <f t="shared" si="37"/>
        <v>7.1546517496331077E-2</v>
      </c>
      <c r="G77" s="337">
        <f t="shared" si="37"/>
        <v>7.2643036731007721E-2</v>
      </c>
      <c r="H77" s="337">
        <f t="shared" si="37"/>
        <v>7.2643036731007721E-2</v>
      </c>
      <c r="I77" s="337">
        <f t="shared" si="37"/>
        <v>7.2643036731007721E-2</v>
      </c>
      <c r="J77" s="337">
        <f t="shared" si="37"/>
        <v>7.2643036731007721E-2</v>
      </c>
      <c r="K77" s="337">
        <f t="shared" si="37"/>
        <v>7.6143975856479418E-2</v>
      </c>
      <c r="L77" s="337">
        <f t="shared" si="37"/>
        <v>7.6143975856479418E-2</v>
      </c>
      <c r="M77" s="337">
        <f t="shared" si="37"/>
        <v>7.6143975856479418E-2</v>
      </c>
      <c r="N77" s="337">
        <f t="shared" si="37"/>
        <v>7.6143975856479418E-2</v>
      </c>
      <c r="O77" s="337">
        <f t="shared" si="37"/>
        <v>0.11012890583667181</v>
      </c>
      <c r="P77" s="337">
        <f t="shared" si="37"/>
        <v>7.6159361447882351E-2</v>
      </c>
      <c r="Q77" s="337">
        <f t="shared" si="37"/>
        <v>7.5254864611266972E-2</v>
      </c>
      <c r="R77" s="337">
        <f t="shared" si="37"/>
        <v>0.11012890583667181</v>
      </c>
      <c r="S77" s="337">
        <f t="shared" si="37"/>
        <v>0.11018491740155249</v>
      </c>
      <c r="T77" s="337">
        <f t="shared" si="37"/>
        <v>0.11018491740155249</v>
      </c>
      <c r="U77" s="337">
        <f t="shared" si="37"/>
        <v>0.11018491740155249</v>
      </c>
      <c r="V77" s="337">
        <f t="shared" si="37"/>
        <v>0.11018491740155249</v>
      </c>
      <c r="W77" s="337">
        <f t="shared" si="37"/>
        <v>0.32121126522821669</v>
      </c>
      <c r="X77" s="337">
        <f t="shared" si="37"/>
        <v>0.32121126522821669</v>
      </c>
      <c r="Y77" s="337">
        <f t="shared" si="37"/>
        <v>0.32121126522821669</v>
      </c>
      <c r="Z77" s="337">
        <f t="shared" si="37"/>
        <v>0.32121126522821669</v>
      </c>
      <c r="AA77" s="337">
        <f t="shared" si="37"/>
        <v>0</v>
      </c>
      <c r="AB77" s="337">
        <f t="shared" si="37"/>
        <v>0</v>
      </c>
      <c r="AC77" s="337">
        <f t="shared" si="37"/>
        <v>0</v>
      </c>
      <c r="AD77" s="337">
        <f t="shared" si="37"/>
        <v>0</v>
      </c>
      <c r="AE77" s="337">
        <f t="shared" si="37"/>
        <v>0.1988002729124709</v>
      </c>
      <c r="AF77" s="337">
        <f t="shared" si="37"/>
        <v>0.1988002729124709</v>
      </c>
      <c r="AG77" s="337">
        <f t="shared" si="37"/>
        <v>0.1988002729124709</v>
      </c>
      <c r="AH77" s="337">
        <f t="shared" si="37"/>
        <v>0.32121126522821669</v>
      </c>
      <c r="AI77" s="337">
        <f t="shared" si="37"/>
        <v>0</v>
      </c>
      <c r="AJ77" s="337">
        <f t="shared" si="37"/>
        <v>0</v>
      </c>
      <c r="AK77" s="337">
        <f t="shared" si="37"/>
        <v>0.10521682215736572</v>
      </c>
      <c r="AL77" s="337">
        <f t="shared" si="37"/>
        <v>0.10521682215736572</v>
      </c>
      <c r="AM77" s="337">
        <f t="shared" si="37"/>
        <v>0.2359996068191704</v>
      </c>
      <c r="AN77" s="337">
        <f t="shared" si="37"/>
        <v>7.2643036731007721E-2</v>
      </c>
      <c r="AO77" s="337">
        <f t="shared" si="37"/>
        <v>7.4940094878873292E-2</v>
      </c>
      <c r="AP77" s="337">
        <f t="shared" si="37"/>
        <v>7.6159361447882351E-2</v>
      </c>
      <c r="AQ77" s="337">
        <f t="shared" si="37"/>
        <v>7.4379237451248373E-2</v>
      </c>
      <c r="AR77" s="337">
        <f t="shared" si="37"/>
        <v>0.32121126522821669</v>
      </c>
      <c r="AS77" s="337">
        <f t="shared" si="37"/>
        <v>0</v>
      </c>
      <c r="AU77" s="336">
        <f>IF('6.Network design'!I52="Unknown",0,'6.Network design'!I52)</f>
        <v>219.88938606095741</v>
      </c>
    </row>
    <row r="78" spans="3:47">
      <c r="C78" s="125" t="str">
        <f>'C. Masterfiles'!C97</f>
        <v>S03</v>
      </c>
      <c r="D78" s="125" t="str">
        <f>'C. Masterfiles'!D97</f>
        <v>Terminating calls from OLO</v>
      </c>
      <c r="E78" s="337">
        <f t="shared" ref="E78:AS78" si="38">IF(SUMPRODUCT(E$14:E$24,$AU$76:$AU$86)=0,0,E16*$AU78/SUMPRODUCT(E$14:E$24,$AU$76:$AU$86))</f>
        <v>0.13985752088356793</v>
      </c>
      <c r="F78" s="337">
        <f t="shared" si="38"/>
        <v>0.13985752088356793</v>
      </c>
      <c r="G78" s="337">
        <f t="shared" si="38"/>
        <v>0.14200097198544562</v>
      </c>
      <c r="H78" s="337">
        <f t="shared" si="38"/>
        <v>0.14200097198544562</v>
      </c>
      <c r="I78" s="337">
        <f t="shared" si="38"/>
        <v>0.14200097198544562</v>
      </c>
      <c r="J78" s="337">
        <f t="shared" si="38"/>
        <v>0.14200097198544562</v>
      </c>
      <c r="K78" s="337">
        <f t="shared" si="38"/>
        <v>0.14884452893254463</v>
      </c>
      <c r="L78" s="337">
        <f t="shared" si="38"/>
        <v>0.14884452893254463</v>
      </c>
      <c r="M78" s="337">
        <f t="shared" si="38"/>
        <v>0.14884452893254463</v>
      </c>
      <c r="N78" s="337">
        <f t="shared" si="38"/>
        <v>0.14884452893254463</v>
      </c>
      <c r="O78" s="337">
        <f t="shared" si="38"/>
        <v>0.21527750457912434</v>
      </c>
      <c r="P78" s="337">
        <f t="shared" si="38"/>
        <v>0.14887460434007305</v>
      </c>
      <c r="Q78" s="337">
        <f t="shared" si="38"/>
        <v>0.14710651429680094</v>
      </c>
      <c r="R78" s="337">
        <f t="shared" si="38"/>
        <v>0.21527750457912434</v>
      </c>
      <c r="S78" s="337">
        <f t="shared" si="38"/>
        <v>0.21538699472454509</v>
      </c>
      <c r="T78" s="337">
        <f t="shared" si="38"/>
        <v>0.21538699472454509</v>
      </c>
      <c r="U78" s="337">
        <f t="shared" si="38"/>
        <v>0.21538699472454509</v>
      </c>
      <c r="V78" s="337">
        <f t="shared" si="38"/>
        <v>0.21538699472454509</v>
      </c>
      <c r="W78" s="337">
        <f t="shared" si="38"/>
        <v>0.62789654628537706</v>
      </c>
      <c r="X78" s="337">
        <f t="shared" si="38"/>
        <v>0.62789654628537706</v>
      </c>
      <c r="Y78" s="337">
        <f t="shared" si="38"/>
        <v>0.62789654628537706</v>
      </c>
      <c r="Z78" s="337">
        <f t="shared" si="38"/>
        <v>0.62789654628537706</v>
      </c>
      <c r="AA78" s="337">
        <f t="shared" si="38"/>
        <v>0</v>
      </c>
      <c r="AB78" s="337">
        <f t="shared" si="38"/>
        <v>0</v>
      </c>
      <c r="AC78" s="337">
        <f t="shared" si="38"/>
        <v>0</v>
      </c>
      <c r="AD78" s="337">
        <f t="shared" si="38"/>
        <v>0</v>
      </c>
      <c r="AE78" s="337">
        <f t="shared" si="38"/>
        <v>0.38861029569944733</v>
      </c>
      <c r="AF78" s="337">
        <f t="shared" si="38"/>
        <v>0.38861029569944733</v>
      </c>
      <c r="AG78" s="337">
        <f t="shared" si="38"/>
        <v>0.38861029569944733</v>
      </c>
      <c r="AH78" s="337">
        <f t="shared" si="38"/>
        <v>0.62789654628537706</v>
      </c>
      <c r="AI78" s="337">
        <f t="shared" si="38"/>
        <v>0</v>
      </c>
      <c r="AJ78" s="337">
        <f t="shared" si="38"/>
        <v>0</v>
      </c>
      <c r="AK78" s="337">
        <f t="shared" si="38"/>
        <v>0.20567547404289854</v>
      </c>
      <c r="AL78" s="337">
        <f t="shared" si="38"/>
        <v>0.20567547404289854</v>
      </c>
      <c r="AM78" s="337">
        <f t="shared" si="38"/>
        <v>0.4613267157401269</v>
      </c>
      <c r="AN78" s="337">
        <f t="shared" si="38"/>
        <v>0.14200097198544562</v>
      </c>
      <c r="AO78" s="337">
        <f t="shared" si="38"/>
        <v>0.14649120951381103</v>
      </c>
      <c r="AP78" s="337">
        <f t="shared" si="38"/>
        <v>0.14887460434007305</v>
      </c>
      <c r="AQ78" s="337">
        <f t="shared" si="38"/>
        <v>0.14539485804707783</v>
      </c>
      <c r="AR78" s="337">
        <f t="shared" si="38"/>
        <v>0.62789654628537706</v>
      </c>
      <c r="AS78" s="337">
        <f t="shared" si="38"/>
        <v>0</v>
      </c>
      <c r="AU78" s="336">
        <f>IF('6.Network design'!I53="Unknown",0,'6.Network design'!I53)</f>
        <v>429.83481906959776</v>
      </c>
    </row>
    <row r="79" spans="3:47">
      <c r="C79" s="125" t="str">
        <f>'C. Masterfiles'!C98</f>
        <v>S04</v>
      </c>
      <c r="D79" s="125" t="str">
        <f>'C. Masterfiles'!D98</f>
        <v xml:space="preserve">Originating international calls </v>
      </c>
      <c r="E79" s="337">
        <f t="shared" ref="E79:AS79" si="39">IF(SUMPRODUCT(E$14:E$24,$AU$76:$AU$86)=0,0,E17*$AU79/SUMPRODUCT(E$14:E$24,$AU$76:$AU$86))</f>
        <v>4.5392016817854403E-2</v>
      </c>
      <c r="F79" s="337">
        <f t="shared" si="39"/>
        <v>4.5392016817854403E-2</v>
      </c>
      <c r="G79" s="337">
        <f t="shared" si="39"/>
        <v>4.6087693159391159E-2</v>
      </c>
      <c r="H79" s="337">
        <f t="shared" si="39"/>
        <v>4.6087693159391159E-2</v>
      </c>
      <c r="I79" s="337">
        <f t="shared" si="39"/>
        <v>4.6087693159391159E-2</v>
      </c>
      <c r="J79" s="337">
        <f t="shared" si="39"/>
        <v>4.6087693159391159E-2</v>
      </c>
      <c r="K79" s="337">
        <f t="shared" si="39"/>
        <v>4.8308831143777951E-2</v>
      </c>
      <c r="L79" s="337">
        <f t="shared" si="39"/>
        <v>4.8308831143777951E-2</v>
      </c>
      <c r="M79" s="337">
        <f t="shared" si="39"/>
        <v>4.8308831143777951E-2</v>
      </c>
      <c r="N79" s="337">
        <f t="shared" si="39"/>
        <v>4.8308831143777951E-2</v>
      </c>
      <c r="O79" s="337">
        <f t="shared" si="39"/>
        <v>6.9870251142921933E-2</v>
      </c>
      <c r="P79" s="337">
        <f t="shared" si="39"/>
        <v>4.8318592387904903E-2</v>
      </c>
      <c r="Q79" s="337">
        <f t="shared" si="39"/>
        <v>4.7744742855375985E-2</v>
      </c>
      <c r="R79" s="337">
        <f t="shared" si="39"/>
        <v>6.9870251142921933E-2</v>
      </c>
      <c r="S79" s="337">
        <f t="shared" si="39"/>
        <v>6.9905787154792648E-2</v>
      </c>
      <c r="T79" s="337">
        <f t="shared" si="39"/>
        <v>6.9905787154792648E-2</v>
      </c>
      <c r="U79" s="337">
        <f t="shared" si="39"/>
        <v>6.9905787154792648E-2</v>
      </c>
      <c r="V79" s="337">
        <f t="shared" si="39"/>
        <v>6.9905787154792648E-2</v>
      </c>
      <c r="W79" s="337">
        <f t="shared" si="39"/>
        <v>0</v>
      </c>
      <c r="X79" s="337">
        <f t="shared" si="39"/>
        <v>0</v>
      </c>
      <c r="Y79" s="337">
        <f t="shared" si="39"/>
        <v>0</v>
      </c>
      <c r="Z79" s="337">
        <f t="shared" si="39"/>
        <v>0</v>
      </c>
      <c r="AA79" s="337">
        <f t="shared" si="39"/>
        <v>0.3309621321023532</v>
      </c>
      <c r="AB79" s="337">
        <f t="shared" si="39"/>
        <v>0.3309621321023532</v>
      </c>
      <c r="AC79" s="337">
        <f t="shared" si="39"/>
        <v>0.3309621321023532</v>
      </c>
      <c r="AD79" s="337">
        <f t="shared" si="39"/>
        <v>0.3309621321023532</v>
      </c>
      <c r="AE79" s="337">
        <f t="shared" si="39"/>
        <v>0.12612696812112029</v>
      </c>
      <c r="AF79" s="337">
        <f t="shared" si="39"/>
        <v>0.12612696812112029</v>
      </c>
      <c r="AG79" s="337">
        <f t="shared" si="39"/>
        <v>0.12612696812112029</v>
      </c>
      <c r="AH79" s="337">
        <f t="shared" si="39"/>
        <v>0</v>
      </c>
      <c r="AI79" s="337">
        <f t="shared" si="39"/>
        <v>0</v>
      </c>
      <c r="AJ79" s="337">
        <f t="shared" si="39"/>
        <v>0.33085005454282995</v>
      </c>
      <c r="AK79" s="337">
        <f t="shared" si="39"/>
        <v>6.6753825734889957E-2</v>
      </c>
      <c r="AL79" s="337">
        <f t="shared" si="39"/>
        <v>6.6753825734889957E-2</v>
      </c>
      <c r="AM79" s="337">
        <f t="shared" si="39"/>
        <v>0</v>
      </c>
      <c r="AN79" s="337">
        <f t="shared" si="39"/>
        <v>4.6087693159391159E-2</v>
      </c>
      <c r="AO79" s="337">
        <f t="shared" si="39"/>
        <v>4.7545040151644839E-2</v>
      </c>
      <c r="AP79" s="337">
        <f t="shared" si="39"/>
        <v>4.8318592387904903E-2</v>
      </c>
      <c r="AQ79" s="337">
        <f t="shared" si="39"/>
        <v>4.718920941832544E-2</v>
      </c>
      <c r="AR79" s="337">
        <f t="shared" si="39"/>
        <v>0</v>
      </c>
      <c r="AS79" s="337">
        <f t="shared" si="39"/>
        <v>0.33085005454282995</v>
      </c>
      <c r="AU79" s="336">
        <f>IF('6.Network design'!I54="Unknown",0,'6.Network design'!I54)</f>
        <v>139.50675811241962</v>
      </c>
    </row>
    <row r="80" spans="3:47">
      <c r="C80" s="125" t="str">
        <f>'C. Masterfiles'!C99</f>
        <v>S05</v>
      </c>
      <c r="D80" s="125" t="str">
        <f>'C. Masterfiles'!D99</f>
        <v xml:space="preserve">Terminating international calls </v>
      </c>
      <c r="E80" s="337">
        <f t="shared" ref="E80:AS80" si="40">IF(SUMPRODUCT(E$14:E$24,$AU$76:$AU$86)=0,0,E18*$AU80/SUMPRODUCT(E$14:E$24,$AU$76:$AU$86))</f>
        <v>8.0423962994610285E-2</v>
      </c>
      <c r="F80" s="337">
        <f t="shared" si="40"/>
        <v>8.0423962994610285E-2</v>
      </c>
      <c r="G80" s="337">
        <f t="shared" si="40"/>
        <v>8.1656537624913345E-2</v>
      </c>
      <c r="H80" s="337">
        <f t="shared" si="40"/>
        <v>8.1656537624913345E-2</v>
      </c>
      <c r="I80" s="337">
        <f t="shared" si="40"/>
        <v>8.1656537624913345E-2</v>
      </c>
      <c r="J80" s="337">
        <f t="shared" si="40"/>
        <v>8.1656537624913345E-2</v>
      </c>
      <c r="K80" s="337">
        <f t="shared" si="40"/>
        <v>8.5591871006971493E-2</v>
      </c>
      <c r="L80" s="337">
        <f t="shared" si="40"/>
        <v>8.5591871006971493E-2</v>
      </c>
      <c r="M80" s="337">
        <f t="shared" si="40"/>
        <v>8.5591871006971493E-2</v>
      </c>
      <c r="N80" s="337">
        <f t="shared" si="40"/>
        <v>8.5591871006971493E-2</v>
      </c>
      <c r="O80" s="337">
        <f t="shared" si="40"/>
        <v>0.12379362906237334</v>
      </c>
      <c r="P80" s="337">
        <f t="shared" si="40"/>
        <v>8.5609165632579282E-2</v>
      </c>
      <c r="Q80" s="337">
        <f t="shared" si="40"/>
        <v>8.4592439414976475E-2</v>
      </c>
      <c r="R80" s="337">
        <f t="shared" si="40"/>
        <v>0.12379362906237334</v>
      </c>
      <c r="S80" s="337">
        <f t="shared" si="40"/>
        <v>0.12385659050590503</v>
      </c>
      <c r="T80" s="337">
        <f t="shared" si="40"/>
        <v>0.12385659050590503</v>
      </c>
      <c r="U80" s="337">
        <f t="shared" si="40"/>
        <v>0.12385659050590503</v>
      </c>
      <c r="V80" s="337">
        <f t="shared" si="40"/>
        <v>0.12385659050590503</v>
      </c>
      <c r="W80" s="337">
        <f t="shared" si="40"/>
        <v>0</v>
      </c>
      <c r="X80" s="337">
        <f t="shared" si="40"/>
        <v>0</v>
      </c>
      <c r="Y80" s="337">
        <f t="shared" si="40"/>
        <v>0</v>
      </c>
      <c r="Z80" s="337">
        <f t="shared" si="40"/>
        <v>0</v>
      </c>
      <c r="AA80" s="337">
        <f t="shared" si="40"/>
        <v>0.5863869493092756</v>
      </c>
      <c r="AB80" s="337">
        <f t="shared" si="40"/>
        <v>0.5863869493092756</v>
      </c>
      <c r="AC80" s="337">
        <f t="shared" si="40"/>
        <v>0.5863869493092756</v>
      </c>
      <c r="AD80" s="337">
        <f t="shared" si="40"/>
        <v>0.5863869493092756</v>
      </c>
      <c r="AE80" s="337">
        <f t="shared" si="40"/>
        <v>0.22346728186806389</v>
      </c>
      <c r="AF80" s="337">
        <f t="shared" si="40"/>
        <v>0.22346728186806389</v>
      </c>
      <c r="AG80" s="337">
        <f t="shared" si="40"/>
        <v>0.22346728186806389</v>
      </c>
      <c r="AH80" s="337">
        <f t="shared" si="40"/>
        <v>0</v>
      </c>
      <c r="AI80" s="337">
        <f t="shared" si="40"/>
        <v>0</v>
      </c>
      <c r="AJ80" s="337">
        <f t="shared" si="40"/>
        <v>0.58618837427050174</v>
      </c>
      <c r="AK80" s="337">
        <f t="shared" si="40"/>
        <v>0.1182720572252647</v>
      </c>
      <c r="AL80" s="337">
        <f t="shared" si="40"/>
        <v>0.1182720572252647</v>
      </c>
      <c r="AM80" s="337">
        <f t="shared" si="40"/>
        <v>0.26528228500486883</v>
      </c>
      <c r="AN80" s="337">
        <f t="shared" si="40"/>
        <v>8.1656537624913345E-2</v>
      </c>
      <c r="AO80" s="337">
        <f t="shared" si="40"/>
        <v>8.4238613258292461E-2</v>
      </c>
      <c r="AP80" s="337">
        <f t="shared" si="40"/>
        <v>8.5609165632579282E-2</v>
      </c>
      <c r="AQ80" s="337">
        <f t="shared" si="40"/>
        <v>8.360816500472272E-2</v>
      </c>
      <c r="AR80" s="337">
        <f t="shared" si="40"/>
        <v>0</v>
      </c>
      <c r="AS80" s="337">
        <f t="shared" si="40"/>
        <v>0.58618837427050174</v>
      </c>
      <c r="AU80" s="336">
        <f>IF('6.Network design'!I55="Unknown",0,'6.Network design'!I55)</f>
        <v>247.17311850127254</v>
      </c>
    </row>
    <row r="81" spans="3:47">
      <c r="C81" s="125" t="str">
        <f>'C. Masterfiles'!C100</f>
        <v>S06</v>
      </c>
      <c r="D81" s="125" t="str">
        <f>'C. Masterfiles'!D100</f>
        <v>Transit calls</v>
      </c>
      <c r="E81" s="337">
        <f t="shared" ref="E81:AS81" si="41">IF(SUMPRODUCT(E$14:E$24,$AU$76:$AU$86)=0,0,E19*$AU81/SUMPRODUCT(E$14:E$24,$AU$76:$AU$86))</f>
        <v>0</v>
      </c>
      <c r="F81" s="337">
        <f t="shared" si="41"/>
        <v>0</v>
      </c>
      <c r="G81" s="337">
        <f t="shared" si="41"/>
        <v>0</v>
      </c>
      <c r="H81" s="337">
        <f t="shared" si="41"/>
        <v>0</v>
      </c>
      <c r="I81" s="337">
        <f t="shared" si="41"/>
        <v>0</v>
      </c>
      <c r="J81" s="337">
        <f t="shared" si="41"/>
        <v>0</v>
      </c>
      <c r="K81" s="337">
        <f t="shared" si="41"/>
        <v>0</v>
      </c>
      <c r="L81" s="337">
        <f t="shared" si="41"/>
        <v>0</v>
      </c>
      <c r="M81" s="337">
        <f t="shared" si="41"/>
        <v>0</v>
      </c>
      <c r="N81" s="337">
        <f t="shared" si="41"/>
        <v>0</v>
      </c>
      <c r="O81" s="337">
        <f t="shared" si="41"/>
        <v>1.744864405567937E-2</v>
      </c>
      <c r="P81" s="337">
        <f t="shared" si="41"/>
        <v>0</v>
      </c>
      <c r="Q81" s="337">
        <f t="shared" si="41"/>
        <v>1.1923257895685838E-2</v>
      </c>
      <c r="R81" s="337">
        <f t="shared" si="41"/>
        <v>1.744864405567937E-2</v>
      </c>
      <c r="S81" s="337">
        <f t="shared" si="41"/>
        <v>1.7457518436580367E-2</v>
      </c>
      <c r="T81" s="337">
        <f t="shared" si="41"/>
        <v>1.7457518436580367E-2</v>
      </c>
      <c r="U81" s="337">
        <f t="shared" si="41"/>
        <v>1.7457518436580367E-2</v>
      </c>
      <c r="V81" s="337">
        <f t="shared" si="41"/>
        <v>1.7457518436580367E-2</v>
      </c>
      <c r="W81" s="337">
        <f t="shared" si="41"/>
        <v>5.0892188486406115E-2</v>
      </c>
      <c r="X81" s="337">
        <f t="shared" si="41"/>
        <v>5.0892188486406115E-2</v>
      </c>
      <c r="Y81" s="337">
        <f t="shared" si="41"/>
        <v>5.0892188486406115E-2</v>
      </c>
      <c r="Z81" s="337">
        <f t="shared" si="41"/>
        <v>5.0892188486406115E-2</v>
      </c>
      <c r="AA81" s="337">
        <f t="shared" si="41"/>
        <v>8.2650918588371272E-2</v>
      </c>
      <c r="AB81" s="337">
        <f t="shared" si="41"/>
        <v>8.2650918588371272E-2</v>
      </c>
      <c r="AC81" s="337">
        <f t="shared" si="41"/>
        <v>8.2650918588371272E-2</v>
      </c>
      <c r="AD81" s="337">
        <f t="shared" si="41"/>
        <v>8.2650918588371272E-2</v>
      </c>
      <c r="AE81" s="337">
        <f t="shared" si="41"/>
        <v>6.299518139889751E-2</v>
      </c>
      <c r="AF81" s="337">
        <f t="shared" si="41"/>
        <v>6.299518139889751E-2</v>
      </c>
      <c r="AG81" s="337">
        <f t="shared" si="41"/>
        <v>6.299518139889751E-2</v>
      </c>
      <c r="AH81" s="337">
        <f t="shared" si="41"/>
        <v>5.0892188486406115E-2</v>
      </c>
      <c r="AI81" s="337">
        <f t="shared" si="41"/>
        <v>0</v>
      </c>
      <c r="AJ81" s="337">
        <f t="shared" si="41"/>
        <v>8.2622929545670534E-2</v>
      </c>
      <c r="AK81" s="337">
        <f t="shared" si="41"/>
        <v>1.6670381536490846E-2</v>
      </c>
      <c r="AL81" s="337">
        <f t="shared" si="41"/>
        <v>1.6670381536490846E-2</v>
      </c>
      <c r="AM81" s="337">
        <f t="shared" si="41"/>
        <v>3.739139243583383E-2</v>
      </c>
      <c r="AN81" s="337">
        <f t="shared" si="41"/>
        <v>0</v>
      </c>
      <c r="AO81" s="337">
        <f t="shared" si="41"/>
        <v>0</v>
      </c>
      <c r="AP81" s="337">
        <f t="shared" si="41"/>
        <v>0</v>
      </c>
      <c r="AQ81" s="337">
        <f t="shared" si="41"/>
        <v>2.3569049915822E-2</v>
      </c>
      <c r="AR81" s="337">
        <f t="shared" si="41"/>
        <v>5.0892188486406115E-2</v>
      </c>
      <c r="AS81" s="337">
        <f t="shared" si="41"/>
        <v>8.2622929545670534E-2</v>
      </c>
      <c r="AU81" s="336">
        <f>IF('6.Network design'!I56="Unknown",0,'6.Network design'!I56)</f>
        <v>34.83891535878589</v>
      </c>
    </row>
    <row r="82" spans="3:47">
      <c r="C82" s="125" t="str">
        <f>'C. Masterfiles'!C101</f>
        <v>S07</v>
      </c>
      <c r="D82" s="125" t="str">
        <f>'C. Masterfiles'!D101</f>
        <v>Internet access</v>
      </c>
      <c r="E82" s="337">
        <f t="shared" ref="E82:AS82" si="42">IF(SUMPRODUCT(E$14:E$24,$AU$76:$AU$86)=0,0,E20*$AU82/SUMPRODUCT(E$14:E$24,$AU$76:$AU$86))</f>
        <v>4.4576380300048216E-5</v>
      </c>
      <c r="F82" s="337">
        <f t="shared" si="42"/>
        <v>4.4576380300048216E-5</v>
      </c>
      <c r="G82" s="337">
        <f t="shared" si="42"/>
        <v>4.5259556227007489E-5</v>
      </c>
      <c r="H82" s="337">
        <f t="shared" si="42"/>
        <v>4.5259556227007489E-5</v>
      </c>
      <c r="I82" s="337">
        <f t="shared" si="42"/>
        <v>4.5259556227007489E-5</v>
      </c>
      <c r="J82" s="337">
        <f t="shared" si="42"/>
        <v>4.5259556227007489E-5</v>
      </c>
      <c r="K82" s="337">
        <f t="shared" si="42"/>
        <v>4.7440783201085535E-5</v>
      </c>
      <c r="L82" s="337">
        <f t="shared" si="42"/>
        <v>4.7440783201085535E-5</v>
      </c>
      <c r="M82" s="337">
        <f t="shared" si="42"/>
        <v>4.7440783201085535E-5</v>
      </c>
      <c r="N82" s="337">
        <f t="shared" si="42"/>
        <v>4.7440783201085535E-5</v>
      </c>
      <c r="O82" s="337">
        <f t="shared" si="42"/>
        <v>3.4307386022355488E-5</v>
      </c>
      <c r="P82" s="337">
        <f t="shared" si="42"/>
        <v>4.7450369048133282E-5</v>
      </c>
      <c r="Q82" s="337">
        <f t="shared" si="42"/>
        <v>0</v>
      </c>
      <c r="R82" s="337">
        <f t="shared" si="42"/>
        <v>3.4307386022355488E-5</v>
      </c>
      <c r="S82" s="337">
        <f t="shared" si="42"/>
        <v>0</v>
      </c>
      <c r="T82" s="337">
        <f t="shared" si="42"/>
        <v>0</v>
      </c>
      <c r="U82" s="337">
        <f t="shared" si="42"/>
        <v>0</v>
      </c>
      <c r="V82" s="337">
        <f t="shared" si="42"/>
        <v>0</v>
      </c>
      <c r="W82" s="337">
        <f t="shared" si="42"/>
        <v>0</v>
      </c>
      <c r="X82" s="337">
        <f t="shared" si="42"/>
        <v>0</v>
      </c>
      <c r="Y82" s="337">
        <f t="shared" si="42"/>
        <v>0</v>
      </c>
      <c r="Z82" s="337">
        <f t="shared" si="42"/>
        <v>0</v>
      </c>
      <c r="AA82" s="337">
        <f t="shared" si="42"/>
        <v>0</v>
      </c>
      <c r="AB82" s="337">
        <f t="shared" si="42"/>
        <v>0</v>
      </c>
      <c r="AC82" s="337">
        <f t="shared" si="42"/>
        <v>0</v>
      </c>
      <c r="AD82" s="337">
        <f t="shared" si="42"/>
        <v>0</v>
      </c>
      <c r="AE82" s="337">
        <f t="shared" si="42"/>
        <v>0</v>
      </c>
      <c r="AF82" s="337">
        <f t="shared" si="42"/>
        <v>0</v>
      </c>
      <c r="AG82" s="337">
        <f t="shared" si="42"/>
        <v>0</v>
      </c>
      <c r="AH82" s="337">
        <f t="shared" si="42"/>
        <v>0</v>
      </c>
      <c r="AI82" s="337">
        <f t="shared" si="42"/>
        <v>0</v>
      </c>
      <c r="AJ82" s="337">
        <f t="shared" si="42"/>
        <v>3.249051019868299E-4</v>
      </c>
      <c r="AK82" s="337">
        <f t="shared" si="42"/>
        <v>6.5554344817548771E-5</v>
      </c>
      <c r="AL82" s="337">
        <f t="shared" si="42"/>
        <v>6.5554344817548771E-5</v>
      </c>
      <c r="AM82" s="337">
        <f t="shared" si="42"/>
        <v>0</v>
      </c>
      <c r="AN82" s="337">
        <f t="shared" si="42"/>
        <v>4.5259556227007489E-5</v>
      </c>
      <c r="AO82" s="337">
        <f t="shared" si="42"/>
        <v>4.6690716556730471E-5</v>
      </c>
      <c r="AP82" s="337">
        <f t="shared" si="42"/>
        <v>4.7450369048133282E-5</v>
      </c>
      <c r="AQ82" s="337">
        <f t="shared" si="42"/>
        <v>0</v>
      </c>
      <c r="AR82" s="337">
        <f t="shared" si="42"/>
        <v>0</v>
      </c>
      <c r="AS82" s="337">
        <f t="shared" si="42"/>
        <v>3.249051019868299E-4</v>
      </c>
      <c r="AU82" s="336">
        <f>IF('6.Network design'!I57="Unknown",0,'6.Network design'!I57)</f>
        <v>0.13700000000000001</v>
      </c>
    </row>
    <row r="83" spans="3:47">
      <c r="C83" s="125" t="str">
        <f>'C. Masterfiles'!C102</f>
        <v>S08</v>
      </c>
      <c r="D83" s="125" t="str">
        <f>'C. Masterfiles'!D102</f>
        <v>Local leased lines</v>
      </c>
      <c r="E83" s="337">
        <f t="shared" ref="E83:AS83" si="43">IF(SUMPRODUCT(E$14:E$24,$AU$76:$AU$86)=0,0,E21*$AU83/SUMPRODUCT(E$14:E$24,$AU$76:$AU$86))</f>
        <v>6.0378490989410484E-2</v>
      </c>
      <c r="F83" s="337">
        <f t="shared" si="43"/>
        <v>6.0378490989410484E-2</v>
      </c>
      <c r="G83" s="337">
        <f t="shared" si="43"/>
        <v>4.5977887102591854E-2</v>
      </c>
      <c r="H83" s="337">
        <f t="shared" si="43"/>
        <v>4.5977887102591854E-2</v>
      </c>
      <c r="I83" s="337">
        <f t="shared" si="43"/>
        <v>4.5977887102591854E-2</v>
      </c>
      <c r="J83" s="337">
        <f t="shared" si="43"/>
        <v>4.5977887102591854E-2</v>
      </c>
      <c r="K83" s="337">
        <f t="shared" si="43"/>
        <v>0</v>
      </c>
      <c r="L83" s="337">
        <f t="shared" si="43"/>
        <v>0</v>
      </c>
      <c r="M83" s="337">
        <f t="shared" si="43"/>
        <v>0</v>
      </c>
      <c r="N83" s="337">
        <f t="shared" si="43"/>
        <v>0</v>
      </c>
      <c r="O83" s="337">
        <f t="shared" si="43"/>
        <v>0</v>
      </c>
      <c r="P83" s="337">
        <f t="shared" si="43"/>
        <v>0</v>
      </c>
      <c r="Q83" s="337">
        <f t="shared" si="43"/>
        <v>0</v>
      </c>
      <c r="R83" s="337">
        <f t="shared" si="43"/>
        <v>0</v>
      </c>
      <c r="S83" s="337">
        <f t="shared" si="43"/>
        <v>0</v>
      </c>
      <c r="T83" s="337">
        <f t="shared" si="43"/>
        <v>0</v>
      </c>
      <c r="U83" s="337">
        <f t="shared" si="43"/>
        <v>0</v>
      </c>
      <c r="V83" s="337">
        <f t="shared" si="43"/>
        <v>0</v>
      </c>
      <c r="W83" s="337">
        <f t="shared" si="43"/>
        <v>0</v>
      </c>
      <c r="X83" s="337">
        <f t="shared" si="43"/>
        <v>0</v>
      </c>
      <c r="Y83" s="337">
        <f t="shared" si="43"/>
        <v>0</v>
      </c>
      <c r="Z83" s="337">
        <f t="shared" si="43"/>
        <v>0</v>
      </c>
      <c r="AA83" s="337">
        <f t="shared" si="43"/>
        <v>0</v>
      </c>
      <c r="AB83" s="337">
        <f t="shared" si="43"/>
        <v>0</v>
      </c>
      <c r="AC83" s="337">
        <f t="shared" si="43"/>
        <v>0</v>
      </c>
      <c r="AD83" s="337">
        <f t="shared" si="43"/>
        <v>0</v>
      </c>
      <c r="AE83" s="337">
        <f t="shared" si="43"/>
        <v>0</v>
      </c>
      <c r="AF83" s="337">
        <f t="shared" si="43"/>
        <v>0</v>
      </c>
      <c r="AG83" s="337">
        <f t="shared" si="43"/>
        <v>0</v>
      </c>
      <c r="AH83" s="337">
        <f t="shared" si="43"/>
        <v>0</v>
      </c>
      <c r="AI83" s="337">
        <f t="shared" si="43"/>
        <v>0</v>
      </c>
      <c r="AJ83" s="337">
        <f t="shared" si="43"/>
        <v>0</v>
      </c>
      <c r="AK83" s="337">
        <f t="shared" si="43"/>
        <v>4.4396521108722629E-2</v>
      </c>
      <c r="AL83" s="337">
        <f t="shared" si="43"/>
        <v>4.4396521108722629E-2</v>
      </c>
      <c r="AM83" s="337">
        <f t="shared" si="43"/>
        <v>0</v>
      </c>
      <c r="AN83" s="337">
        <f t="shared" si="43"/>
        <v>4.5977887102591854E-2</v>
      </c>
      <c r="AO83" s="337">
        <f t="shared" si="43"/>
        <v>1.581058729945049E-2</v>
      </c>
      <c r="AP83" s="337">
        <f t="shared" si="43"/>
        <v>0</v>
      </c>
      <c r="AQ83" s="337">
        <f t="shared" si="43"/>
        <v>0</v>
      </c>
      <c r="AR83" s="337">
        <f t="shared" si="43"/>
        <v>0</v>
      </c>
      <c r="AS83" s="337">
        <f t="shared" si="43"/>
        <v>0</v>
      </c>
      <c r="AU83" s="336">
        <f>IF('6.Network design'!I58="Unknown",0,'6.Network design'!I58)</f>
        <v>92.782917880170373</v>
      </c>
    </row>
    <row r="84" spans="3:47">
      <c r="C84" s="125" t="str">
        <f>'C. Masterfiles'!C103</f>
        <v>S09</v>
      </c>
      <c r="D84" s="125" t="str">
        <f>'C. Masterfiles'!D103</f>
        <v>Long distance leased lines</v>
      </c>
      <c r="E84" s="337">
        <f t="shared" ref="E84:AS84" si="44">IF(SUMPRODUCT(E$14:E$24,$AU$76:$AU$86)=0,0,E22*$AU84/SUMPRODUCT(E$14:E$24,$AU$76:$AU$86))</f>
        <v>7.5928328894592472E-4</v>
      </c>
      <c r="F84" s="337">
        <f t="shared" si="44"/>
        <v>7.5928328894592472E-4</v>
      </c>
      <c r="G84" s="337">
        <f t="shared" si="44"/>
        <v>7.709200360586048E-4</v>
      </c>
      <c r="H84" s="337">
        <f t="shared" si="44"/>
        <v>7.709200360586048E-4</v>
      </c>
      <c r="I84" s="337">
        <f t="shared" si="44"/>
        <v>7.709200360586048E-4</v>
      </c>
      <c r="J84" s="337">
        <f t="shared" si="44"/>
        <v>7.709200360586048E-4</v>
      </c>
      <c r="K84" s="337">
        <f t="shared" si="44"/>
        <v>8.0807355053572701E-4</v>
      </c>
      <c r="L84" s="337">
        <f t="shared" si="44"/>
        <v>8.0807355053572701E-4</v>
      </c>
      <c r="M84" s="337">
        <f t="shared" si="44"/>
        <v>8.0807355053572701E-4</v>
      </c>
      <c r="N84" s="337">
        <f t="shared" si="44"/>
        <v>8.0807355053572701E-4</v>
      </c>
      <c r="O84" s="337">
        <f t="shared" si="44"/>
        <v>4.3827624717708422E-4</v>
      </c>
      <c r="P84" s="337">
        <f t="shared" si="44"/>
        <v>6.0617762192759683E-4</v>
      </c>
      <c r="Q84" s="337">
        <f t="shared" si="44"/>
        <v>5.9897843155838995E-4</v>
      </c>
      <c r="R84" s="337">
        <f t="shared" si="44"/>
        <v>4.3827624717708422E-4</v>
      </c>
      <c r="S84" s="337">
        <f t="shared" si="44"/>
        <v>0</v>
      </c>
      <c r="T84" s="337">
        <f t="shared" si="44"/>
        <v>0</v>
      </c>
      <c r="U84" s="337">
        <f t="shared" si="44"/>
        <v>0</v>
      </c>
      <c r="V84" s="337">
        <f t="shared" si="44"/>
        <v>0</v>
      </c>
      <c r="W84" s="337">
        <f t="shared" si="44"/>
        <v>0</v>
      </c>
      <c r="X84" s="337">
        <f t="shared" si="44"/>
        <v>0</v>
      </c>
      <c r="Y84" s="337">
        <f t="shared" si="44"/>
        <v>0</v>
      </c>
      <c r="Z84" s="337">
        <f t="shared" si="44"/>
        <v>0</v>
      </c>
      <c r="AA84" s="337">
        <f t="shared" si="44"/>
        <v>0</v>
      </c>
      <c r="AB84" s="337">
        <f t="shared" si="44"/>
        <v>0</v>
      </c>
      <c r="AC84" s="337">
        <f t="shared" si="44"/>
        <v>0</v>
      </c>
      <c r="AD84" s="337">
        <f t="shared" si="44"/>
        <v>0</v>
      </c>
      <c r="AE84" s="337">
        <f t="shared" si="44"/>
        <v>0</v>
      </c>
      <c r="AF84" s="337">
        <f t="shared" si="44"/>
        <v>0</v>
      </c>
      <c r="AG84" s="337">
        <f t="shared" si="44"/>
        <v>0</v>
      </c>
      <c r="AH84" s="337">
        <f t="shared" si="44"/>
        <v>0</v>
      </c>
      <c r="AI84" s="337">
        <f t="shared" si="44"/>
        <v>0</v>
      </c>
      <c r="AJ84" s="337">
        <f t="shared" si="44"/>
        <v>0</v>
      </c>
      <c r="AK84" s="337">
        <f t="shared" si="44"/>
        <v>5.5830372725115406E-4</v>
      </c>
      <c r="AL84" s="337">
        <f t="shared" si="44"/>
        <v>5.5830372725115406E-4</v>
      </c>
      <c r="AM84" s="337">
        <f t="shared" si="44"/>
        <v>0</v>
      </c>
      <c r="AN84" s="337">
        <f t="shared" si="44"/>
        <v>7.709200360586048E-4</v>
      </c>
      <c r="AO84" s="337">
        <f t="shared" si="44"/>
        <v>7.9529743312060507E-4</v>
      </c>
      <c r="AP84" s="337">
        <f t="shared" si="44"/>
        <v>6.0617762192759683E-4</v>
      </c>
      <c r="AQ84" s="337">
        <f t="shared" si="44"/>
        <v>3.9467268301472403E-4</v>
      </c>
      <c r="AR84" s="337">
        <f t="shared" si="44"/>
        <v>0</v>
      </c>
      <c r="AS84" s="337">
        <f t="shared" si="44"/>
        <v>0</v>
      </c>
      <c r="AU84" s="336">
        <f>IF('6.Network design'!I59="Unknown",0,'6.Network design'!I59)</f>
        <v>1.1667817113616017</v>
      </c>
    </row>
    <row r="85" spans="3:47">
      <c r="C85" s="125" t="str">
        <f>'C. Masterfiles'!C104</f>
        <v>S10</v>
      </c>
      <c r="D85" s="125" t="str">
        <f>'C. Masterfiles'!D104</f>
        <v>International leased lines</v>
      </c>
      <c r="E85" s="337">
        <f t="shared" ref="E85:AS85" si="45">IF(SUMPRODUCT(E$14:E$24,$AU$76:$AU$86)=0,0,E23*$AU85/SUMPRODUCT(E$14:E$24,$AU$76:$AU$86))</f>
        <v>1.8846277981287191E-6</v>
      </c>
      <c r="F85" s="337">
        <f t="shared" si="45"/>
        <v>1.8846277981287191E-6</v>
      </c>
      <c r="G85" s="337">
        <f t="shared" si="45"/>
        <v>1.913511532839642E-6</v>
      </c>
      <c r="H85" s="337">
        <f t="shared" si="45"/>
        <v>1.913511532839642E-6</v>
      </c>
      <c r="I85" s="337">
        <f t="shared" si="45"/>
        <v>1.913511532839642E-6</v>
      </c>
      <c r="J85" s="337">
        <f t="shared" si="45"/>
        <v>1.913511532839642E-6</v>
      </c>
      <c r="K85" s="337">
        <f t="shared" si="45"/>
        <v>2.0057307969814465E-6</v>
      </c>
      <c r="L85" s="337">
        <f t="shared" si="45"/>
        <v>2.0057307969814465E-6</v>
      </c>
      <c r="M85" s="337">
        <f t="shared" si="45"/>
        <v>2.0057307969814465E-6</v>
      </c>
      <c r="N85" s="337">
        <f t="shared" si="45"/>
        <v>2.0057307969814465E-6</v>
      </c>
      <c r="O85" s="337">
        <f t="shared" si="45"/>
        <v>1.4504689017738365E-6</v>
      </c>
      <c r="P85" s="337">
        <f t="shared" si="45"/>
        <v>2.0061360733563604E-6</v>
      </c>
      <c r="Q85" s="337">
        <f t="shared" si="45"/>
        <v>1.9823104569426438E-6</v>
      </c>
      <c r="R85" s="337">
        <f t="shared" si="45"/>
        <v>1.4504689017738365E-6</v>
      </c>
      <c r="S85" s="337">
        <f t="shared" si="45"/>
        <v>0</v>
      </c>
      <c r="T85" s="337">
        <f t="shared" si="45"/>
        <v>0</v>
      </c>
      <c r="U85" s="337">
        <f t="shared" si="45"/>
        <v>0</v>
      </c>
      <c r="V85" s="337">
        <f t="shared" si="45"/>
        <v>0</v>
      </c>
      <c r="W85" s="337">
        <f t="shared" si="45"/>
        <v>0</v>
      </c>
      <c r="X85" s="337">
        <f t="shared" si="45"/>
        <v>0</v>
      </c>
      <c r="Y85" s="337">
        <f t="shared" si="45"/>
        <v>0</v>
      </c>
      <c r="Z85" s="337">
        <f t="shared" si="45"/>
        <v>0</v>
      </c>
      <c r="AA85" s="337">
        <f t="shared" si="45"/>
        <v>0</v>
      </c>
      <c r="AB85" s="337">
        <f t="shared" si="45"/>
        <v>0</v>
      </c>
      <c r="AC85" s="337">
        <f t="shared" si="45"/>
        <v>0</v>
      </c>
      <c r="AD85" s="337">
        <f t="shared" si="45"/>
        <v>0</v>
      </c>
      <c r="AE85" s="337">
        <f t="shared" si="45"/>
        <v>0</v>
      </c>
      <c r="AF85" s="337">
        <f t="shared" si="45"/>
        <v>0</v>
      </c>
      <c r="AG85" s="337">
        <f t="shared" si="45"/>
        <v>0</v>
      </c>
      <c r="AH85" s="337">
        <f t="shared" si="45"/>
        <v>0</v>
      </c>
      <c r="AI85" s="337">
        <f t="shared" si="45"/>
        <v>0</v>
      </c>
      <c r="AJ85" s="337">
        <f t="shared" si="45"/>
        <v>1.3736539010942613E-5</v>
      </c>
      <c r="AK85" s="337">
        <f t="shared" si="45"/>
        <v>2.7715471669002726E-6</v>
      </c>
      <c r="AL85" s="337">
        <f t="shared" si="45"/>
        <v>2.7715471669002726E-6</v>
      </c>
      <c r="AM85" s="337">
        <f t="shared" si="45"/>
        <v>0</v>
      </c>
      <c r="AN85" s="337">
        <f t="shared" si="45"/>
        <v>1.913511532839642E-6</v>
      </c>
      <c r="AO85" s="337">
        <f t="shared" si="45"/>
        <v>1.9740190151165752E-6</v>
      </c>
      <c r="AP85" s="337">
        <f t="shared" si="45"/>
        <v>2.0061360733563604E-6</v>
      </c>
      <c r="AQ85" s="337">
        <f t="shared" si="45"/>
        <v>3.9184906102921843E-6</v>
      </c>
      <c r="AR85" s="337">
        <f t="shared" si="45"/>
        <v>0</v>
      </c>
      <c r="AS85" s="337">
        <f t="shared" si="45"/>
        <v>1.3736539010942613E-5</v>
      </c>
      <c r="AU85" s="336">
        <f>IF('6.Network design'!I60="Unknown",0,'6.Network design'!I60)</f>
        <v>5.7921708000000004E-3</v>
      </c>
    </row>
    <row r="86" spans="3:47">
      <c r="C86" s="125" t="str">
        <f>'C. Masterfiles'!C105</f>
        <v>S11</v>
      </c>
      <c r="D86" s="125" t="str">
        <f>'C. Masterfiles'!D105</f>
        <v>IPTV</v>
      </c>
      <c r="E86" s="337">
        <f t="shared" ref="E86:AS86" si="46">IF(SUMPRODUCT(E$14:E$24,$AU$76:$AU$86)=0,0,E24*$AU86/SUMPRODUCT(E$14:E$24,$AU$76:$AU$86))</f>
        <v>4.4576380300048216E-5</v>
      </c>
      <c r="F86" s="337">
        <f t="shared" si="46"/>
        <v>4.4576380300048216E-5</v>
      </c>
      <c r="G86" s="337">
        <f t="shared" si="46"/>
        <v>4.5259556227007489E-5</v>
      </c>
      <c r="H86" s="337">
        <f t="shared" si="46"/>
        <v>4.5259556227007489E-5</v>
      </c>
      <c r="I86" s="337">
        <f t="shared" si="46"/>
        <v>4.5259556227007489E-5</v>
      </c>
      <c r="J86" s="337">
        <f t="shared" si="46"/>
        <v>4.5259556227007489E-5</v>
      </c>
      <c r="K86" s="337">
        <f t="shared" si="46"/>
        <v>4.7440783201085535E-5</v>
      </c>
      <c r="L86" s="337">
        <f t="shared" si="46"/>
        <v>4.7440783201085535E-5</v>
      </c>
      <c r="M86" s="337">
        <f t="shared" si="46"/>
        <v>4.7440783201085535E-5</v>
      </c>
      <c r="N86" s="337">
        <f t="shared" si="46"/>
        <v>4.7440783201085535E-5</v>
      </c>
      <c r="O86" s="337">
        <f t="shared" si="46"/>
        <v>3.4307386022355488E-5</v>
      </c>
      <c r="P86" s="337">
        <f t="shared" si="46"/>
        <v>4.7450369048133282E-5</v>
      </c>
      <c r="Q86" s="337">
        <f t="shared" si="46"/>
        <v>4.6886830858154634E-5</v>
      </c>
      <c r="R86" s="337">
        <f t="shared" si="46"/>
        <v>3.4307386022355488E-5</v>
      </c>
      <c r="S86" s="337">
        <f t="shared" si="46"/>
        <v>0</v>
      </c>
      <c r="T86" s="337">
        <f t="shared" si="46"/>
        <v>0</v>
      </c>
      <c r="U86" s="337">
        <f t="shared" si="46"/>
        <v>0</v>
      </c>
      <c r="V86" s="337">
        <f t="shared" si="46"/>
        <v>0</v>
      </c>
      <c r="W86" s="337">
        <f t="shared" si="46"/>
        <v>0</v>
      </c>
      <c r="X86" s="337">
        <f t="shared" si="46"/>
        <v>0</v>
      </c>
      <c r="Y86" s="337">
        <f t="shared" si="46"/>
        <v>0</v>
      </c>
      <c r="Z86" s="337">
        <f t="shared" si="46"/>
        <v>0</v>
      </c>
      <c r="AA86" s="337">
        <f t="shared" si="46"/>
        <v>0</v>
      </c>
      <c r="AB86" s="337">
        <f t="shared" si="46"/>
        <v>0</v>
      </c>
      <c r="AC86" s="337">
        <f t="shared" si="46"/>
        <v>0</v>
      </c>
      <c r="AD86" s="337">
        <f t="shared" si="46"/>
        <v>0</v>
      </c>
      <c r="AE86" s="337">
        <f t="shared" si="46"/>
        <v>0</v>
      </c>
      <c r="AF86" s="337">
        <f t="shared" si="46"/>
        <v>0</v>
      </c>
      <c r="AG86" s="337">
        <f t="shared" si="46"/>
        <v>0</v>
      </c>
      <c r="AH86" s="337">
        <f t="shared" si="46"/>
        <v>0</v>
      </c>
      <c r="AI86" s="337">
        <f t="shared" si="46"/>
        <v>0</v>
      </c>
      <c r="AJ86" s="337">
        <f t="shared" si="46"/>
        <v>0</v>
      </c>
      <c r="AK86" s="337">
        <f t="shared" si="46"/>
        <v>6.5554344817548771E-5</v>
      </c>
      <c r="AL86" s="337">
        <f t="shared" si="46"/>
        <v>6.5554344817548771E-5</v>
      </c>
      <c r="AM86" s="337">
        <f t="shared" si="46"/>
        <v>0</v>
      </c>
      <c r="AN86" s="337">
        <f t="shared" si="46"/>
        <v>4.5259556227007489E-5</v>
      </c>
      <c r="AO86" s="337">
        <f t="shared" si="46"/>
        <v>4.6690716556730471E-5</v>
      </c>
      <c r="AP86" s="337">
        <f t="shared" si="46"/>
        <v>4.7450369048133282E-5</v>
      </c>
      <c r="AQ86" s="337">
        <f t="shared" si="46"/>
        <v>9.2682559293663999E-5</v>
      </c>
      <c r="AR86" s="337">
        <f t="shared" si="46"/>
        <v>0</v>
      </c>
      <c r="AS86" s="337">
        <f t="shared" si="46"/>
        <v>0</v>
      </c>
      <c r="AU86" s="336">
        <f>IF('6.Network design'!I61="Unknown",0,'6.Network design'!I61)</f>
        <v>0.13700000000000001</v>
      </c>
    </row>
    <row r="87" spans="3:47">
      <c r="C87" s="202"/>
      <c r="D87" s="351" t="s">
        <v>41</v>
      </c>
      <c r="E87" s="352">
        <f t="shared" ref="E87:AS87" si="47">SUM(E76:E86)</f>
        <v>1</v>
      </c>
      <c r="F87" s="352">
        <f t="shared" si="47"/>
        <v>1</v>
      </c>
      <c r="G87" s="352">
        <f t="shared" si="47"/>
        <v>0.99999999999999989</v>
      </c>
      <c r="H87" s="352">
        <f t="shared" si="47"/>
        <v>0.99999999999999989</v>
      </c>
      <c r="I87" s="352">
        <f t="shared" si="47"/>
        <v>0.99999999999999989</v>
      </c>
      <c r="J87" s="352">
        <f t="shared" si="47"/>
        <v>0.99999999999999989</v>
      </c>
      <c r="K87" s="352">
        <f t="shared" si="47"/>
        <v>0.99999999999999989</v>
      </c>
      <c r="L87" s="352">
        <f t="shared" si="47"/>
        <v>0.99999999999999989</v>
      </c>
      <c r="M87" s="352">
        <f t="shared" si="47"/>
        <v>0.99999999999999989</v>
      </c>
      <c r="N87" s="352">
        <f t="shared" si="47"/>
        <v>0.99999999999999989</v>
      </c>
      <c r="O87" s="352">
        <f t="shared" si="47"/>
        <v>1</v>
      </c>
      <c r="P87" s="352">
        <f t="shared" si="47"/>
        <v>1</v>
      </c>
      <c r="Q87" s="352">
        <f t="shared" si="47"/>
        <v>1</v>
      </c>
      <c r="R87" s="352">
        <f t="shared" si="47"/>
        <v>1</v>
      </c>
      <c r="S87" s="352">
        <f t="shared" si="47"/>
        <v>1</v>
      </c>
      <c r="T87" s="352">
        <f t="shared" si="47"/>
        <v>1</v>
      </c>
      <c r="U87" s="352">
        <f t="shared" si="47"/>
        <v>1</v>
      </c>
      <c r="V87" s="352">
        <f t="shared" si="47"/>
        <v>1</v>
      </c>
      <c r="W87" s="352">
        <f t="shared" si="47"/>
        <v>0.99999999999999989</v>
      </c>
      <c r="X87" s="352">
        <f t="shared" si="47"/>
        <v>0.99999999999999989</v>
      </c>
      <c r="Y87" s="352">
        <f t="shared" si="47"/>
        <v>0.99999999999999989</v>
      </c>
      <c r="Z87" s="352">
        <f t="shared" si="47"/>
        <v>0.99999999999999989</v>
      </c>
      <c r="AA87" s="352">
        <f t="shared" si="47"/>
        <v>1</v>
      </c>
      <c r="AB87" s="352">
        <f t="shared" si="47"/>
        <v>1</v>
      </c>
      <c r="AC87" s="352">
        <f t="shared" si="47"/>
        <v>1</v>
      </c>
      <c r="AD87" s="352">
        <f t="shared" si="47"/>
        <v>1</v>
      </c>
      <c r="AE87" s="352">
        <f t="shared" si="47"/>
        <v>0.99999999999999989</v>
      </c>
      <c r="AF87" s="352">
        <f t="shared" si="47"/>
        <v>0.99999999999999989</v>
      </c>
      <c r="AG87" s="352">
        <f t="shared" si="47"/>
        <v>0.99999999999999989</v>
      </c>
      <c r="AH87" s="352">
        <f t="shared" si="47"/>
        <v>0.99999999999999989</v>
      </c>
      <c r="AI87" s="352">
        <f t="shared" si="47"/>
        <v>0</v>
      </c>
      <c r="AJ87" s="352">
        <f t="shared" si="47"/>
        <v>1</v>
      </c>
      <c r="AK87" s="352">
        <f t="shared" si="47"/>
        <v>1</v>
      </c>
      <c r="AL87" s="352">
        <f t="shared" si="47"/>
        <v>1</v>
      </c>
      <c r="AM87" s="352">
        <f t="shared" si="47"/>
        <v>0.99999999999999989</v>
      </c>
      <c r="AN87" s="352">
        <f t="shared" si="47"/>
        <v>0.99999999999999989</v>
      </c>
      <c r="AO87" s="352">
        <f t="shared" si="47"/>
        <v>0.99999999999999989</v>
      </c>
      <c r="AP87" s="352">
        <f t="shared" si="47"/>
        <v>1</v>
      </c>
      <c r="AQ87" s="352">
        <f t="shared" si="47"/>
        <v>0.99999999999999978</v>
      </c>
      <c r="AR87" s="352">
        <f t="shared" si="47"/>
        <v>0.99999999999999989</v>
      </c>
      <c r="AS87" s="352">
        <f t="shared" si="47"/>
        <v>1</v>
      </c>
    </row>
    <row r="89" spans="3:47">
      <c r="C89" s="211">
        <f>'C. Masterfiles'!$D$115</f>
        <v>2020</v>
      </c>
      <c r="AU89" s="211">
        <f>'C. Masterfiles'!$D$115</f>
        <v>2020</v>
      </c>
    </row>
    <row r="90" spans="3:47" ht="36">
      <c r="C90" s="88" t="s">
        <v>40</v>
      </c>
      <c r="D90" s="88" t="s">
        <v>85</v>
      </c>
      <c r="E90" s="218" t="str">
        <f>'C. Masterfiles'!$E$13</f>
        <v>MSAN-CMN</v>
      </c>
      <c r="F90" s="218" t="str">
        <f>'C. Masterfiles'!$E$14</f>
        <v>MSAN-1GE</v>
      </c>
      <c r="G90" s="218" t="str">
        <f>'C. Masterfiles'!$E$15</f>
        <v>AGGR-CMN</v>
      </c>
      <c r="H90" s="218" t="str">
        <f>'C. Masterfiles'!$E$16</f>
        <v>AGGR-1GE-MSAN</v>
      </c>
      <c r="I90" s="218" t="str">
        <f>'C. Masterfiles'!$E$17</f>
        <v>AGGR-2,5GE-AGGR</v>
      </c>
      <c r="J90" s="218" t="str">
        <f>'C. Masterfiles'!$E$18</f>
        <v>AGGR-PROC</v>
      </c>
      <c r="K90" s="218" t="str">
        <f>'C. Masterfiles'!$E$19</f>
        <v>EDGE-CMN</v>
      </c>
      <c r="L90" s="218" t="str">
        <f>'C. Masterfiles'!$E$20</f>
        <v>EDGE-2,5GE-AGGR</v>
      </c>
      <c r="M90" s="218" t="str">
        <f>'C. Masterfiles'!$E$21</f>
        <v>EDGE-2,5GE-EDGE</v>
      </c>
      <c r="N90" s="218" t="str">
        <f>'C. Masterfiles'!$E$22</f>
        <v>EDGE-PROC</v>
      </c>
      <c r="O90" s="218" t="str">
        <f>'C. Masterfiles'!$E$23</f>
        <v>CORE-CMN</v>
      </c>
      <c r="P90" s="218" t="str">
        <f>'C. Masterfiles'!$E$24</f>
        <v>CORE-2,5GE-EDGE</v>
      </c>
      <c r="Q90" s="218" t="str">
        <f>'C. Masterfiles'!$E$25</f>
        <v>CORE-2,5GE-CORE</v>
      </c>
      <c r="R90" s="218" t="str">
        <f>'C. Masterfiles'!$E$26</f>
        <v>CORE-PROC</v>
      </c>
      <c r="S90" s="218" t="str">
        <f>'C. Masterfiles'!$E$27</f>
        <v>SX-CMN</v>
      </c>
      <c r="T90" s="218" t="str">
        <f>'C. Masterfiles'!$E$28</f>
        <v>SX-SBC</v>
      </c>
      <c r="U90" s="218" t="str">
        <f>'C. Masterfiles'!$E$29</f>
        <v>SX-VOICE</v>
      </c>
      <c r="V90" s="218" t="str">
        <f>'C. Masterfiles'!$E$30</f>
        <v>SX-RTU</v>
      </c>
      <c r="W90" s="218" t="str">
        <f>'C. Masterfiles'!$E$31</f>
        <v>ICGW-CMN</v>
      </c>
      <c r="X90" s="218" t="str">
        <f>'C. Masterfiles'!$E$32</f>
        <v>ICGW-CONTROL</v>
      </c>
      <c r="Y90" s="218" t="str">
        <f>'C. Masterfiles'!$E$33</f>
        <v>ICGW-1GE-CORE</v>
      </c>
      <c r="Z90" s="218" t="str">
        <f>'C. Masterfiles'!$E$34</f>
        <v>ICGW-TDM-OLO</v>
      </c>
      <c r="AA90" s="218" t="str">
        <f>'C. Masterfiles'!$E$35</f>
        <v>INTGW-CMN</v>
      </c>
      <c r="AB90" s="218" t="str">
        <f>'C. Masterfiles'!$E$36</f>
        <v>INTGW-CONTROL</v>
      </c>
      <c r="AC90" s="218" t="str">
        <f>'C. Masterfiles'!$E$37</f>
        <v>INTGW-1GE-CORE</v>
      </c>
      <c r="AD90" s="218" t="str">
        <f>'C. Masterfiles'!$E$38</f>
        <v>INTGW-TDM-INT</v>
      </c>
      <c r="AE90" s="218" t="str">
        <f>'C. Masterfiles'!$E$39</f>
        <v>SGW-CMN</v>
      </c>
      <c r="AF90" s="218" t="str">
        <f>'C. Masterfiles'!$E$40</f>
        <v>SGW-CONTROL</v>
      </c>
      <c r="AG90" s="218" t="str">
        <f>'C. Masterfiles'!$E$41</f>
        <v>SGW-SIGTRAN</v>
      </c>
      <c r="AH90" s="218" t="str">
        <f>'C. Masterfiles'!$E$42</f>
        <v>SDH-STM-1</v>
      </c>
      <c r="AI90" s="218" t="str">
        <f>'C. Masterfiles'!$E$43</f>
        <v>SDH-STM-4</v>
      </c>
      <c r="AJ90" s="218" t="str">
        <f>'C. Masterfiles'!$E$44</f>
        <v>SDH-STM-16</v>
      </c>
      <c r="AK90" s="218" t="str">
        <f>'C. Masterfiles'!$E$45</f>
        <v>NMS</v>
      </c>
      <c r="AL90" s="218" t="str">
        <f>'C. Masterfiles'!$E$46</f>
        <v>OSS</v>
      </c>
      <c r="AM90" s="218" t="str">
        <f>'C. Masterfiles'!$E$47</f>
        <v>IBIL</v>
      </c>
      <c r="AN90" s="218" t="str">
        <f>'C. Masterfiles'!$D$54</f>
        <v>MSAN-MSAN</v>
      </c>
      <c r="AO90" s="218" t="str">
        <f>'C. Masterfiles'!$D$55</f>
        <v>AGGR-AGGR</v>
      </c>
      <c r="AP90" s="218" t="str">
        <f>'C. Masterfiles'!$D$56</f>
        <v>EDGE-EDGE</v>
      </c>
      <c r="AQ90" s="218" t="str">
        <f>'C. Masterfiles'!$D$57</f>
        <v>CORE-CORE</v>
      </c>
      <c r="AR90" s="218" t="str">
        <f>'C. Masterfiles'!$D$58</f>
        <v>CORE-ICGW</v>
      </c>
      <c r="AS90" s="218" t="str">
        <f>'C. Masterfiles'!$D$59</f>
        <v>CORE-INTGW</v>
      </c>
      <c r="AU90" s="218" t="s">
        <v>189</v>
      </c>
    </row>
    <row r="91" spans="3:47">
      <c r="C91" s="125" t="str">
        <f>'C. Masterfiles'!C95</f>
        <v>S01</v>
      </c>
      <c r="D91" s="125" t="str">
        <f>'C. Masterfiles'!D95</f>
        <v>On-net calls</v>
      </c>
      <c r="E91" s="337">
        <f t="shared" ref="E91:AS91" si="48">IF(SUMPRODUCT(E$14:E$24,$AU$91:$AU$101)=0,0,E14*$AU91/SUMPRODUCT(E$14:E$24,$AU$91:$AU$101))</f>
        <v>0.58745496465139457</v>
      </c>
      <c r="F91" s="337">
        <f t="shared" si="48"/>
        <v>0.58745496465139457</v>
      </c>
      <c r="G91" s="337">
        <f t="shared" si="48"/>
        <v>0.59560118540936235</v>
      </c>
      <c r="H91" s="337">
        <f t="shared" si="48"/>
        <v>0.59560118540936235</v>
      </c>
      <c r="I91" s="337">
        <f t="shared" si="48"/>
        <v>0.59560118540936235</v>
      </c>
      <c r="J91" s="337">
        <f t="shared" si="48"/>
        <v>0.59560118540936235</v>
      </c>
      <c r="K91" s="337">
        <f t="shared" si="48"/>
        <v>0.62145424891514445</v>
      </c>
      <c r="L91" s="337">
        <f t="shared" si="48"/>
        <v>0.62145424891514445</v>
      </c>
      <c r="M91" s="337">
        <f t="shared" si="48"/>
        <v>0.62145424891514445</v>
      </c>
      <c r="N91" s="337">
        <f t="shared" si="48"/>
        <v>0.62145424891514445</v>
      </c>
      <c r="O91" s="337">
        <f t="shared" si="48"/>
        <v>0.44376214181136875</v>
      </c>
      <c r="P91" s="337">
        <f t="shared" si="48"/>
        <v>0.62156734432565408</v>
      </c>
      <c r="Q91" s="337">
        <f t="shared" si="48"/>
        <v>0.61456379878020839</v>
      </c>
      <c r="R91" s="337">
        <f t="shared" si="48"/>
        <v>0.44376214181136875</v>
      </c>
      <c r="S91" s="337">
        <f t="shared" si="48"/>
        <v>0.44396782561275616</v>
      </c>
      <c r="T91" s="337">
        <f t="shared" si="48"/>
        <v>0.44396782561275616</v>
      </c>
      <c r="U91" s="337">
        <f t="shared" si="48"/>
        <v>0.44396782561275616</v>
      </c>
      <c r="V91" s="337">
        <f t="shared" si="48"/>
        <v>0.44396782561275616</v>
      </c>
      <c r="W91" s="337">
        <f t="shared" si="48"/>
        <v>0</v>
      </c>
      <c r="X91" s="337">
        <f t="shared" si="48"/>
        <v>0</v>
      </c>
      <c r="Y91" s="337">
        <f t="shared" si="48"/>
        <v>0</v>
      </c>
      <c r="Z91" s="337">
        <f t="shared" si="48"/>
        <v>0</v>
      </c>
      <c r="AA91" s="337">
        <f t="shared" si="48"/>
        <v>0</v>
      </c>
      <c r="AB91" s="337">
        <f t="shared" si="48"/>
        <v>0</v>
      </c>
      <c r="AC91" s="337">
        <f t="shared" si="48"/>
        <v>0</v>
      </c>
      <c r="AD91" s="337">
        <f t="shared" si="48"/>
        <v>0</v>
      </c>
      <c r="AE91" s="337">
        <f t="shared" si="48"/>
        <v>0</v>
      </c>
      <c r="AF91" s="337">
        <f t="shared" si="48"/>
        <v>0</v>
      </c>
      <c r="AG91" s="337">
        <f t="shared" si="48"/>
        <v>0</v>
      </c>
      <c r="AH91" s="337">
        <f t="shared" si="48"/>
        <v>0</v>
      </c>
      <c r="AI91" s="337">
        <f t="shared" si="48"/>
        <v>0</v>
      </c>
      <c r="AJ91" s="337">
        <f t="shared" si="48"/>
        <v>0</v>
      </c>
      <c r="AK91" s="337">
        <f t="shared" si="48"/>
        <v>0.42606728580713338</v>
      </c>
      <c r="AL91" s="337">
        <f t="shared" si="48"/>
        <v>0.42606728580713338</v>
      </c>
      <c r="AM91" s="337">
        <f t="shared" si="48"/>
        <v>0</v>
      </c>
      <c r="AN91" s="337">
        <f t="shared" si="48"/>
        <v>0.59560118540936235</v>
      </c>
      <c r="AO91" s="337">
        <f t="shared" si="48"/>
        <v>0.61259074107354328</v>
      </c>
      <c r="AP91" s="337">
        <f t="shared" si="48"/>
        <v>0.62156734432565408</v>
      </c>
      <c r="AQ91" s="337">
        <f t="shared" si="48"/>
        <v>0.60776328002476754</v>
      </c>
      <c r="AR91" s="337">
        <f t="shared" si="48"/>
        <v>0</v>
      </c>
      <c r="AS91" s="337">
        <f t="shared" si="48"/>
        <v>0</v>
      </c>
      <c r="AU91" s="336">
        <f>IF('6.Network design'!J51="Unknown",0,'6.Network design'!J51)</f>
        <v>841.857723736921</v>
      </c>
    </row>
    <row r="92" spans="3:47">
      <c r="C92" s="125" t="str">
        <f>'C. Masterfiles'!C96</f>
        <v>S02</v>
      </c>
      <c r="D92" s="125" t="str">
        <f>'C. Masterfiles'!D96</f>
        <v>Originating calls to OLO</v>
      </c>
      <c r="E92" s="337">
        <f t="shared" ref="E92:AS92" si="49">IF(SUMPRODUCT(E$14:E$24,$AU$91:$AU$101)=0,0,E15*$AU92/SUMPRODUCT(E$14:E$24,$AU$91:$AU$101))</f>
        <v>7.8586850416184462E-2</v>
      </c>
      <c r="F92" s="337">
        <f t="shared" si="49"/>
        <v>7.8586850416184462E-2</v>
      </c>
      <c r="G92" s="337">
        <f t="shared" si="49"/>
        <v>7.9676611965043831E-2</v>
      </c>
      <c r="H92" s="337">
        <f t="shared" si="49"/>
        <v>7.9676611965043831E-2</v>
      </c>
      <c r="I92" s="337">
        <f t="shared" si="49"/>
        <v>7.9676611965043831E-2</v>
      </c>
      <c r="J92" s="337">
        <f t="shared" si="49"/>
        <v>7.9676611965043831E-2</v>
      </c>
      <c r="K92" s="337">
        <f t="shared" si="49"/>
        <v>8.3135108286944287E-2</v>
      </c>
      <c r="L92" s="337">
        <f t="shared" si="49"/>
        <v>8.3135108286944287E-2</v>
      </c>
      <c r="M92" s="337">
        <f t="shared" si="49"/>
        <v>8.3135108286944287E-2</v>
      </c>
      <c r="N92" s="337">
        <f t="shared" si="49"/>
        <v>8.3135108286944287E-2</v>
      </c>
      <c r="O92" s="337">
        <f t="shared" si="49"/>
        <v>0.11872865549647842</v>
      </c>
      <c r="P92" s="337">
        <f t="shared" si="49"/>
        <v>8.3150237637521399E-2</v>
      </c>
      <c r="Q92" s="337">
        <f t="shared" si="49"/>
        <v>8.2213337586826474E-2</v>
      </c>
      <c r="R92" s="337">
        <f t="shared" si="49"/>
        <v>0.11872865549647842</v>
      </c>
      <c r="S92" s="337">
        <f t="shared" si="49"/>
        <v>0.11878368624131946</v>
      </c>
      <c r="T92" s="337">
        <f t="shared" si="49"/>
        <v>0.11878368624131946</v>
      </c>
      <c r="U92" s="337">
        <f t="shared" si="49"/>
        <v>0.11878368624131946</v>
      </c>
      <c r="V92" s="337">
        <f t="shared" si="49"/>
        <v>0.11878368624131946</v>
      </c>
      <c r="W92" s="337">
        <f t="shared" si="49"/>
        <v>0.33171223525138332</v>
      </c>
      <c r="X92" s="337">
        <f t="shared" si="49"/>
        <v>0.33171223525138332</v>
      </c>
      <c r="Y92" s="337">
        <f t="shared" si="49"/>
        <v>0.33171223525138332</v>
      </c>
      <c r="Z92" s="337">
        <f t="shared" si="49"/>
        <v>0.33171223525138332</v>
      </c>
      <c r="AA92" s="337">
        <f t="shared" si="49"/>
        <v>0</v>
      </c>
      <c r="AB92" s="337">
        <f t="shared" si="49"/>
        <v>0</v>
      </c>
      <c r="AC92" s="337">
        <f t="shared" si="49"/>
        <v>0</v>
      </c>
      <c r="AD92" s="337">
        <f t="shared" si="49"/>
        <v>0</v>
      </c>
      <c r="AE92" s="337">
        <f t="shared" si="49"/>
        <v>0.20752445386510135</v>
      </c>
      <c r="AF92" s="337">
        <f t="shared" si="49"/>
        <v>0.20752445386510135</v>
      </c>
      <c r="AG92" s="337">
        <f t="shared" si="49"/>
        <v>0.20752445386510135</v>
      </c>
      <c r="AH92" s="337">
        <f t="shared" si="49"/>
        <v>0.33171223525138332</v>
      </c>
      <c r="AI92" s="337">
        <f t="shared" si="49"/>
        <v>0</v>
      </c>
      <c r="AJ92" s="337">
        <f t="shared" si="49"/>
        <v>0</v>
      </c>
      <c r="AK92" s="337">
        <f t="shared" si="49"/>
        <v>0.11399439300619217</v>
      </c>
      <c r="AL92" s="337">
        <f t="shared" si="49"/>
        <v>0.11399439300619217</v>
      </c>
      <c r="AM92" s="337">
        <f t="shared" si="49"/>
        <v>0.24675395170486816</v>
      </c>
      <c r="AN92" s="337">
        <f t="shared" si="49"/>
        <v>7.9676611965043831E-2</v>
      </c>
      <c r="AO92" s="337">
        <f t="shared" si="49"/>
        <v>8.1949391582134531E-2</v>
      </c>
      <c r="AP92" s="337">
        <f t="shared" si="49"/>
        <v>8.3150237637521399E-2</v>
      </c>
      <c r="AQ92" s="337">
        <f t="shared" si="49"/>
        <v>8.1303597466571592E-2</v>
      </c>
      <c r="AR92" s="337">
        <f t="shared" si="49"/>
        <v>0.33171223525138332</v>
      </c>
      <c r="AS92" s="337">
        <f t="shared" si="49"/>
        <v>0</v>
      </c>
      <c r="AU92" s="336">
        <f>IF('6.Network design'!J52="Unknown",0,'6.Network design'!J52)</f>
        <v>225.23921317537167</v>
      </c>
    </row>
    <row r="93" spans="3:47">
      <c r="C93" s="125" t="str">
        <f>'C. Masterfiles'!C97</f>
        <v>S03</v>
      </c>
      <c r="D93" s="125" t="str">
        <f>'C. Masterfiles'!D97</f>
        <v>Terminating calls from OLO</v>
      </c>
      <c r="E93" s="337">
        <f t="shared" ref="E93:AS93" si="50">IF(SUMPRODUCT(E$14:E$24,$AU$91:$AU$101)=0,0,E16*$AU93/SUMPRODUCT(E$14:E$24,$AU$91:$AU$101))</f>
        <v>0.14750753992873053</v>
      </c>
      <c r="F93" s="337">
        <f t="shared" si="50"/>
        <v>0.14750753992873053</v>
      </c>
      <c r="G93" s="337">
        <f t="shared" si="50"/>
        <v>0.14955302265681888</v>
      </c>
      <c r="H93" s="337">
        <f t="shared" si="50"/>
        <v>0.14955302265681888</v>
      </c>
      <c r="I93" s="337">
        <f t="shared" si="50"/>
        <v>0.14955302265681888</v>
      </c>
      <c r="J93" s="337">
        <f t="shared" si="50"/>
        <v>0.14955302265681888</v>
      </c>
      <c r="K93" s="337">
        <f t="shared" si="50"/>
        <v>0.15604462120790469</v>
      </c>
      <c r="L93" s="337">
        <f t="shared" si="50"/>
        <v>0.15604462120790469</v>
      </c>
      <c r="M93" s="337">
        <f t="shared" si="50"/>
        <v>0.15604462120790469</v>
      </c>
      <c r="N93" s="337">
        <f t="shared" si="50"/>
        <v>0.15604462120790469</v>
      </c>
      <c r="O93" s="337">
        <f t="shared" si="50"/>
        <v>0.22285371914745314</v>
      </c>
      <c r="P93" s="337">
        <f t="shared" si="50"/>
        <v>0.1560730190031151</v>
      </c>
      <c r="Q93" s="337">
        <f t="shared" si="50"/>
        <v>0.15431445734928592</v>
      </c>
      <c r="R93" s="337">
        <f t="shared" si="50"/>
        <v>0.22285371914745314</v>
      </c>
      <c r="S93" s="337">
        <f t="shared" si="50"/>
        <v>0.22295701187071357</v>
      </c>
      <c r="T93" s="337">
        <f t="shared" si="50"/>
        <v>0.22295701187071357</v>
      </c>
      <c r="U93" s="337">
        <f t="shared" si="50"/>
        <v>0.22295701187071357</v>
      </c>
      <c r="V93" s="337">
        <f t="shared" si="50"/>
        <v>0.22295701187071357</v>
      </c>
      <c r="W93" s="337">
        <f t="shared" si="50"/>
        <v>0.62262395715142504</v>
      </c>
      <c r="X93" s="337">
        <f t="shared" si="50"/>
        <v>0.62262395715142504</v>
      </c>
      <c r="Y93" s="337">
        <f t="shared" si="50"/>
        <v>0.62262395715142504</v>
      </c>
      <c r="Z93" s="337">
        <f t="shared" si="50"/>
        <v>0.62262395715142504</v>
      </c>
      <c r="AA93" s="337">
        <f t="shared" si="50"/>
        <v>0</v>
      </c>
      <c r="AB93" s="337">
        <f t="shared" si="50"/>
        <v>0</v>
      </c>
      <c r="AC93" s="337">
        <f t="shared" si="50"/>
        <v>0</v>
      </c>
      <c r="AD93" s="337">
        <f t="shared" si="50"/>
        <v>0</v>
      </c>
      <c r="AE93" s="337">
        <f t="shared" si="50"/>
        <v>0.38952345720156523</v>
      </c>
      <c r="AF93" s="337">
        <f t="shared" si="50"/>
        <v>0.38952345720156523</v>
      </c>
      <c r="AG93" s="337">
        <f t="shared" si="50"/>
        <v>0.38952345720156523</v>
      </c>
      <c r="AH93" s="337">
        <f t="shared" si="50"/>
        <v>0.62262395715142504</v>
      </c>
      <c r="AI93" s="337">
        <f t="shared" si="50"/>
        <v>0</v>
      </c>
      <c r="AJ93" s="337">
        <f t="shared" si="50"/>
        <v>0</v>
      </c>
      <c r="AK93" s="337">
        <f t="shared" si="50"/>
        <v>0.21396750714607266</v>
      </c>
      <c r="AL93" s="337">
        <f t="shared" si="50"/>
        <v>0.21396750714607266</v>
      </c>
      <c r="AM93" s="337">
        <f t="shared" si="50"/>
        <v>0.46315723547793353</v>
      </c>
      <c r="AN93" s="337">
        <f t="shared" si="50"/>
        <v>0.14955302265681888</v>
      </c>
      <c r="AO93" s="337">
        <f t="shared" si="50"/>
        <v>0.15381903062560456</v>
      </c>
      <c r="AP93" s="337">
        <f t="shared" si="50"/>
        <v>0.1560730190031151</v>
      </c>
      <c r="AQ93" s="337">
        <f t="shared" si="50"/>
        <v>0.15260687489239147</v>
      </c>
      <c r="AR93" s="337">
        <f t="shared" si="50"/>
        <v>0.62262395715142504</v>
      </c>
      <c r="AS93" s="337">
        <f t="shared" si="50"/>
        <v>0</v>
      </c>
      <c r="AU93" s="336">
        <f>IF('6.Network design'!J53="Unknown",0,'6.Network design'!J53)</f>
        <v>422.77406531792519</v>
      </c>
    </row>
    <row r="94" spans="3:47">
      <c r="C94" s="125" t="str">
        <f>'C. Masterfiles'!C98</f>
        <v>S04</v>
      </c>
      <c r="D94" s="125" t="str">
        <f>'C. Masterfiles'!D98</f>
        <v xml:space="preserve">Originating international calls </v>
      </c>
      <c r="E94" s="337">
        <f t="shared" ref="E94:AS94" si="51">IF(SUMPRODUCT(E$14:E$24,$AU$91:$AU$101)=0,0,E17*$AU94/SUMPRODUCT(E$14:E$24,$AU$91:$AU$101))</f>
        <v>4.9386201949443057E-2</v>
      </c>
      <c r="F94" s="337">
        <f t="shared" si="51"/>
        <v>4.9386201949443057E-2</v>
      </c>
      <c r="G94" s="337">
        <f t="shared" si="51"/>
        <v>5.0071038962807103E-2</v>
      </c>
      <c r="H94" s="337">
        <f t="shared" si="51"/>
        <v>5.0071038962807103E-2</v>
      </c>
      <c r="I94" s="337">
        <f t="shared" si="51"/>
        <v>5.0071038962807103E-2</v>
      </c>
      <c r="J94" s="337">
        <f t="shared" si="51"/>
        <v>5.0071038962807103E-2</v>
      </c>
      <c r="K94" s="337">
        <f t="shared" si="51"/>
        <v>5.2244455977107071E-2</v>
      </c>
      <c r="L94" s="337">
        <f t="shared" si="51"/>
        <v>5.2244455977107071E-2</v>
      </c>
      <c r="M94" s="337">
        <f t="shared" si="51"/>
        <v>5.2244455977107071E-2</v>
      </c>
      <c r="N94" s="337">
        <f t="shared" si="51"/>
        <v>5.2244455977107071E-2</v>
      </c>
      <c r="O94" s="337">
        <f t="shared" si="51"/>
        <v>7.4612448857313843E-2</v>
      </c>
      <c r="P94" s="337">
        <f t="shared" si="51"/>
        <v>5.225396368938983E-2</v>
      </c>
      <c r="Q94" s="337">
        <f t="shared" si="51"/>
        <v>5.1665189169670257E-2</v>
      </c>
      <c r="R94" s="337">
        <f t="shared" si="51"/>
        <v>7.4612448857313843E-2</v>
      </c>
      <c r="S94" s="337">
        <f t="shared" si="51"/>
        <v>7.4647031735540353E-2</v>
      </c>
      <c r="T94" s="337">
        <f t="shared" si="51"/>
        <v>7.4647031735540353E-2</v>
      </c>
      <c r="U94" s="337">
        <f t="shared" si="51"/>
        <v>7.4647031735540353E-2</v>
      </c>
      <c r="V94" s="337">
        <f t="shared" si="51"/>
        <v>7.4647031735540353E-2</v>
      </c>
      <c r="W94" s="337">
        <f t="shared" si="51"/>
        <v>0</v>
      </c>
      <c r="X94" s="337">
        <f t="shared" si="51"/>
        <v>0</v>
      </c>
      <c r="Y94" s="337">
        <f t="shared" si="51"/>
        <v>0</v>
      </c>
      <c r="Z94" s="337">
        <f t="shared" si="51"/>
        <v>0</v>
      </c>
      <c r="AA94" s="337">
        <f t="shared" si="51"/>
        <v>0.34834344805984035</v>
      </c>
      <c r="AB94" s="337">
        <f t="shared" si="51"/>
        <v>0.34834344805984035</v>
      </c>
      <c r="AC94" s="337">
        <f t="shared" si="51"/>
        <v>0.34834344805984035</v>
      </c>
      <c r="AD94" s="337">
        <f t="shared" si="51"/>
        <v>0.34834344805984035</v>
      </c>
      <c r="AE94" s="337">
        <f t="shared" si="51"/>
        <v>0.13041424276139574</v>
      </c>
      <c r="AF94" s="337">
        <f t="shared" si="51"/>
        <v>0.13041424276139574</v>
      </c>
      <c r="AG94" s="337">
        <f t="shared" si="51"/>
        <v>0.13041424276139574</v>
      </c>
      <c r="AH94" s="337">
        <f t="shared" si="51"/>
        <v>0</v>
      </c>
      <c r="AI94" s="337">
        <f t="shared" si="51"/>
        <v>0</v>
      </c>
      <c r="AJ94" s="337">
        <f t="shared" si="51"/>
        <v>0.34822184930551936</v>
      </c>
      <c r="AK94" s="337">
        <f t="shared" si="51"/>
        <v>7.1637304260110349E-2</v>
      </c>
      <c r="AL94" s="337">
        <f t="shared" si="51"/>
        <v>7.1637304260110349E-2</v>
      </c>
      <c r="AM94" s="337">
        <f t="shared" si="51"/>
        <v>0</v>
      </c>
      <c r="AN94" s="337">
        <f t="shared" si="51"/>
        <v>5.0071038962807103E-2</v>
      </c>
      <c r="AO94" s="337">
        <f t="shared" si="51"/>
        <v>5.1499318026820881E-2</v>
      </c>
      <c r="AP94" s="337">
        <f t="shared" si="51"/>
        <v>5.225396368938983E-2</v>
      </c>
      <c r="AQ94" s="337">
        <f t="shared" si="51"/>
        <v>5.1093482719259238E-2</v>
      </c>
      <c r="AR94" s="337">
        <f t="shared" si="51"/>
        <v>0</v>
      </c>
      <c r="AS94" s="337">
        <f t="shared" si="51"/>
        <v>0.34822184930551936</v>
      </c>
      <c r="AU94" s="336">
        <f>IF('6.Network design'!J54="Unknown",0,'6.Network design'!J54)</f>
        <v>141.54669909664307</v>
      </c>
    </row>
    <row r="95" spans="3:47">
      <c r="C95" s="125" t="str">
        <f>'C. Masterfiles'!C99</f>
        <v>S05</v>
      </c>
      <c r="D95" s="125" t="str">
        <f>'C. Masterfiles'!D99</f>
        <v xml:space="preserve">Terminating international calls </v>
      </c>
      <c r="E95" s="337">
        <f t="shared" ref="E95:AS95" si="52">IF(SUMPRODUCT(E$14:E$24,$AU$91:$AU$101)=0,0,E18*$AU95/SUMPRODUCT(E$14:E$24,$AU$91:$AU$101))</f>
        <v>8.1569914257420439E-2</v>
      </c>
      <c r="F95" s="337">
        <f t="shared" si="52"/>
        <v>8.1569914257420439E-2</v>
      </c>
      <c r="G95" s="337">
        <f t="shared" si="52"/>
        <v>8.2701041865038433E-2</v>
      </c>
      <c r="H95" s="337">
        <f t="shared" si="52"/>
        <v>8.2701041865038433E-2</v>
      </c>
      <c r="I95" s="337">
        <f t="shared" si="52"/>
        <v>8.2701041865038433E-2</v>
      </c>
      <c r="J95" s="337">
        <f t="shared" si="52"/>
        <v>8.2701041865038433E-2</v>
      </c>
      <c r="K95" s="337">
        <f t="shared" si="52"/>
        <v>8.6290818614494794E-2</v>
      </c>
      <c r="L95" s="337">
        <f t="shared" si="52"/>
        <v>8.6290818614494794E-2</v>
      </c>
      <c r="M95" s="337">
        <f t="shared" si="52"/>
        <v>8.6290818614494794E-2</v>
      </c>
      <c r="N95" s="337">
        <f t="shared" si="52"/>
        <v>8.6290818614494794E-2</v>
      </c>
      <c r="O95" s="337">
        <f t="shared" si="52"/>
        <v>0.12323545475429888</v>
      </c>
      <c r="P95" s="337">
        <f t="shared" si="52"/>
        <v>8.6306522257315582E-2</v>
      </c>
      <c r="Q95" s="337">
        <f t="shared" si="52"/>
        <v>8.5334058589434325E-2</v>
      </c>
      <c r="R95" s="337">
        <f t="shared" si="52"/>
        <v>0.12323545475429888</v>
      </c>
      <c r="S95" s="337">
        <f t="shared" si="52"/>
        <v>0.12329257440109008</v>
      </c>
      <c r="T95" s="337">
        <f t="shared" si="52"/>
        <v>0.12329257440109008</v>
      </c>
      <c r="U95" s="337">
        <f t="shared" si="52"/>
        <v>0.12329257440109008</v>
      </c>
      <c r="V95" s="337">
        <f t="shared" si="52"/>
        <v>0.12329257440109008</v>
      </c>
      <c r="W95" s="337">
        <f t="shared" si="52"/>
        <v>0</v>
      </c>
      <c r="X95" s="337">
        <f t="shared" si="52"/>
        <v>0</v>
      </c>
      <c r="Y95" s="337">
        <f t="shared" si="52"/>
        <v>0</v>
      </c>
      <c r="Z95" s="337">
        <f t="shared" si="52"/>
        <v>0</v>
      </c>
      <c r="AA95" s="337">
        <f t="shared" si="52"/>
        <v>0.57534987645867763</v>
      </c>
      <c r="AB95" s="337">
        <f t="shared" si="52"/>
        <v>0.57534987645867763</v>
      </c>
      <c r="AC95" s="337">
        <f t="shared" si="52"/>
        <v>0.57534987645867763</v>
      </c>
      <c r="AD95" s="337">
        <f t="shared" si="52"/>
        <v>0.57534987645867763</v>
      </c>
      <c r="AE95" s="337">
        <f t="shared" si="52"/>
        <v>0.21540183654704856</v>
      </c>
      <c r="AF95" s="337">
        <f t="shared" si="52"/>
        <v>0.21540183654704856</v>
      </c>
      <c r="AG95" s="337">
        <f t="shared" si="52"/>
        <v>0.21540183654704856</v>
      </c>
      <c r="AH95" s="337">
        <f t="shared" si="52"/>
        <v>0</v>
      </c>
      <c r="AI95" s="337">
        <f t="shared" si="52"/>
        <v>0</v>
      </c>
      <c r="AJ95" s="337">
        <f t="shared" si="52"/>
        <v>0.5751490349367091</v>
      </c>
      <c r="AK95" s="337">
        <f t="shared" si="52"/>
        <v>0.11832148526246082</v>
      </c>
      <c r="AL95" s="337">
        <f t="shared" si="52"/>
        <v>0.11832148526246082</v>
      </c>
      <c r="AM95" s="337">
        <f t="shared" si="52"/>
        <v>0.25612043970018411</v>
      </c>
      <c r="AN95" s="337">
        <f t="shared" si="52"/>
        <v>8.2701041865038433E-2</v>
      </c>
      <c r="AO95" s="337">
        <f t="shared" si="52"/>
        <v>8.5060093506760942E-2</v>
      </c>
      <c r="AP95" s="337">
        <f t="shared" si="52"/>
        <v>8.6306522257315582E-2</v>
      </c>
      <c r="AQ95" s="337">
        <f t="shared" si="52"/>
        <v>8.438978581081126E-2</v>
      </c>
      <c r="AR95" s="337">
        <f t="shared" si="52"/>
        <v>0</v>
      </c>
      <c r="AS95" s="337">
        <f t="shared" si="52"/>
        <v>0.5751490349367091</v>
      </c>
      <c r="AU95" s="336">
        <f>IF('6.Network design'!J55="Unknown",0,'6.Network design'!J55)</f>
        <v>233.78902715689139</v>
      </c>
    </row>
    <row r="96" spans="3:47">
      <c r="C96" s="125" t="str">
        <f>'C. Masterfiles'!C100</f>
        <v>S06</v>
      </c>
      <c r="D96" s="125" t="str">
        <f>'C. Masterfiles'!D100</f>
        <v>Transit calls</v>
      </c>
      <c r="E96" s="337">
        <f t="shared" ref="E96:AS96" si="53">IF(SUMPRODUCT(E$14:E$24,$AU$91:$AU$101)=0,0,E19*$AU96/SUMPRODUCT(E$14:E$24,$AU$91:$AU$101))</f>
        <v>0</v>
      </c>
      <c r="F96" s="337">
        <f t="shared" si="53"/>
        <v>0</v>
      </c>
      <c r="G96" s="337">
        <f t="shared" si="53"/>
        <v>0</v>
      </c>
      <c r="H96" s="337">
        <f t="shared" si="53"/>
        <v>0</v>
      </c>
      <c r="I96" s="337">
        <f t="shared" si="53"/>
        <v>0</v>
      </c>
      <c r="J96" s="337">
        <f t="shared" si="53"/>
        <v>0</v>
      </c>
      <c r="K96" s="337">
        <f t="shared" si="53"/>
        <v>0</v>
      </c>
      <c r="L96" s="337">
        <f t="shared" si="53"/>
        <v>0</v>
      </c>
      <c r="M96" s="337">
        <f t="shared" si="53"/>
        <v>0</v>
      </c>
      <c r="N96" s="337">
        <f t="shared" si="53"/>
        <v>0</v>
      </c>
      <c r="O96" s="337">
        <f t="shared" si="53"/>
        <v>1.6344294556261244E-2</v>
      </c>
      <c r="P96" s="337">
        <f t="shared" si="53"/>
        <v>0</v>
      </c>
      <c r="Q96" s="337">
        <f t="shared" si="53"/>
        <v>1.1317562726146526E-2</v>
      </c>
      <c r="R96" s="337">
        <f t="shared" si="53"/>
        <v>1.6344294556261244E-2</v>
      </c>
      <c r="S96" s="337">
        <f t="shared" si="53"/>
        <v>1.63518701385802E-2</v>
      </c>
      <c r="T96" s="337">
        <f t="shared" si="53"/>
        <v>1.63518701385802E-2</v>
      </c>
      <c r="U96" s="337">
        <f t="shared" si="53"/>
        <v>1.63518701385802E-2</v>
      </c>
      <c r="V96" s="337">
        <f t="shared" si="53"/>
        <v>1.63518701385802E-2</v>
      </c>
      <c r="W96" s="337">
        <f t="shared" si="53"/>
        <v>4.5663807597191589E-2</v>
      </c>
      <c r="X96" s="337">
        <f t="shared" si="53"/>
        <v>4.5663807597191589E-2</v>
      </c>
      <c r="Y96" s="337">
        <f t="shared" si="53"/>
        <v>4.5663807597191589E-2</v>
      </c>
      <c r="Z96" s="337">
        <f t="shared" si="53"/>
        <v>4.5663807597191589E-2</v>
      </c>
      <c r="AA96" s="337">
        <f t="shared" si="53"/>
        <v>7.6306675481482011E-2</v>
      </c>
      <c r="AB96" s="337">
        <f t="shared" si="53"/>
        <v>7.6306675481482011E-2</v>
      </c>
      <c r="AC96" s="337">
        <f t="shared" si="53"/>
        <v>7.6306675481482011E-2</v>
      </c>
      <c r="AD96" s="337">
        <f t="shared" si="53"/>
        <v>7.6306675481482011E-2</v>
      </c>
      <c r="AE96" s="337">
        <f t="shared" si="53"/>
        <v>5.7136009624889059E-2</v>
      </c>
      <c r="AF96" s="337">
        <f t="shared" si="53"/>
        <v>5.7136009624889059E-2</v>
      </c>
      <c r="AG96" s="337">
        <f t="shared" si="53"/>
        <v>5.7136009624889059E-2</v>
      </c>
      <c r="AH96" s="337">
        <f t="shared" si="53"/>
        <v>4.5663807597191589E-2</v>
      </c>
      <c r="AI96" s="337">
        <f t="shared" si="53"/>
        <v>0</v>
      </c>
      <c r="AJ96" s="337">
        <f t="shared" si="53"/>
        <v>7.6280038561119076E-2</v>
      </c>
      <c r="AK96" s="337">
        <f t="shared" si="53"/>
        <v>1.5692571681742613E-2</v>
      </c>
      <c r="AL96" s="337">
        <f t="shared" si="53"/>
        <v>1.5692571681742613E-2</v>
      </c>
      <c r="AM96" s="337">
        <f t="shared" si="53"/>
        <v>3.3968373117014276E-2</v>
      </c>
      <c r="AN96" s="337">
        <f t="shared" si="53"/>
        <v>0</v>
      </c>
      <c r="AO96" s="337">
        <f t="shared" si="53"/>
        <v>0</v>
      </c>
      <c r="AP96" s="337">
        <f t="shared" si="53"/>
        <v>0</v>
      </c>
      <c r="AQ96" s="337">
        <f t="shared" si="53"/>
        <v>2.2384654149760104E-2</v>
      </c>
      <c r="AR96" s="337">
        <f t="shared" si="53"/>
        <v>4.5663807597191589E-2</v>
      </c>
      <c r="AS96" s="337">
        <f t="shared" si="53"/>
        <v>7.6280038561119076E-2</v>
      </c>
      <c r="AU96" s="336">
        <f>IF('6.Network design'!J56="Unknown",0,'6.Network design'!J56)</f>
        <v>31.006634669319453</v>
      </c>
    </row>
    <row r="97" spans="3:47">
      <c r="C97" s="125" t="str">
        <f>'C. Masterfiles'!C101</f>
        <v>S07</v>
      </c>
      <c r="D97" s="125" t="str">
        <f>'C. Masterfiles'!D101</f>
        <v>Internet access</v>
      </c>
      <c r="E97" s="337">
        <f t="shared" ref="E97:AS97" si="54">IF(SUMPRODUCT(E$14:E$24,$AU$91:$AU$101)=0,0,E20*$AU97/SUMPRODUCT(E$14:E$24,$AU$91:$AU$101))</f>
        <v>4.7799840690415368E-5</v>
      </c>
      <c r="F97" s="337">
        <f t="shared" si="54"/>
        <v>4.7799840690415368E-5</v>
      </c>
      <c r="G97" s="337">
        <f t="shared" si="54"/>
        <v>4.8462679678746808E-5</v>
      </c>
      <c r="H97" s="337">
        <f t="shared" si="54"/>
        <v>4.8462679678746808E-5</v>
      </c>
      <c r="I97" s="337">
        <f t="shared" si="54"/>
        <v>4.8462679678746808E-5</v>
      </c>
      <c r="J97" s="337">
        <f t="shared" si="54"/>
        <v>4.8462679678746808E-5</v>
      </c>
      <c r="K97" s="337">
        <f t="shared" si="54"/>
        <v>5.056628317398478E-5</v>
      </c>
      <c r="L97" s="337">
        <f t="shared" si="54"/>
        <v>5.056628317398478E-5</v>
      </c>
      <c r="M97" s="337">
        <f t="shared" si="54"/>
        <v>5.056628317398478E-5</v>
      </c>
      <c r="N97" s="337">
        <f t="shared" si="54"/>
        <v>5.056628317398478E-5</v>
      </c>
      <c r="O97" s="337">
        <f t="shared" si="54"/>
        <v>3.6107890748030943E-5</v>
      </c>
      <c r="P97" s="337">
        <f t="shared" si="54"/>
        <v>5.0575485483830589E-5</v>
      </c>
      <c r="Q97" s="337">
        <f t="shared" si="54"/>
        <v>0</v>
      </c>
      <c r="R97" s="337">
        <f t="shared" si="54"/>
        <v>3.6107890748030943E-5</v>
      </c>
      <c r="S97" s="337">
        <f t="shared" si="54"/>
        <v>0</v>
      </c>
      <c r="T97" s="337">
        <f t="shared" si="54"/>
        <v>0</v>
      </c>
      <c r="U97" s="337">
        <f t="shared" si="54"/>
        <v>0</v>
      </c>
      <c r="V97" s="337">
        <f t="shared" si="54"/>
        <v>0</v>
      </c>
      <c r="W97" s="337">
        <f t="shared" si="54"/>
        <v>0</v>
      </c>
      <c r="X97" s="337">
        <f t="shared" si="54"/>
        <v>0</v>
      </c>
      <c r="Y97" s="337">
        <f t="shared" si="54"/>
        <v>0</v>
      </c>
      <c r="Z97" s="337">
        <f t="shared" si="54"/>
        <v>0</v>
      </c>
      <c r="AA97" s="337">
        <f t="shared" si="54"/>
        <v>0</v>
      </c>
      <c r="AB97" s="337">
        <f t="shared" si="54"/>
        <v>0</v>
      </c>
      <c r="AC97" s="337">
        <f t="shared" si="54"/>
        <v>0</v>
      </c>
      <c r="AD97" s="337">
        <f t="shared" si="54"/>
        <v>0</v>
      </c>
      <c r="AE97" s="337">
        <f t="shared" si="54"/>
        <v>0</v>
      </c>
      <c r="AF97" s="337">
        <f t="shared" si="54"/>
        <v>0</v>
      </c>
      <c r="AG97" s="337">
        <f t="shared" si="54"/>
        <v>0</v>
      </c>
      <c r="AH97" s="337">
        <f t="shared" si="54"/>
        <v>0</v>
      </c>
      <c r="AI97" s="337">
        <f t="shared" si="54"/>
        <v>0</v>
      </c>
      <c r="AJ97" s="337">
        <f t="shared" si="54"/>
        <v>3.3703642444027555E-4</v>
      </c>
      <c r="AK97" s="337">
        <f t="shared" si="54"/>
        <v>6.9336203148999293E-5</v>
      </c>
      <c r="AL97" s="337">
        <f t="shared" si="54"/>
        <v>6.9336203148999293E-5</v>
      </c>
      <c r="AM97" s="337">
        <f t="shared" si="54"/>
        <v>0</v>
      </c>
      <c r="AN97" s="337">
        <f t="shared" si="54"/>
        <v>4.8462679678746808E-5</v>
      </c>
      <c r="AO97" s="337">
        <f t="shared" si="54"/>
        <v>4.9845080208174122E-5</v>
      </c>
      <c r="AP97" s="337">
        <f t="shared" si="54"/>
        <v>5.0575485483830589E-5</v>
      </c>
      <c r="AQ97" s="337">
        <f t="shared" si="54"/>
        <v>0</v>
      </c>
      <c r="AR97" s="337">
        <f t="shared" si="54"/>
        <v>0</v>
      </c>
      <c r="AS97" s="337">
        <f t="shared" si="54"/>
        <v>3.3703642444027555E-4</v>
      </c>
      <c r="AU97" s="336">
        <f>IF('6.Network design'!J57="Unknown",0,'6.Network design'!J57)</f>
        <v>0.13700000000000001</v>
      </c>
    </row>
    <row r="98" spans="3:47">
      <c r="C98" s="125" t="str">
        <f>'C. Masterfiles'!C102</f>
        <v>S08</v>
      </c>
      <c r="D98" s="125" t="str">
        <f>'C. Masterfiles'!D102</f>
        <v>Local leased lines</v>
      </c>
      <c r="E98" s="337">
        <f t="shared" ref="E98:AS98" si="55">IF(SUMPRODUCT(E$14:E$24,$AU$91:$AU$101)=0,0,E21*$AU98/SUMPRODUCT(E$14:E$24,$AU$91:$AU$101))</f>
        <v>5.4709231328132983E-2</v>
      </c>
      <c r="F98" s="337">
        <f t="shared" si="55"/>
        <v>5.4709231328132983E-2</v>
      </c>
      <c r="G98" s="337">
        <f t="shared" si="55"/>
        <v>4.1600911975278945E-2</v>
      </c>
      <c r="H98" s="337">
        <f t="shared" si="55"/>
        <v>4.1600911975278945E-2</v>
      </c>
      <c r="I98" s="337">
        <f t="shared" si="55"/>
        <v>4.1600911975278945E-2</v>
      </c>
      <c r="J98" s="337">
        <f t="shared" si="55"/>
        <v>4.1600911975278945E-2</v>
      </c>
      <c r="K98" s="337">
        <f t="shared" si="55"/>
        <v>0</v>
      </c>
      <c r="L98" s="337">
        <f t="shared" si="55"/>
        <v>0</v>
      </c>
      <c r="M98" s="337">
        <f t="shared" si="55"/>
        <v>0</v>
      </c>
      <c r="N98" s="337">
        <f t="shared" si="55"/>
        <v>0</v>
      </c>
      <c r="O98" s="337">
        <f t="shared" si="55"/>
        <v>0</v>
      </c>
      <c r="P98" s="337">
        <f t="shared" si="55"/>
        <v>0</v>
      </c>
      <c r="Q98" s="337">
        <f t="shared" si="55"/>
        <v>0</v>
      </c>
      <c r="R98" s="337">
        <f t="shared" si="55"/>
        <v>0</v>
      </c>
      <c r="S98" s="337">
        <f t="shared" si="55"/>
        <v>0</v>
      </c>
      <c r="T98" s="337">
        <f t="shared" si="55"/>
        <v>0</v>
      </c>
      <c r="U98" s="337">
        <f t="shared" si="55"/>
        <v>0</v>
      </c>
      <c r="V98" s="337">
        <f t="shared" si="55"/>
        <v>0</v>
      </c>
      <c r="W98" s="337">
        <f t="shared" si="55"/>
        <v>0</v>
      </c>
      <c r="X98" s="337">
        <f t="shared" si="55"/>
        <v>0</v>
      </c>
      <c r="Y98" s="337">
        <f t="shared" si="55"/>
        <v>0</v>
      </c>
      <c r="Z98" s="337">
        <f t="shared" si="55"/>
        <v>0</v>
      </c>
      <c r="AA98" s="337">
        <f t="shared" si="55"/>
        <v>0</v>
      </c>
      <c r="AB98" s="337">
        <f t="shared" si="55"/>
        <v>0</v>
      </c>
      <c r="AC98" s="337">
        <f t="shared" si="55"/>
        <v>0</v>
      </c>
      <c r="AD98" s="337">
        <f t="shared" si="55"/>
        <v>0</v>
      </c>
      <c r="AE98" s="337">
        <f t="shared" si="55"/>
        <v>0</v>
      </c>
      <c r="AF98" s="337">
        <f t="shared" si="55"/>
        <v>0</v>
      </c>
      <c r="AG98" s="337">
        <f t="shared" si="55"/>
        <v>0</v>
      </c>
      <c r="AH98" s="337">
        <f t="shared" si="55"/>
        <v>0</v>
      </c>
      <c r="AI98" s="337">
        <f t="shared" si="55"/>
        <v>0</v>
      </c>
      <c r="AJ98" s="337">
        <f t="shared" si="55"/>
        <v>0</v>
      </c>
      <c r="AK98" s="337">
        <f t="shared" si="55"/>
        <v>3.9679320293777139E-2</v>
      </c>
      <c r="AL98" s="337">
        <f t="shared" si="55"/>
        <v>3.9679320293777139E-2</v>
      </c>
      <c r="AM98" s="337">
        <f t="shared" si="55"/>
        <v>0</v>
      </c>
      <c r="AN98" s="337">
        <f t="shared" si="55"/>
        <v>4.1600911975278945E-2</v>
      </c>
      <c r="AO98" s="337">
        <f t="shared" si="55"/>
        <v>1.4262526738008279E-2</v>
      </c>
      <c r="AP98" s="337">
        <f t="shared" si="55"/>
        <v>0</v>
      </c>
      <c r="AQ98" s="337">
        <f t="shared" si="55"/>
        <v>0</v>
      </c>
      <c r="AR98" s="337">
        <f t="shared" si="55"/>
        <v>0</v>
      </c>
      <c r="AS98" s="337">
        <f t="shared" si="55"/>
        <v>0</v>
      </c>
      <c r="AU98" s="336">
        <f>IF('6.Network design'!J58="Unknown",0,'6.Network design'!J58)</f>
        <v>78.401565608743965</v>
      </c>
    </row>
    <row r="99" spans="3:47">
      <c r="C99" s="125" t="str">
        <f>'C. Masterfiles'!C103</f>
        <v>S09</v>
      </c>
      <c r="D99" s="125" t="str">
        <f>'C. Masterfiles'!D103</f>
        <v>Long distance leased lines</v>
      </c>
      <c r="E99" s="337">
        <f t="shared" ref="E99:AS99" si="56">IF(SUMPRODUCT(E$14:E$24,$AU$91:$AU$101)=0,0,E22*$AU99/SUMPRODUCT(E$14:E$24,$AU$91:$AU$101))</f>
        <v>6.8799011730541124E-4</v>
      </c>
      <c r="F99" s="337">
        <f t="shared" si="56"/>
        <v>6.8799011730541124E-4</v>
      </c>
      <c r="G99" s="337">
        <f t="shared" si="56"/>
        <v>6.975304560753727E-4</v>
      </c>
      <c r="H99" s="337">
        <f t="shared" si="56"/>
        <v>6.975304560753727E-4</v>
      </c>
      <c r="I99" s="337">
        <f t="shared" si="56"/>
        <v>6.975304560753727E-4</v>
      </c>
      <c r="J99" s="337">
        <f t="shared" si="56"/>
        <v>6.975304560753727E-4</v>
      </c>
      <c r="K99" s="337">
        <f t="shared" si="56"/>
        <v>7.2780792969346037E-4</v>
      </c>
      <c r="L99" s="337">
        <f t="shared" si="56"/>
        <v>7.2780792969346037E-4</v>
      </c>
      <c r="M99" s="337">
        <f t="shared" si="56"/>
        <v>7.2780792969346037E-4</v>
      </c>
      <c r="N99" s="337">
        <f t="shared" si="56"/>
        <v>7.2780792969346037E-4</v>
      </c>
      <c r="O99" s="337">
        <f t="shared" si="56"/>
        <v>3.8977962529648103E-4</v>
      </c>
      <c r="P99" s="337">
        <f t="shared" si="56"/>
        <v>5.4595528491650032E-4</v>
      </c>
      <c r="Q99" s="337">
        <f t="shared" si="56"/>
        <v>5.3980370256811008E-4</v>
      </c>
      <c r="R99" s="337">
        <f t="shared" si="56"/>
        <v>3.8977962529648103E-4</v>
      </c>
      <c r="S99" s="337">
        <f t="shared" si="56"/>
        <v>0</v>
      </c>
      <c r="T99" s="337">
        <f t="shared" si="56"/>
        <v>0</v>
      </c>
      <c r="U99" s="337">
        <f t="shared" si="56"/>
        <v>0</v>
      </c>
      <c r="V99" s="337">
        <f t="shared" si="56"/>
        <v>0</v>
      </c>
      <c r="W99" s="337">
        <f t="shared" si="56"/>
        <v>0</v>
      </c>
      <c r="X99" s="337">
        <f t="shared" si="56"/>
        <v>0</v>
      </c>
      <c r="Y99" s="337">
        <f t="shared" si="56"/>
        <v>0</v>
      </c>
      <c r="Z99" s="337">
        <f t="shared" si="56"/>
        <v>0</v>
      </c>
      <c r="AA99" s="337">
        <f t="shared" si="56"/>
        <v>0</v>
      </c>
      <c r="AB99" s="337">
        <f t="shared" si="56"/>
        <v>0</v>
      </c>
      <c r="AC99" s="337">
        <f t="shared" si="56"/>
        <v>0</v>
      </c>
      <c r="AD99" s="337">
        <f t="shared" si="56"/>
        <v>0</v>
      </c>
      <c r="AE99" s="337">
        <f t="shared" si="56"/>
        <v>0</v>
      </c>
      <c r="AF99" s="337">
        <f t="shared" si="56"/>
        <v>0</v>
      </c>
      <c r="AG99" s="337">
        <f t="shared" si="56"/>
        <v>0</v>
      </c>
      <c r="AH99" s="337">
        <f t="shared" si="56"/>
        <v>0</v>
      </c>
      <c r="AI99" s="337">
        <f t="shared" si="56"/>
        <v>0</v>
      </c>
      <c r="AJ99" s="337">
        <f t="shared" si="56"/>
        <v>0</v>
      </c>
      <c r="AK99" s="337">
        <f t="shared" si="56"/>
        <v>4.9898307033015895E-4</v>
      </c>
      <c r="AL99" s="337">
        <f t="shared" si="56"/>
        <v>4.9898307033015895E-4</v>
      </c>
      <c r="AM99" s="337">
        <f t="shared" si="56"/>
        <v>0</v>
      </c>
      <c r="AN99" s="337">
        <f t="shared" si="56"/>
        <v>6.975304560753727E-4</v>
      </c>
      <c r="AO99" s="337">
        <f t="shared" si="56"/>
        <v>7.1742754963607296E-4</v>
      </c>
      <c r="AP99" s="337">
        <f t="shared" si="56"/>
        <v>5.4595528491650032E-4</v>
      </c>
      <c r="AQ99" s="337">
        <f t="shared" si="56"/>
        <v>3.5588696621730785E-4</v>
      </c>
      <c r="AR99" s="337">
        <f t="shared" si="56"/>
        <v>0</v>
      </c>
      <c r="AS99" s="337">
        <f t="shared" si="56"/>
        <v>0</v>
      </c>
      <c r="AU99" s="336">
        <f>IF('6.Network design'!J59="Unknown",0,'6.Network design'!J59)</f>
        <v>0.98593054610055342</v>
      </c>
    </row>
    <row r="100" spans="3:47">
      <c r="C100" s="125" t="str">
        <f>'C. Masterfiles'!C104</f>
        <v>S10</v>
      </c>
      <c r="D100" s="125" t="str">
        <f>'C. Masterfiles'!D104</f>
        <v>International leased lines</v>
      </c>
      <c r="E100" s="337">
        <f t="shared" ref="E100:AS100" si="57">IF(SUMPRODUCT(E$14:E$24,$AU$91:$AU$101)=0,0,E23*$AU100/SUMPRODUCT(E$14:E$24,$AU$91:$AU$101))</f>
        <v>1.7076700077406277E-6</v>
      </c>
      <c r="F100" s="337">
        <f t="shared" si="57"/>
        <v>1.7076700077406277E-6</v>
      </c>
      <c r="G100" s="337">
        <f t="shared" si="57"/>
        <v>1.7313502176322415E-6</v>
      </c>
      <c r="H100" s="337">
        <f t="shared" si="57"/>
        <v>1.7313502176322415E-6</v>
      </c>
      <c r="I100" s="337">
        <f t="shared" si="57"/>
        <v>1.7313502176322415E-6</v>
      </c>
      <c r="J100" s="337">
        <f t="shared" si="57"/>
        <v>1.7313502176322415E-6</v>
      </c>
      <c r="K100" s="337">
        <f t="shared" si="57"/>
        <v>1.8065023634367054E-6</v>
      </c>
      <c r="L100" s="337">
        <f t="shared" si="57"/>
        <v>1.8065023634367054E-6</v>
      </c>
      <c r="M100" s="337">
        <f t="shared" si="57"/>
        <v>1.8065023634367054E-6</v>
      </c>
      <c r="N100" s="337">
        <f t="shared" si="57"/>
        <v>1.8065023634367054E-6</v>
      </c>
      <c r="O100" s="337">
        <f t="shared" si="57"/>
        <v>1.2899700330079055E-6</v>
      </c>
      <c r="P100" s="337">
        <f t="shared" si="57"/>
        <v>1.8068311199408828E-6</v>
      </c>
      <c r="Q100" s="337">
        <f t="shared" si="57"/>
        <v>1.7864725471217729E-6</v>
      </c>
      <c r="R100" s="337">
        <f t="shared" si="57"/>
        <v>1.2899700330079055E-6</v>
      </c>
      <c r="S100" s="337">
        <f t="shared" si="57"/>
        <v>0</v>
      </c>
      <c r="T100" s="337">
        <f t="shared" si="57"/>
        <v>0</v>
      </c>
      <c r="U100" s="337">
        <f t="shared" si="57"/>
        <v>0</v>
      </c>
      <c r="V100" s="337">
        <f t="shared" si="57"/>
        <v>0</v>
      </c>
      <c r="W100" s="337">
        <f t="shared" si="57"/>
        <v>0</v>
      </c>
      <c r="X100" s="337">
        <f t="shared" si="57"/>
        <v>0</v>
      </c>
      <c r="Y100" s="337">
        <f t="shared" si="57"/>
        <v>0</v>
      </c>
      <c r="Z100" s="337">
        <f t="shared" si="57"/>
        <v>0</v>
      </c>
      <c r="AA100" s="337">
        <f t="shared" si="57"/>
        <v>0</v>
      </c>
      <c r="AB100" s="337">
        <f t="shared" si="57"/>
        <v>0</v>
      </c>
      <c r="AC100" s="337">
        <f t="shared" si="57"/>
        <v>0</v>
      </c>
      <c r="AD100" s="337">
        <f t="shared" si="57"/>
        <v>0</v>
      </c>
      <c r="AE100" s="337">
        <f t="shared" si="57"/>
        <v>0</v>
      </c>
      <c r="AF100" s="337">
        <f t="shared" si="57"/>
        <v>0</v>
      </c>
      <c r="AG100" s="337">
        <f t="shared" si="57"/>
        <v>0</v>
      </c>
      <c r="AH100" s="337">
        <f t="shared" si="57"/>
        <v>0</v>
      </c>
      <c r="AI100" s="337">
        <f t="shared" si="57"/>
        <v>0</v>
      </c>
      <c r="AJ100" s="337">
        <f t="shared" si="57"/>
        <v>1.2040772212201225E-5</v>
      </c>
      <c r="AK100" s="337">
        <f t="shared" si="57"/>
        <v>2.4770658826044818E-6</v>
      </c>
      <c r="AL100" s="337">
        <f t="shared" si="57"/>
        <v>2.4770658826044818E-6</v>
      </c>
      <c r="AM100" s="337">
        <f t="shared" si="57"/>
        <v>0</v>
      </c>
      <c r="AN100" s="337">
        <f t="shared" si="57"/>
        <v>1.7313502176322415E-6</v>
      </c>
      <c r="AO100" s="337">
        <f t="shared" si="57"/>
        <v>1.7807370751759142E-6</v>
      </c>
      <c r="AP100" s="337">
        <f t="shared" si="57"/>
        <v>1.8068311199408828E-6</v>
      </c>
      <c r="AQ100" s="337">
        <f t="shared" si="57"/>
        <v>3.5334083038016249E-6</v>
      </c>
      <c r="AR100" s="337">
        <f t="shared" si="57"/>
        <v>0</v>
      </c>
      <c r="AS100" s="337">
        <f t="shared" si="57"/>
        <v>1.2040772212201225E-5</v>
      </c>
      <c r="AU100" s="336">
        <f>IF('6.Network design'!J60="Unknown",0,'6.Network design'!J60)</f>
        <v>4.8943843260000003E-3</v>
      </c>
    </row>
    <row r="101" spans="3:47">
      <c r="C101" s="125" t="str">
        <f>'C. Masterfiles'!C105</f>
        <v>S11</v>
      </c>
      <c r="D101" s="125" t="str">
        <f>'C. Masterfiles'!D105</f>
        <v>IPTV</v>
      </c>
      <c r="E101" s="337">
        <f t="shared" ref="E101:AS101" si="58">IF(SUMPRODUCT(E$14:E$24,$AU$91:$AU$101)=0,0,E24*$AU101/SUMPRODUCT(E$14:E$24,$AU$91:$AU$101))</f>
        <v>4.7799840690415368E-5</v>
      </c>
      <c r="F101" s="337">
        <f t="shared" si="58"/>
        <v>4.7799840690415368E-5</v>
      </c>
      <c r="G101" s="337">
        <f t="shared" si="58"/>
        <v>4.8462679678746808E-5</v>
      </c>
      <c r="H101" s="337">
        <f t="shared" si="58"/>
        <v>4.8462679678746808E-5</v>
      </c>
      <c r="I101" s="337">
        <f t="shared" si="58"/>
        <v>4.8462679678746808E-5</v>
      </c>
      <c r="J101" s="337">
        <f t="shared" si="58"/>
        <v>4.8462679678746808E-5</v>
      </c>
      <c r="K101" s="337">
        <f t="shared" si="58"/>
        <v>5.056628317398478E-5</v>
      </c>
      <c r="L101" s="337">
        <f t="shared" si="58"/>
        <v>5.056628317398478E-5</v>
      </c>
      <c r="M101" s="337">
        <f t="shared" si="58"/>
        <v>5.056628317398478E-5</v>
      </c>
      <c r="N101" s="337">
        <f t="shared" si="58"/>
        <v>5.056628317398478E-5</v>
      </c>
      <c r="O101" s="337">
        <f t="shared" si="58"/>
        <v>3.6107890748030943E-5</v>
      </c>
      <c r="P101" s="337">
        <f t="shared" si="58"/>
        <v>5.0575485483830589E-5</v>
      </c>
      <c r="Q101" s="337">
        <f t="shared" si="58"/>
        <v>5.0005623313138008E-5</v>
      </c>
      <c r="R101" s="337">
        <f t="shared" si="58"/>
        <v>3.6107890748030943E-5</v>
      </c>
      <c r="S101" s="337">
        <f t="shared" si="58"/>
        <v>0</v>
      </c>
      <c r="T101" s="337">
        <f t="shared" si="58"/>
        <v>0</v>
      </c>
      <c r="U101" s="337">
        <f t="shared" si="58"/>
        <v>0</v>
      </c>
      <c r="V101" s="337">
        <f t="shared" si="58"/>
        <v>0</v>
      </c>
      <c r="W101" s="337">
        <f t="shared" si="58"/>
        <v>0</v>
      </c>
      <c r="X101" s="337">
        <f t="shared" si="58"/>
        <v>0</v>
      </c>
      <c r="Y101" s="337">
        <f t="shared" si="58"/>
        <v>0</v>
      </c>
      <c r="Z101" s="337">
        <f t="shared" si="58"/>
        <v>0</v>
      </c>
      <c r="AA101" s="337">
        <f t="shared" si="58"/>
        <v>0</v>
      </c>
      <c r="AB101" s="337">
        <f t="shared" si="58"/>
        <v>0</v>
      </c>
      <c r="AC101" s="337">
        <f t="shared" si="58"/>
        <v>0</v>
      </c>
      <c r="AD101" s="337">
        <f t="shared" si="58"/>
        <v>0</v>
      </c>
      <c r="AE101" s="337">
        <f t="shared" si="58"/>
        <v>0</v>
      </c>
      <c r="AF101" s="337">
        <f t="shared" si="58"/>
        <v>0</v>
      </c>
      <c r="AG101" s="337">
        <f t="shared" si="58"/>
        <v>0</v>
      </c>
      <c r="AH101" s="337">
        <f t="shared" si="58"/>
        <v>0</v>
      </c>
      <c r="AI101" s="337">
        <f t="shared" si="58"/>
        <v>0</v>
      </c>
      <c r="AJ101" s="337">
        <f t="shared" si="58"/>
        <v>0</v>
      </c>
      <c r="AK101" s="337">
        <f t="shared" si="58"/>
        <v>6.9336203148999293E-5</v>
      </c>
      <c r="AL101" s="337">
        <f t="shared" si="58"/>
        <v>6.9336203148999293E-5</v>
      </c>
      <c r="AM101" s="337">
        <f t="shared" si="58"/>
        <v>0</v>
      </c>
      <c r="AN101" s="337">
        <f t="shared" si="58"/>
        <v>4.8462679678746808E-5</v>
      </c>
      <c r="AO101" s="337">
        <f t="shared" si="58"/>
        <v>4.9845080208174122E-5</v>
      </c>
      <c r="AP101" s="337">
        <f t="shared" si="58"/>
        <v>5.0575485483830589E-5</v>
      </c>
      <c r="AQ101" s="337">
        <f t="shared" si="58"/>
        <v>9.8904561917891084E-5</v>
      </c>
      <c r="AR101" s="337">
        <f t="shared" si="58"/>
        <v>0</v>
      </c>
      <c r="AS101" s="337">
        <f t="shared" si="58"/>
        <v>0</v>
      </c>
      <c r="AU101" s="336">
        <f>IF('6.Network design'!J61="Unknown",0,'6.Network design'!J61)</f>
        <v>0.13700000000000001</v>
      </c>
    </row>
    <row r="102" spans="3:47">
      <c r="C102" s="202"/>
      <c r="D102" s="351" t="s">
        <v>41</v>
      </c>
      <c r="E102" s="352">
        <f t="shared" ref="E102:AS102" si="59">SUM(E91:E101)</f>
        <v>1</v>
      </c>
      <c r="F102" s="352">
        <f t="shared" si="59"/>
        <v>1</v>
      </c>
      <c r="G102" s="352">
        <f t="shared" si="59"/>
        <v>1</v>
      </c>
      <c r="H102" s="352">
        <f t="shared" si="59"/>
        <v>1</v>
      </c>
      <c r="I102" s="352">
        <f t="shared" si="59"/>
        <v>1</v>
      </c>
      <c r="J102" s="352">
        <f t="shared" si="59"/>
        <v>1</v>
      </c>
      <c r="K102" s="352">
        <f t="shared" si="59"/>
        <v>1.0000000000000002</v>
      </c>
      <c r="L102" s="352">
        <f t="shared" si="59"/>
        <v>1.0000000000000002</v>
      </c>
      <c r="M102" s="352">
        <f t="shared" si="59"/>
        <v>1.0000000000000002</v>
      </c>
      <c r="N102" s="352">
        <f t="shared" si="59"/>
        <v>1.0000000000000002</v>
      </c>
      <c r="O102" s="352">
        <f t="shared" si="59"/>
        <v>0.99999999999999989</v>
      </c>
      <c r="P102" s="352">
        <f t="shared" si="59"/>
        <v>1.0000000000000002</v>
      </c>
      <c r="Q102" s="352">
        <f t="shared" si="59"/>
        <v>1.0000000000000002</v>
      </c>
      <c r="R102" s="352">
        <f t="shared" si="59"/>
        <v>0.99999999999999989</v>
      </c>
      <c r="S102" s="352">
        <f t="shared" si="59"/>
        <v>0.99999999999999978</v>
      </c>
      <c r="T102" s="352">
        <f t="shared" si="59"/>
        <v>0.99999999999999978</v>
      </c>
      <c r="U102" s="352">
        <f t="shared" si="59"/>
        <v>0.99999999999999978</v>
      </c>
      <c r="V102" s="352">
        <f t="shared" si="59"/>
        <v>0.99999999999999978</v>
      </c>
      <c r="W102" s="352">
        <f t="shared" si="59"/>
        <v>1</v>
      </c>
      <c r="X102" s="352">
        <f t="shared" si="59"/>
        <v>1</v>
      </c>
      <c r="Y102" s="352">
        <f t="shared" si="59"/>
        <v>1</v>
      </c>
      <c r="Z102" s="352">
        <f t="shared" si="59"/>
        <v>1</v>
      </c>
      <c r="AA102" s="352">
        <f t="shared" si="59"/>
        <v>1</v>
      </c>
      <c r="AB102" s="352">
        <f t="shared" si="59"/>
        <v>1</v>
      </c>
      <c r="AC102" s="352">
        <f t="shared" si="59"/>
        <v>1</v>
      </c>
      <c r="AD102" s="352">
        <f t="shared" si="59"/>
        <v>1</v>
      </c>
      <c r="AE102" s="352">
        <f t="shared" si="59"/>
        <v>1</v>
      </c>
      <c r="AF102" s="352">
        <f t="shared" si="59"/>
        <v>1</v>
      </c>
      <c r="AG102" s="352">
        <f t="shared" si="59"/>
        <v>1</v>
      </c>
      <c r="AH102" s="352">
        <f t="shared" si="59"/>
        <v>1</v>
      </c>
      <c r="AI102" s="352">
        <f t="shared" si="59"/>
        <v>0</v>
      </c>
      <c r="AJ102" s="352">
        <f t="shared" si="59"/>
        <v>1</v>
      </c>
      <c r="AK102" s="352">
        <f t="shared" si="59"/>
        <v>0.99999999999999989</v>
      </c>
      <c r="AL102" s="352">
        <f t="shared" si="59"/>
        <v>0.99999999999999989</v>
      </c>
      <c r="AM102" s="352">
        <f t="shared" si="59"/>
        <v>1</v>
      </c>
      <c r="AN102" s="352">
        <f t="shared" si="59"/>
        <v>1</v>
      </c>
      <c r="AO102" s="352">
        <f t="shared" si="59"/>
        <v>1</v>
      </c>
      <c r="AP102" s="352">
        <f t="shared" si="59"/>
        <v>1.0000000000000002</v>
      </c>
      <c r="AQ102" s="352">
        <f t="shared" si="59"/>
        <v>1.0000000000000002</v>
      </c>
      <c r="AR102" s="352">
        <f t="shared" si="59"/>
        <v>1</v>
      </c>
      <c r="AS102" s="352">
        <f t="shared" si="59"/>
        <v>1</v>
      </c>
    </row>
  </sheetData>
  <phoneticPr fontId="2" type="noConversion"/>
  <pageMargins left="0.75" right="0.75" top="1" bottom="1" header="0.5" footer="0.5"/>
  <pageSetup orientation="portrait" horizontalDpi="4294967293" verticalDpi="2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>
    <tabColor indexed="44"/>
  </sheetPr>
  <dimension ref="A1:BU113"/>
  <sheetViews>
    <sheetView topLeftCell="A28" workbookViewId="0">
      <selection activeCell="O49" sqref="O49"/>
    </sheetView>
  </sheetViews>
  <sheetFormatPr baseColWidth="10" defaultColWidth="8.83203125" defaultRowHeight="12" x14ac:dyDescent="0"/>
  <cols>
    <col min="1" max="1" width="4.6640625" style="1" customWidth="1"/>
    <col min="2" max="2" width="15.6640625" style="1" customWidth="1"/>
    <col min="3" max="3" width="7.5" style="1" customWidth="1"/>
    <col min="4" max="4" width="35.5" style="1" customWidth="1"/>
    <col min="5" max="24" width="9.83203125" style="1" customWidth="1"/>
    <col min="25" max="25" width="9.83203125" style="61" customWidth="1"/>
    <col min="26" max="46" width="9.83203125" style="1" customWidth="1"/>
    <col min="47" max="49" width="14.1640625" style="1" customWidth="1"/>
    <col min="50" max="75" width="9.83203125" style="1" customWidth="1"/>
    <col min="76" max="16384" width="8.83203125" style="1"/>
  </cols>
  <sheetData>
    <row r="1" spans="1:73" s="15" customFormat="1" ht="23">
      <c r="A1" s="15">
        <v>9</v>
      </c>
      <c r="B1" s="15" t="s">
        <v>6</v>
      </c>
    </row>
    <row r="2" spans="1:73">
      <c r="C2" s="72"/>
    </row>
    <row r="3" spans="1:73">
      <c r="B3" s="101" t="s">
        <v>62</v>
      </c>
      <c r="C3" s="106" t="s">
        <v>77</v>
      </c>
      <c r="D3" s="116"/>
      <c r="E3" s="116"/>
      <c r="F3" s="116"/>
      <c r="G3" s="116"/>
      <c r="H3" s="116"/>
      <c r="I3" s="116"/>
      <c r="J3" s="116"/>
    </row>
    <row r="4" spans="1:73">
      <c r="B4" s="126" t="s">
        <v>64</v>
      </c>
      <c r="C4" s="94" t="s">
        <v>69</v>
      </c>
      <c r="D4" s="93"/>
      <c r="E4" s="93"/>
      <c r="F4" s="93"/>
      <c r="G4" s="93"/>
      <c r="H4" s="93"/>
      <c r="I4" s="93"/>
      <c r="J4" s="93"/>
    </row>
    <row r="5" spans="1:73">
      <c r="B5" s="129" t="s">
        <v>97</v>
      </c>
      <c r="C5" s="130" t="s">
        <v>28</v>
      </c>
      <c r="D5" s="131"/>
      <c r="E5" s="131"/>
      <c r="F5" s="131"/>
      <c r="G5" s="131"/>
      <c r="H5" s="131"/>
      <c r="I5" s="131"/>
      <c r="J5" s="131"/>
    </row>
    <row r="6" spans="1:73">
      <c r="B6" s="129"/>
      <c r="C6" s="130" t="s">
        <v>327</v>
      </c>
      <c r="D6" s="131"/>
      <c r="E6" s="131"/>
      <c r="F6" s="131"/>
      <c r="G6" s="131"/>
      <c r="H6" s="131"/>
      <c r="I6" s="131"/>
      <c r="J6" s="131"/>
    </row>
    <row r="7" spans="1:73">
      <c r="B7" s="102" t="s">
        <v>65</v>
      </c>
      <c r="C7" s="107" t="s">
        <v>27</v>
      </c>
      <c r="D7" s="117"/>
      <c r="E7" s="117"/>
      <c r="F7" s="117"/>
      <c r="G7" s="117"/>
      <c r="H7" s="117"/>
      <c r="I7" s="117"/>
      <c r="J7" s="117"/>
    </row>
    <row r="8" spans="1:73">
      <c r="B8" s="103" t="s">
        <v>66</v>
      </c>
      <c r="C8" s="108" t="s">
        <v>329</v>
      </c>
      <c r="D8" s="104"/>
      <c r="E8" s="104"/>
      <c r="F8" s="104"/>
      <c r="G8" s="104"/>
      <c r="H8" s="104"/>
      <c r="I8" s="104"/>
      <c r="J8" s="104"/>
    </row>
    <row r="11" spans="1:73" s="192" customFormat="1" ht="15">
      <c r="B11" s="113">
        <f>A1+0.01</f>
        <v>9.01</v>
      </c>
      <c r="C11" s="80" t="s">
        <v>326</v>
      </c>
      <c r="D11" s="383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384"/>
      <c r="P11" s="384"/>
      <c r="Q11" s="384"/>
      <c r="R11" s="384"/>
      <c r="S11" s="384"/>
      <c r="T11" s="384"/>
      <c r="U11" s="384"/>
      <c r="V11" s="384"/>
      <c r="W11" s="384"/>
      <c r="Y11" s="190"/>
    </row>
    <row r="12" spans="1:73">
      <c r="C12" s="44"/>
    </row>
    <row r="13" spans="1:73">
      <c r="Y13" s="1"/>
      <c r="AU13" s="335">
        <f>'C. Masterfiles'!$D$111</f>
        <v>2016</v>
      </c>
      <c r="AV13" s="343"/>
      <c r="AW13" s="344"/>
      <c r="BS13" s="335">
        <f>'C. Masterfiles'!$D$111</f>
        <v>2016</v>
      </c>
      <c r="BT13" s="343"/>
      <c r="BU13" s="344"/>
    </row>
    <row r="14" spans="1:73" ht="36">
      <c r="C14" s="303">
        <f>'C. Masterfiles'!$D$111</f>
        <v>2016</v>
      </c>
      <c r="D14" s="186"/>
      <c r="E14" s="338" t="str">
        <f>'C. Masterfiles'!$E$13</f>
        <v>MSAN-CMN</v>
      </c>
      <c r="F14" s="218" t="str">
        <f>'C. Masterfiles'!$E$14</f>
        <v>MSAN-1GE</v>
      </c>
      <c r="G14" s="218" t="str">
        <f>'C. Masterfiles'!$E$15</f>
        <v>AGGR-CMN</v>
      </c>
      <c r="H14" s="218" t="str">
        <f>'C. Masterfiles'!$E$16</f>
        <v>AGGR-1GE-MSAN</v>
      </c>
      <c r="I14" s="218" t="str">
        <f>'C. Masterfiles'!$E$17</f>
        <v>AGGR-2,5GE-AGGR</v>
      </c>
      <c r="J14" s="218" t="str">
        <f>'C. Masterfiles'!$E$18</f>
        <v>AGGR-PROC</v>
      </c>
      <c r="K14" s="218" t="str">
        <f>'C. Masterfiles'!$E$19</f>
        <v>EDGE-CMN</v>
      </c>
      <c r="L14" s="218" t="str">
        <f>'C. Masterfiles'!$E$20</f>
        <v>EDGE-2,5GE-AGGR</v>
      </c>
      <c r="M14" s="218" t="str">
        <f>'C. Masterfiles'!$E$21</f>
        <v>EDGE-2,5GE-EDGE</v>
      </c>
      <c r="N14" s="218" t="str">
        <f>'C. Masterfiles'!$E$22</f>
        <v>EDGE-PROC</v>
      </c>
      <c r="O14" s="218" t="str">
        <f>'C. Masterfiles'!$E$23</f>
        <v>CORE-CMN</v>
      </c>
      <c r="P14" s="218" t="str">
        <f>'C. Masterfiles'!$E$24</f>
        <v>CORE-2,5GE-EDGE</v>
      </c>
      <c r="Q14" s="218" t="str">
        <f>'C. Masterfiles'!$E$25</f>
        <v>CORE-2,5GE-CORE</v>
      </c>
      <c r="R14" s="218" t="str">
        <f>'C. Masterfiles'!$E$26</f>
        <v>CORE-PROC</v>
      </c>
      <c r="S14" s="218" t="str">
        <f>'C. Masterfiles'!$E$27</f>
        <v>SX-CMN</v>
      </c>
      <c r="T14" s="218" t="str">
        <f>'C. Masterfiles'!$E$28</f>
        <v>SX-SBC</v>
      </c>
      <c r="U14" s="218" t="str">
        <f>'C. Masterfiles'!$E$29</f>
        <v>SX-VOICE</v>
      </c>
      <c r="V14" s="218" t="str">
        <f>'C. Masterfiles'!$E$30</f>
        <v>SX-RTU</v>
      </c>
      <c r="W14" s="218" t="str">
        <f>'C. Masterfiles'!$E$31</f>
        <v>ICGW-CMN</v>
      </c>
      <c r="X14" s="218" t="str">
        <f>'C. Masterfiles'!$E$32</f>
        <v>ICGW-CONTROL</v>
      </c>
      <c r="Y14" s="218" t="str">
        <f>'C. Masterfiles'!$E$33</f>
        <v>ICGW-1GE-CORE</v>
      </c>
      <c r="Z14" s="218" t="str">
        <f>'C. Masterfiles'!$E$34</f>
        <v>ICGW-TDM-OLO</v>
      </c>
      <c r="AA14" s="218" t="str">
        <f>'C. Masterfiles'!$E$35</f>
        <v>INTGW-CMN</v>
      </c>
      <c r="AB14" s="218" t="str">
        <f>'C. Masterfiles'!$E$36</f>
        <v>INTGW-CONTROL</v>
      </c>
      <c r="AC14" s="218" t="str">
        <f>'C. Masterfiles'!$E$37</f>
        <v>INTGW-1GE-CORE</v>
      </c>
      <c r="AD14" s="218" t="str">
        <f>'C. Masterfiles'!$E$38</f>
        <v>INTGW-TDM-INT</v>
      </c>
      <c r="AE14" s="218" t="str">
        <f>'C. Masterfiles'!$E$39</f>
        <v>SGW-CMN</v>
      </c>
      <c r="AF14" s="218" t="str">
        <f>'C. Masterfiles'!$E$40</f>
        <v>SGW-CONTROL</v>
      </c>
      <c r="AG14" s="218" t="str">
        <f>'C. Masterfiles'!$E$41</f>
        <v>SGW-SIGTRAN</v>
      </c>
      <c r="AH14" s="218" t="str">
        <f>'C. Masterfiles'!$E$42</f>
        <v>SDH-STM-1</v>
      </c>
      <c r="AI14" s="218" t="str">
        <f>'C. Masterfiles'!$E$43</f>
        <v>SDH-STM-4</v>
      </c>
      <c r="AJ14" s="218" t="str">
        <f>'C. Masterfiles'!$E$44</f>
        <v>SDH-STM-16</v>
      </c>
      <c r="AK14" s="218" t="str">
        <f>'C. Masterfiles'!$E$45</f>
        <v>NMS</v>
      </c>
      <c r="AL14" s="218" t="str">
        <f>'C. Masterfiles'!$E$46</f>
        <v>OSS</v>
      </c>
      <c r="AM14" s="218" t="str">
        <f>'C. Masterfiles'!$E$47</f>
        <v>IBIL</v>
      </c>
      <c r="AN14" s="218" t="str">
        <f>'C. Masterfiles'!$D$54</f>
        <v>MSAN-MSAN</v>
      </c>
      <c r="AO14" s="218" t="str">
        <f>'C. Masterfiles'!$D$55</f>
        <v>AGGR-AGGR</v>
      </c>
      <c r="AP14" s="218" t="str">
        <f>'C. Masterfiles'!$D$56</f>
        <v>EDGE-EDGE</v>
      </c>
      <c r="AQ14" s="218" t="str">
        <f>'C. Masterfiles'!$D$57</f>
        <v>CORE-CORE</v>
      </c>
      <c r="AR14" s="218" t="str">
        <f>'C. Masterfiles'!$D$58</f>
        <v>CORE-ICGW</v>
      </c>
      <c r="AS14" s="218" t="str">
        <f>'C. Masterfiles'!$D$59</f>
        <v>CORE-INTGW</v>
      </c>
      <c r="AU14" s="342" t="s">
        <v>111</v>
      </c>
      <c r="AV14" s="342" t="s">
        <v>9</v>
      </c>
      <c r="AW14" s="342" t="s">
        <v>70</v>
      </c>
    </row>
    <row r="15" spans="1:73">
      <c r="A15" s="89"/>
      <c r="C15" s="340"/>
      <c r="D15" s="188"/>
      <c r="E15" s="348">
        <f>'7.Network costs'!K83</f>
        <v>519379.27205785969</v>
      </c>
      <c r="F15" s="348">
        <f>'7.Network costs'!K84</f>
        <v>1609291.6387350406</v>
      </c>
      <c r="G15" s="348">
        <f>'7.Network costs'!K85</f>
        <v>42636.436339262764</v>
      </c>
      <c r="H15" s="348">
        <f>'7.Network costs'!K86</f>
        <v>8260.7884197900385</v>
      </c>
      <c r="I15" s="348">
        <f>'7.Network costs'!K87</f>
        <v>45445.033194433636</v>
      </c>
      <c r="J15" s="348">
        <f>'7.Network costs'!K88</f>
        <v>353108.58463573013</v>
      </c>
      <c r="K15" s="348">
        <f>'7.Network costs'!K89</f>
        <v>377350.25972583174</v>
      </c>
      <c r="L15" s="348">
        <f>'7.Network costs'!K90</f>
        <v>1970423.6266288015</v>
      </c>
      <c r="M15" s="348">
        <f>'7.Network costs'!K91</f>
        <v>1970423.6266288015</v>
      </c>
      <c r="N15" s="348">
        <f>'7.Network costs'!K92</f>
        <v>757427.34523680434</v>
      </c>
      <c r="O15" s="348">
        <f>'7.Network costs'!K93</f>
        <v>314458.54977152648</v>
      </c>
      <c r="P15" s="348">
        <f>'7.Network costs'!K94</f>
        <v>1969975.9128378169</v>
      </c>
      <c r="Q15" s="348">
        <f>'7.Network costs'!K95</f>
        <v>1994002.0534956257</v>
      </c>
      <c r="R15" s="348">
        <f>'7.Network costs'!K96</f>
        <v>1001667.2549283563</v>
      </c>
      <c r="S15" s="348">
        <f>'7.Network costs'!K97</f>
        <v>3070.5094375966237</v>
      </c>
      <c r="T15" s="348">
        <f>'7.Network costs'!K98</f>
        <v>2690477.2145404369</v>
      </c>
      <c r="U15" s="348">
        <f>'7.Network costs'!K99</f>
        <v>308187.1557700744</v>
      </c>
      <c r="V15" s="348">
        <f>'7.Network costs'!K100</f>
        <v>680986.78358903597</v>
      </c>
      <c r="W15" s="348">
        <f>'7.Network costs'!K101</f>
        <v>1468.5045136331678</v>
      </c>
      <c r="X15" s="348">
        <f>'7.Network costs'!K102</f>
        <v>452571.21018111374</v>
      </c>
      <c r="Y15" s="348">
        <f>'7.Network costs'!K103</f>
        <v>3335.3126762438442</v>
      </c>
      <c r="Z15" s="348">
        <f>'7.Network costs'!K104</f>
        <v>18140.580815340461</v>
      </c>
      <c r="AA15" s="348">
        <f>'7.Network costs'!K105</f>
        <v>1468.5045136331678</v>
      </c>
      <c r="AB15" s="348">
        <f>'7.Network costs'!K106</f>
        <v>308127.41468162026</v>
      </c>
      <c r="AC15" s="348">
        <f>'7.Network costs'!K107</f>
        <v>2270.8056742596991</v>
      </c>
      <c r="AD15" s="348">
        <f>'7.Network costs'!K108</f>
        <v>12350.786222607836</v>
      </c>
      <c r="AE15" s="348">
        <f>'7.Network costs'!K109</f>
        <v>8010.024619817279</v>
      </c>
      <c r="AF15" s="348">
        <f>'7.Network costs'!K110</f>
        <v>3572.9783895067808</v>
      </c>
      <c r="AG15" s="348">
        <f>'7.Network costs'!K111</f>
        <v>23051.47348068891</v>
      </c>
      <c r="AH15" s="348">
        <f>'7.Network costs'!K112</f>
        <v>25017.676406868082</v>
      </c>
      <c r="AI15" s="348">
        <f>'7.Network costs'!K113</f>
        <v>3513.123897573028</v>
      </c>
      <c r="AJ15" s="348">
        <f>'7.Network costs'!K114</f>
        <v>4899.9813073292316</v>
      </c>
      <c r="AK15" s="348">
        <f>'7.Network costs'!K115</f>
        <v>511725.01510184165</v>
      </c>
      <c r="AL15" s="348">
        <f>'7.Network costs'!K116</f>
        <v>2772648.7909401609</v>
      </c>
      <c r="AM15" s="348">
        <f>'7.Network costs'!K117</f>
        <v>1329521.5597958122</v>
      </c>
      <c r="AN15" s="348">
        <f>'7.Network costs'!F176</f>
        <v>994196.81958005787</v>
      </c>
      <c r="AO15" s="348">
        <f>'7.Network costs'!F177</f>
        <v>798649.48152152542</v>
      </c>
      <c r="AP15" s="348">
        <f>'7.Network costs'!F178</f>
        <v>489364.94779922871</v>
      </c>
      <c r="AQ15" s="348">
        <f>'7.Network costs'!F179</f>
        <v>1453872.0177047292</v>
      </c>
      <c r="AR15" s="348">
        <f>'7.Network costs'!F180</f>
        <v>0</v>
      </c>
      <c r="AS15" s="348">
        <f>'7.Network costs'!F181</f>
        <v>0</v>
      </c>
      <c r="AU15" s="9"/>
      <c r="AV15" s="9"/>
      <c r="AW15" s="9"/>
    </row>
    <row r="16" spans="1:73">
      <c r="A16" s="89"/>
      <c r="C16" s="339" t="s">
        <v>40</v>
      </c>
      <c r="D16" s="339" t="s">
        <v>85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U16" s="9"/>
      <c r="AV16" s="9"/>
      <c r="AW16" s="9"/>
    </row>
    <row r="17" spans="1:49">
      <c r="A17" s="89"/>
      <c r="C17" s="125" t="str">
        <f>'C. Masterfiles'!C95</f>
        <v>S01</v>
      </c>
      <c r="D17" s="125" t="str">
        <f>'C. Masterfiles'!D95</f>
        <v>On-net calls</v>
      </c>
      <c r="E17" s="341">
        <f>E$15*'8.Routing factors'!E31</f>
        <v>340326.70241098996</v>
      </c>
      <c r="F17" s="341">
        <f>F$15*'8.Routing factors'!F31</f>
        <v>1054498.9877209838</v>
      </c>
      <c r="G17" s="341">
        <f>G$15*'8.Routing factors'!G31</f>
        <v>28529.492284309301</v>
      </c>
      <c r="H17" s="341">
        <f>H$15*'8.Routing factors'!H31</f>
        <v>5527.5749973429101</v>
      </c>
      <c r="I17" s="341">
        <f>I$15*'8.Routing factors'!I31</f>
        <v>30408.820136002785</v>
      </c>
      <c r="J17" s="341">
        <f>J$15*'8.Routing factors'!J31</f>
        <v>236276.98526979267</v>
      </c>
      <c r="K17" s="341">
        <f>K$15*'8.Routing factors'!K31</f>
        <v>269629.06672313937</v>
      </c>
      <c r="L17" s="341">
        <f>L$15*'8.Routing factors'!L31</f>
        <v>1407931.9406939263</v>
      </c>
      <c r="M17" s="341">
        <f>M$15*'8.Routing factors'!M31</f>
        <v>1407931.9406939263</v>
      </c>
      <c r="N17" s="341">
        <f>N$15*'8.Routing factors'!N31</f>
        <v>541206.53939702152</v>
      </c>
      <c r="O17" s="341">
        <f>O$15*'8.Routing factors'!O31</f>
        <v>171123.53239416229</v>
      </c>
      <c r="P17" s="341">
        <f>P$15*'8.Routing factors'!P31</f>
        <v>1408012.4728544259</v>
      </c>
      <c r="Q17" s="341">
        <f>Q$15*'8.Routing factors'!Q31</f>
        <v>1404815.7359551324</v>
      </c>
      <c r="R17" s="341">
        <f>R$15*'8.Routing factors'!R31</f>
        <v>545091.99724874168</v>
      </c>
      <c r="S17" s="341">
        <f>S$15*'8.Routing factors'!S31</f>
        <v>1672.1170215004597</v>
      </c>
      <c r="T17" s="341">
        <f>T$15*'8.Routing factors'!T31</f>
        <v>1465161.6735995261</v>
      </c>
      <c r="U17" s="341">
        <f>U$15*'8.Routing factors'!U31</f>
        <v>167830.45271286147</v>
      </c>
      <c r="V17" s="341">
        <f>V$15*'8.Routing factors'!V31</f>
        <v>370847.12338398222</v>
      </c>
      <c r="W17" s="341">
        <f>W$15*'8.Routing factors'!W31</f>
        <v>0</v>
      </c>
      <c r="X17" s="341">
        <f>X$15*'8.Routing factors'!X31</f>
        <v>0</v>
      </c>
      <c r="Y17" s="341">
        <f>Y$15*'8.Routing factors'!Y31</f>
        <v>0</v>
      </c>
      <c r="Z17" s="341">
        <f>Z$15*'8.Routing factors'!Z31</f>
        <v>0</v>
      </c>
      <c r="AA17" s="341">
        <f>AA$15*'8.Routing factors'!AA31</f>
        <v>0</v>
      </c>
      <c r="AB17" s="341">
        <f>AB$15*'8.Routing factors'!AB31</f>
        <v>0</v>
      </c>
      <c r="AC17" s="341">
        <f>AC$15*'8.Routing factors'!AC31</f>
        <v>0</v>
      </c>
      <c r="AD17" s="341">
        <f>AD$15*'8.Routing factors'!AD31</f>
        <v>0</v>
      </c>
      <c r="AE17" s="341">
        <f>AE$15*'8.Routing factors'!AE31</f>
        <v>0</v>
      </c>
      <c r="AF17" s="341">
        <f>AF$15*'8.Routing factors'!AF31</f>
        <v>0</v>
      </c>
      <c r="AG17" s="341">
        <f>AG$15*'8.Routing factors'!AG31</f>
        <v>0</v>
      </c>
      <c r="AH17" s="341">
        <f>AH$15*'8.Routing factors'!AH31</f>
        <v>0</v>
      </c>
      <c r="AI17" s="341">
        <f>AI$15*'8.Routing factors'!AI31</f>
        <v>0</v>
      </c>
      <c r="AJ17" s="341">
        <f>AJ$15*'8.Routing factors'!AJ31</f>
        <v>0</v>
      </c>
      <c r="AK17" s="341">
        <f>AK$15*'8.Routing factors'!AK31</f>
        <v>260455.7020644616</v>
      </c>
      <c r="AL17" s="341">
        <f>AL$15*'8.Routing factors'!AL31</f>
        <v>1411211.4243208924</v>
      </c>
      <c r="AM17" s="341">
        <f>AM$15*'8.Routing factors'!AM31</f>
        <v>0</v>
      </c>
      <c r="AN17" s="341">
        <f>AN$15*'8.Routing factors'!AN31</f>
        <v>665250.96674588905</v>
      </c>
      <c r="AO17" s="341">
        <f>AO$15*'8.Routing factors'!AO31</f>
        <v>558040.69337285007</v>
      </c>
      <c r="AP17" s="341">
        <f>AP$15*'8.Routing factors'!AP31</f>
        <v>349766.68790152628</v>
      </c>
      <c r="AQ17" s="341">
        <f>AQ$15*'8.Routing factors'!AQ31</f>
        <v>1010047.2639476752</v>
      </c>
      <c r="AR17" s="341">
        <f>AR$15*'8.Routing factors'!AR31</f>
        <v>0</v>
      </c>
      <c r="AS17" s="341">
        <f>AS$15*'8.Routing factors'!AS31</f>
        <v>0</v>
      </c>
      <c r="AU17" s="347">
        <f t="shared" ref="AU17:AU27" si="0">SUM(E17:AS17)</f>
        <v>15111595.893851064</v>
      </c>
      <c r="AV17" s="345">
        <f>'2.Traffic'!H43</f>
        <v>2585642622.1100001</v>
      </c>
      <c r="AW17" s="346">
        <f>IF(AV17=0,AU17,AU17/AV17)</f>
        <v>5.8444255848162522E-3</v>
      </c>
    </row>
    <row r="18" spans="1:49">
      <c r="A18" s="89"/>
      <c r="C18" s="125" t="str">
        <f>'C. Masterfiles'!C96</f>
        <v>S02</v>
      </c>
      <c r="D18" s="125" t="str">
        <f>'C. Masterfiles'!D96</f>
        <v>Originating calls to OLO</v>
      </c>
      <c r="E18" s="341">
        <f>E$15*'8.Routing factors'!E32</f>
        <v>21262.405724950382</v>
      </c>
      <c r="F18" s="341">
        <f>F$15*'8.Routing factors'!F32</f>
        <v>65881.357985235169</v>
      </c>
      <c r="G18" s="341">
        <f>G$15*'8.Routing factors'!G32</f>
        <v>1782.4215254883777</v>
      </c>
      <c r="H18" s="341">
        <f>H$15*'8.Routing factors'!H32</f>
        <v>345.34328759976012</v>
      </c>
      <c r="I18" s="341">
        <f>I$15*'8.Routing factors'!I32</f>
        <v>1899.8352664314859</v>
      </c>
      <c r="J18" s="341">
        <f>J$15*'8.Routing factors'!J32</f>
        <v>14761.748310326606</v>
      </c>
      <c r="K18" s="341">
        <f>K$15*'8.Routing factors'!K32</f>
        <v>16845.468108417157</v>
      </c>
      <c r="L18" s="341">
        <f>L$15*'8.Routing factors'!L32</f>
        <v>87962.595776570291</v>
      </c>
      <c r="M18" s="341">
        <f>M$15*'8.Routing factors'!M32</f>
        <v>87962.595776570291</v>
      </c>
      <c r="N18" s="341">
        <f>N$15*'8.Routing factors'!N32</f>
        <v>33812.665712486909</v>
      </c>
      <c r="O18" s="341">
        <f>O$15*'8.Routing factors'!O32</f>
        <v>21382.38315756603</v>
      </c>
      <c r="P18" s="341">
        <f>P$15*'8.Routing factors'!P32</f>
        <v>87967.627140428362</v>
      </c>
      <c r="Q18" s="341">
        <f>Q$15*'8.Routing factors'!Q32</f>
        <v>87767.906353116719</v>
      </c>
      <c r="R18" s="341">
        <f>R$15*'8.Routing factors'!R32</f>
        <v>68110.830686037967</v>
      </c>
      <c r="S18" s="341">
        <f>S$15*'8.Routing factors'!S32</f>
        <v>208.93588589356756</v>
      </c>
      <c r="T18" s="341">
        <f>T$15*'8.Routing factors'!T32</f>
        <v>183076.21315649341</v>
      </c>
      <c r="U18" s="341">
        <f>U$15*'8.Routing factors'!U32</f>
        <v>20970.903272077343</v>
      </c>
      <c r="V18" s="341">
        <f>V$15*'8.Routing factors'!V32</f>
        <v>46338.426831983648</v>
      </c>
      <c r="W18" s="341">
        <f>W$15*'8.Routing factors'!W32</f>
        <v>357.71096433053697</v>
      </c>
      <c r="X18" s="341">
        <f>X$15*'8.Routing factors'!X32</f>
        <v>110241.18926376302</v>
      </c>
      <c r="Y18" s="341">
        <f>Y$15*'8.Routing factors'!Y32</f>
        <v>812.44415845294441</v>
      </c>
      <c r="Z18" s="341">
        <f>Z$15*'8.Routing factors'!Z32</f>
        <v>4418.8387551612577</v>
      </c>
      <c r="AA18" s="341">
        <f>AA$15*'8.Routing factors'!AA32</f>
        <v>0</v>
      </c>
      <c r="AB18" s="341">
        <f>AB$15*'8.Routing factors'!AB32</f>
        <v>0</v>
      </c>
      <c r="AC18" s="341">
        <f>AC$15*'8.Routing factors'!AC32</f>
        <v>0</v>
      </c>
      <c r="AD18" s="341">
        <f>AD$15*'8.Routing factors'!AD32</f>
        <v>0</v>
      </c>
      <c r="AE18" s="341">
        <f>AE$15*'8.Routing factors'!AE32</f>
        <v>1141.2674028614215</v>
      </c>
      <c r="AF18" s="341">
        <f>AF$15*'8.Routing factors'!AF32</f>
        <v>509.07755726291481</v>
      </c>
      <c r="AG18" s="341">
        <f>AG$15*'8.Routing factors'!AG32</f>
        <v>3284.3713371800955</v>
      </c>
      <c r="AH18" s="341">
        <f>AH$15*'8.Routing factors'!AH32</f>
        <v>6094.0208693465329</v>
      </c>
      <c r="AI18" s="341">
        <f>AI$15*'8.Routing factors'!AI32</f>
        <v>0</v>
      </c>
      <c r="AJ18" s="341">
        <f>AJ$15*'8.Routing factors'!AJ32</f>
        <v>0</v>
      </c>
      <c r="AK18" s="341">
        <f>AK$15*'8.Routing factors'!AK32</f>
        <v>32544.697618135215</v>
      </c>
      <c r="AL18" s="341">
        <f>AL$15*'8.Routing factors'!AL32</f>
        <v>176334.97257209028</v>
      </c>
      <c r="AM18" s="341">
        <f>AM$15*'8.Routing factors'!AM32</f>
        <v>221373.87354645733</v>
      </c>
      <c r="AN18" s="341">
        <f>AN$15*'8.Routing factors'!AN32</f>
        <v>41562.521728855674</v>
      </c>
      <c r="AO18" s="341">
        <f>AO$15*'8.Routing factors'!AO32</f>
        <v>34864.403966742662</v>
      </c>
      <c r="AP18" s="341">
        <f>AP$15*'8.Routing factors'!AP32</f>
        <v>21852.18254855982</v>
      </c>
      <c r="AQ18" s="341">
        <f>AQ$15*'8.Routing factors'!AQ32</f>
        <v>63104.171889211138</v>
      </c>
      <c r="AR18" s="341">
        <f>AR$15*'8.Routing factors'!AR32</f>
        <v>0</v>
      </c>
      <c r="AS18" s="341">
        <f>AS$15*'8.Routing factors'!AS32</f>
        <v>0</v>
      </c>
      <c r="AU18" s="347">
        <f t="shared" si="0"/>
        <v>1566835.4081360842</v>
      </c>
      <c r="AV18" s="345">
        <f>'2.Traffic'!H44</f>
        <v>309739958.75200003</v>
      </c>
      <c r="AW18" s="346">
        <f t="shared" ref="AW18:AW27" si="1">IF(AV18=0,AU18,AU18/AV18)</f>
        <v>5.0585510970207262E-3</v>
      </c>
    </row>
    <row r="19" spans="1:49">
      <c r="A19" s="89"/>
      <c r="C19" s="125" t="str">
        <f>'C. Masterfiles'!C97</f>
        <v>S03</v>
      </c>
      <c r="D19" s="125" t="str">
        <f>'C. Masterfiles'!D97</f>
        <v>Terminating calls from OLO</v>
      </c>
      <c r="E19" s="341">
        <f>E$15*'8.Routing factors'!E33</f>
        <v>59102.553184240911</v>
      </c>
      <c r="F19" s="341">
        <f>F$15*'8.Routing factors'!F33</f>
        <v>183128.68800181185</v>
      </c>
      <c r="G19" s="341">
        <f>G$15*'8.Routing factors'!G33</f>
        <v>4954.5505042872328</v>
      </c>
      <c r="H19" s="341">
        <f>H$15*'8.Routing factors'!H33</f>
        <v>959.94170585478548</v>
      </c>
      <c r="I19" s="341">
        <f>I$15*'8.Routing factors'!I33</f>
        <v>5280.9224096313037</v>
      </c>
      <c r="J19" s="341">
        <f>J$15*'8.Routing factors'!J33</f>
        <v>41032.845760236407</v>
      </c>
      <c r="K19" s="341">
        <f>K$15*'8.Routing factors'!K33</f>
        <v>46824.907193961582</v>
      </c>
      <c r="L19" s="341">
        <f>L$15*'8.Routing factors'!L33</f>
        <v>244507.32726862037</v>
      </c>
      <c r="M19" s="341">
        <f>M$15*'8.Routing factors'!M33</f>
        <v>244507.32726862037</v>
      </c>
      <c r="N19" s="341">
        <f>N$15*'8.Routing factors'!N33</f>
        <v>93988.182683776715</v>
      </c>
      <c r="O19" s="341">
        <f>O$15*'8.Routing factors'!O33</f>
        <v>59436.051316286896</v>
      </c>
      <c r="P19" s="341">
        <f>P$15*'8.Routing factors'!P33</f>
        <v>244521.3128191671</v>
      </c>
      <c r="Q19" s="341">
        <f>Q$15*'8.Routing factors'!Q33</f>
        <v>243966.15416935197</v>
      </c>
      <c r="R19" s="341">
        <f>R$15*'8.Routing factors'!R33</f>
        <v>189325.89496778499</v>
      </c>
      <c r="S19" s="341">
        <f>S$15*'8.Routing factors'!S33</f>
        <v>580.77361836955924</v>
      </c>
      <c r="T19" s="341">
        <f>T$15*'8.Routing factors'!T33</f>
        <v>508892.1622897085</v>
      </c>
      <c r="U19" s="341">
        <f>U$15*'8.Routing factors'!U33</f>
        <v>58292.271438744501</v>
      </c>
      <c r="V19" s="341">
        <f>V$15*'8.Routing factors'!V33</f>
        <v>128805.71332046484</v>
      </c>
      <c r="W19" s="341">
        <f>W$15*'8.Routing factors'!W33</f>
        <v>994.31981345003703</v>
      </c>
      <c r="X19" s="341">
        <f>X$15*'8.Routing factors'!X33</f>
        <v>306434.55100237613</v>
      </c>
      <c r="Y19" s="341">
        <f>Y$15*'8.Routing factors'!Y33</f>
        <v>2258.3297819326626</v>
      </c>
      <c r="Z19" s="341">
        <f>Z$15*'8.Routing factors'!Z33</f>
        <v>12282.930535609114</v>
      </c>
      <c r="AA19" s="341">
        <f>AA$15*'8.Routing factors'!AA33</f>
        <v>0</v>
      </c>
      <c r="AB19" s="341">
        <f>AB$15*'8.Routing factors'!AB33</f>
        <v>0</v>
      </c>
      <c r="AC19" s="341">
        <f>AC$15*'8.Routing factors'!AC33</f>
        <v>0</v>
      </c>
      <c r="AD19" s="341">
        <f>AD$15*'8.Routing factors'!AD33</f>
        <v>0</v>
      </c>
      <c r="AE19" s="341">
        <f>AE$15*'8.Routing factors'!AE33</f>
        <v>3172.3511557258212</v>
      </c>
      <c r="AF19" s="341">
        <f>AF$15*'8.Routing factors'!AF33</f>
        <v>1415.069573605603</v>
      </c>
      <c r="AG19" s="341">
        <f>AG$15*'8.Routing factors'!AG33</f>
        <v>9129.4811200361492</v>
      </c>
      <c r="AH19" s="341">
        <f>AH$15*'8.Routing factors'!AH33</f>
        <v>16939.390452595078</v>
      </c>
      <c r="AI19" s="341">
        <f>AI$15*'8.Routing factors'!AI33</f>
        <v>0</v>
      </c>
      <c r="AJ19" s="341">
        <f>AJ$15*'8.Routing factors'!AJ33</f>
        <v>0</v>
      </c>
      <c r="AK19" s="341">
        <f>AK$15*'8.Routing factors'!AK33</f>
        <v>90463.644929123548</v>
      </c>
      <c r="AL19" s="341">
        <f>AL$15*'8.Routing factors'!AL33</f>
        <v>490153.71211988997</v>
      </c>
      <c r="AM19" s="341">
        <f>AM$15*'8.Routing factors'!AM33</f>
        <v>615347.16739638592</v>
      </c>
      <c r="AN19" s="341">
        <f>AN$15*'8.Routing factors'!AN33</f>
        <v>115530.25479465556</v>
      </c>
      <c r="AO19" s="341">
        <f>AO$15*'8.Routing factors'!AO33</f>
        <v>96911.672006300054</v>
      </c>
      <c r="AP19" s="341">
        <f>AP$15*'8.Routing factors'!AP33</f>
        <v>60741.940398233637</v>
      </c>
      <c r="AQ19" s="341">
        <f>AQ$15*'8.Routing factors'!AQ33</f>
        <v>175409.0164337829</v>
      </c>
      <c r="AR19" s="341">
        <f>AR$15*'8.Routing factors'!AR33</f>
        <v>0</v>
      </c>
      <c r="AS19" s="341">
        <f>AS$15*'8.Routing factors'!AS33</f>
        <v>0</v>
      </c>
      <c r="AU19" s="347">
        <f t="shared" si="0"/>
        <v>4355291.4114346216</v>
      </c>
      <c r="AV19" s="345">
        <f>'2.Traffic'!H45</f>
        <v>866925164.00600004</v>
      </c>
      <c r="AW19" s="346">
        <f t="shared" si="1"/>
        <v>5.023837803149152E-3</v>
      </c>
    </row>
    <row r="20" spans="1:49">
      <c r="A20" s="89"/>
      <c r="C20" s="125" t="str">
        <f>'C. Masterfiles'!C98</f>
        <v>S04</v>
      </c>
      <c r="D20" s="125" t="str">
        <f>'C. Masterfiles'!D98</f>
        <v xml:space="preserve">Originating international calls </v>
      </c>
      <c r="E20" s="341">
        <f>E$15*'8.Routing factors'!E34</f>
        <v>14610.493754018707</v>
      </c>
      <c r="F20" s="341">
        <f>F$15*'8.Routing factors'!F34</f>
        <v>45270.473238126273</v>
      </c>
      <c r="G20" s="341">
        <f>G$15*'8.Routing factors'!G34</f>
        <v>1224.7936052982648</v>
      </c>
      <c r="H20" s="341">
        <f>H$15*'8.Routing factors'!H34</f>
        <v>237.30315429677734</v>
      </c>
      <c r="I20" s="341">
        <f>I$15*'8.Routing factors'!I34</f>
        <v>1305.4746322185738</v>
      </c>
      <c r="J20" s="341">
        <f>J$15*'8.Routing factors'!J34</f>
        <v>10143.557331959737</v>
      </c>
      <c r="K20" s="341">
        <f>K$15*'8.Routing factors'!K34</f>
        <v>11575.388493915336</v>
      </c>
      <c r="L20" s="341">
        <f>L$15*'8.Routing factors'!L34</f>
        <v>60443.628665817479</v>
      </c>
      <c r="M20" s="341">
        <f>M$15*'8.Routing factors'!M34</f>
        <v>60443.628665817479</v>
      </c>
      <c r="N20" s="341">
        <f>N$15*'8.Routing factors'!N34</f>
        <v>23234.42359202584</v>
      </c>
      <c r="O20" s="341">
        <f>O$15*'8.Routing factors'!O34</f>
        <v>14692.936425489186</v>
      </c>
      <c r="P20" s="341">
        <f>P$15*'8.Routing factors'!P34</f>
        <v>60447.085974984351</v>
      </c>
      <c r="Q20" s="341">
        <f>Q$15*'8.Routing factors'!Q34</f>
        <v>60309.847538595182</v>
      </c>
      <c r="R20" s="341">
        <f>R$15*'8.Routing factors'!R34</f>
        <v>46802.458724209384</v>
      </c>
      <c r="S20" s="341">
        <f>S$15*'8.Routing factors'!S34</f>
        <v>143.57060510119948</v>
      </c>
      <c r="T20" s="341">
        <f>T$15*'8.Routing factors'!T34</f>
        <v>125801.09247438352</v>
      </c>
      <c r="U20" s="341">
        <f>U$15*'8.Routing factors'!U34</f>
        <v>14410.187409474403</v>
      </c>
      <c r="V20" s="341">
        <f>V$15*'8.Routing factors'!V34</f>
        <v>31841.518996380164</v>
      </c>
      <c r="W20" s="341">
        <f>W$15*'8.Routing factors'!W34</f>
        <v>0</v>
      </c>
      <c r="X20" s="341">
        <f>X$15*'8.Routing factors'!X34</f>
        <v>0</v>
      </c>
      <c r="Y20" s="341">
        <f>Y$15*'8.Routing factors'!Y34</f>
        <v>0</v>
      </c>
      <c r="Z20" s="341">
        <f>Z$15*'8.Routing factors'!Z34</f>
        <v>0</v>
      </c>
      <c r="AA20" s="341">
        <f>AA$15*'8.Routing factors'!AA34</f>
        <v>346.37752681644008</v>
      </c>
      <c r="AB20" s="341">
        <f>AB$15*'8.Routing factors'!AB34</f>
        <v>72678.300169272756</v>
      </c>
      <c r="AC20" s="341">
        <f>AC$15*'8.Routing factors'!AC34</f>
        <v>535.61704852021637</v>
      </c>
      <c r="AD20" s="341">
        <f>AD$15*'8.Routing factors'!AD34</f>
        <v>2913.1914449764618</v>
      </c>
      <c r="AE20" s="341">
        <f>AE$15*'8.Routing factors'!AE34</f>
        <v>784.22359524469391</v>
      </c>
      <c r="AF20" s="341">
        <f>AF$15*'8.Routing factors'!AF34</f>
        <v>349.81340149919816</v>
      </c>
      <c r="AG20" s="341">
        <f>AG$15*'8.Routing factors'!AG34</f>
        <v>2256.860654833537</v>
      </c>
      <c r="AH20" s="341">
        <f>AH$15*'8.Routing factors'!AH34</f>
        <v>0</v>
      </c>
      <c r="AI20" s="341">
        <f>AI$15*'8.Routing factors'!AI34</f>
        <v>0</v>
      </c>
      <c r="AJ20" s="341">
        <f>AJ$15*'8.Routing factors'!AJ34</f>
        <v>1155.3800795341849</v>
      </c>
      <c r="AK20" s="341">
        <f>AK$15*'8.Routing factors'!AK34</f>
        <v>22363.137427963917</v>
      </c>
      <c r="AL20" s="341">
        <f>AL$15*'8.Routing factors'!AL34</f>
        <v>121168.83896897786</v>
      </c>
      <c r="AM20" s="341">
        <f>AM$15*'8.Routing factors'!AM34</f>
        <v>0</v>
      </c>
      <c r="AN20" s="341">
        <f>AN$15*'8.Routing factors'!AN34</f>
        <v>28559.748693353926</v>
      </c>
      <c r="AO20" s="341">
        <f>AO$15*'8.Routing factors'!AO34</f>
        <v>23957.127099495578</v>
      </c>
      <c r="AP20" s="341">
        <f>AP$15*'8.Routing factors'!AP34</f>
        <v>15015.759776550634</v>
      </c>
      <c r="AQ20" s="341">
        <f>AQ$15*'8.Routing factors'!AQ34</f>
        <v>43362.125676961419</v>
      </c>
      <c r="AR20" s="341">
        <f>AR$15*'8.Routing factors'!AR34</f>
        <v>0</v>
      </c>
      <c r="AS20" s="341">
        <f>AS$15*'8.Routing factors'!AS34</f>
        <v>0</v>
      </c>
      <c r="AU20" s="347">
        <f t="shared" si="0"/>
        <v>918384.36484611267</v>
      </c>
      <c r="AV20" s="345">
        <f>'2.Traffic'!H46</f>
        <v>223098585.09999999</v>
      </c>
      <c r="AW20" s="346">
        <f t="shared" si="1"/>
        <v>4.1164956937510969E-3</v>
      </c>
    </row>
    <row r="21" spans="1:49">
      <c r="A21" s="89"/>
      <c r="C21" s="125" t="str">
        <f>'C. Masterfiles'!C99</f>
        <v>S05</v>
      </c>
      <c r="D21" s="125" t="str">
        <f>'C. Masterfiles'!D99</f>
        <v xml:space="preserve">Terminating international calls </v>
      </c>
      <c r="E21" s="341">
        <f>E$15*'8.Routing factors'!E35</f>
        <v>40409.034379311735</v>
      </c>
      <c r="F21" s="341">
        <f>F$15*'8.Routing factors'!F35</f>
        <v>125207.00123115182</v>
      </c>
      <c r="G21" s="341">
        <f>G$15*'8.Routing factors'!G35</f>
        <v>3387.4780508663825</v>
      </c>
      <c r="H21" s="341">
        <f>H$15*'8.Routing factors'!H35</f>
        <v>656.32219428997917</v>
      </c>
      <c r="I21" s="341">
        <f>I$15*'8.Routing factors'!I35</f>
        <v>3610.6219394624945</v>
      </c>
      <c r="J21" s="341">
        <f>J$15*'8.Routing factors'!J35</f>
        <v>28054.586234838054</v>
      </c>
      <c r="K21" s="341">
        <f>K$15*'8.Routing factors'!K35</f>
        <v>32014.679276383566</v>
      </c>
      <c r="L21" s="341">
        <f>L$15*'8.Routing factors'!L35</f>
        <v>167172.21949433122</v>
      </c>
      <c r="M21" s="341">
        <f>M$15*'8.Routing factors'!M35</f>
        <v>167172.21949433122</v>
      </c>
      <c r="N21" s="341">
        <f>N$15*'8.Routing factors'!N35</f>
        <v>64260.704499149368</v>
      </c>
      <c r="O21" s="341">
        <f>O$15*'8.Routing factors'!O35</f>
        <v>40637.050543711142</v>
      </c>
      <c r="P21" s="341">
        <f>P$15*'8.Routing factors'!P35</f>
        <v>167181.78156166011</v>
      </c>
      <c r="Q21" s="341">
        <f>Q$15*'8.Routing factors'!Q35</f>
        <v>166802.21378061318</v>
      </c>
      <c r="R21" s="341">
        <f>R$15*'8.Routing factors'!R35</f>
        <v>129444.0965147189</v>
      </c>
      <c r="S21" s="341">
        <f>S$15*'8.Routing factors'!S35</f>
        <v>397.08100322052462</v>
      </c>
      <c r="T21" s="341">
        <f>T$15*'8.Routing factors'!T35</f>
        <v>347934.89914425986</v>
      </c>
      <c r="U21" s="341">
        <f>U$15*'8.Routing factors'!U35</f>
        <v>39855.036266766176</v>
      </c>
      <c r="V21" s="341">
        <f>V$15*'8.Routing factors'!V35</f>
        <v>88065.814713504995</v>
      </c>
      <c r="W21" s="341">
        <f>W$15*'8.Routing factors'!W35</f>
        <v>0</v>
      </c>
      <c r="X21" s="341">
        <f>X$15*'8.Routing factors'!X35</f>
        <v>0</v>
      </c>
      <c r="Y21" s="341">
        <f>Y$15*'8.Routing factors'!Y35</f>
        <v>0</v>
      </c>
      <c r="Z21" s="341">
        <f>Z$15*'8.Routing factors'!Z35</f>
        <v>0</v>
      </c>
      <c r="AA21" s="341">
        <f>AA$15*'8.Routing factors'!AA35</f>
        <v>957.99509756448822</v>
      </c>
      <c r="AB21" s="341">
        <f>AB$15*'8.Routing factors'!AB35</f>
        <v>201010.31351950573</v>
      </c>
      <c r="AC21" s="341">
        <f>AC$15*'8.Routing factors'!AC35</f>
        <v>1481.3850984225396</v>
      </c>
      <c r="AD21" s="341">
        <f>AD$15*'8.Routing factors'!AD35</f>
        <v>8057.1714574116459</v>
      </c>
      <c r="AE21" s="341">
        <f>AE$15*'8.Routing factors'!AE35</f>
        <v>2168.9696977279655</v>
      </c>
      <c r="AF21" s="341">
        <f>AF$15*'8.Routing factors'!AF35</f>
        <v>967.49788237902544</v>
      </c>
      <c r="AG21" s="341">
        <f>AG$15*'8.Routing factors'!AG35</f>
        <v>6241.9218218001652</v>
      </c>
      <c r="AH21" s="341">
        <f>AH$15*'8.Routing factors'!AH35</f>
        <v>0</v>
      </c>
      <c r="AI21" s="341">
        <f>AI$15*'8.Routing factors'!AI35</f>
        <v>0</v>
      </c>
      <c r="AJ21" s="341">
        <f>AJ$15*'8.Routing factors'!AJ35</f>
        <v>3195.4973008511115</v>
      </c>
      <c r="AK21" s="341">
        <f>AK$15*'8.Routing factors'!AK35</f>
        <v>61850.941136558504</v>
      </c>
      <c r="AL21" s="341">
        <f>AL$15*'8.Routing factors'!AL35</f>
        <v>335123.22458314942</v>
      </c>
      <c r="AM21" s="341">
        <f>AM$15*'8.Routing factors'!AM35</f>
        <v>420719.30065388116</v>
      </c>
      <c r="AN21" s="341">
        <f>AN$15*'8.Routing factors'!AN35</f>
        <v>78989.244733553744</v>
      </c>
      <c r="AO21" s="341">
        <f>AO$15*'8.Routing factors'!AO35</f>
        <v>66259.524756087048</v>
      </c>
      <c r="AP21" s="341">
        <f>AP$15*'8.Routing factors'!AP35</f>
        <v>41529.900580890659</v>
      </c>
      <c r="AQ21" s="341">
        <f>AQ$15*'8.Routing factors'!AQ35</f>
        <v>119928.98095989469</v>
      </c>
      <c r="AR21" s="341">
        <f>AR$15*'8.Routing factors'!AR35</f>
        <v>0</v>
      </c>
      <c r="AS21" s="341">
        <f>AS$15*'8.Routing factors'!AS35</f>
        <v>0</v>
      </c>
      <c r="AU21" s="347">
        <f t="shared" si="0"/>
        <v>2960744.7096022489</v>
      </c>
      <c r="AV21" s="345">
        <f>'2.Traffic'!H47</f>
        <v>638348299.96000004</v>
      </c>
      <c r="AW21" s="346">
        <f t="shared" si="1"/>
        <v>4.6381336173179659E-3</v>
      </c>
    </row>
    <row r="22" spans="1:49">
      <c r="A22" s="89"/>
      <c r="C22" s="125" t="str">
        <f>'C. Masterfiles'!C100</f>
        <v>S06</v>
      </c>
      <c r="D22" s="125" t="str">
        <f>'C. Masterfiles'!D100</f>
        <v>Transit calls</v>
      </c>
      <c r="E22" s="341">
        <f>E$15*'8.Routing factors'!E36</f>
        <v>0</v>
      </c>
      <c r="F22" s="341">
        <f>F$15*'8.Routing factors'!F36</f>
        <v>0</v>
      </c>
      <c r="G22" s="341">
        <f>G$15*'8.Routing factors'!G36</f>
        <v>0</v>
      </c>
      <c r="H22" s="341">
        <f>H$15*'8.Routing factors'!H36</f>
        <v>0</v>
      </c>
      <c r="I22" s="341">
        <f>I$15*'8.Routing factors'!I36</f>
        <v>0</v>
      </c>
      <c r="J22" s="341">
        <f>J$15*'8.Routing factors'!J36</f>
        <v>0</v>
      </c>
      <c r="K22" s="341">
        <f>K$15*'8.Routing factors'!K36</f>
        <v>0</v>
      </c>
      <c r="L22" s="341">
        <f>L$15*'8.Routing factors'!L36</f>
        <v>0</v>
      </c>
      <c r="M22" s="341">
        <f>M$15*'8.Routing factors'!M36</f>
        <v>0</v>
      </c>
      <c r="N22" s="341">
        <f>N$15*'8.Routing factors'!N36</f>
        <v>0</v>
      </c>
      <c r="O22" s="341">
        <f>O$15*'8.Routing factors'!O36</f>
        <v>6962.286024568165</v>
      </c>
      <c r="P22" s="341">
        <f>P$15*'8.Routing factors'!P36</f>
        <v>0</v>
      </c>
      <c r="Q22" s="341">
        <f>Q$15*'8.Routing factors'!Q36</f>
        <v>28577.977641921094</v>
      </c>
      <c r="R22" s="341">
        <f>R$15*'8.Routing factors'!R36</f>
        <v>22177.466427044888</v>
      </c>
      <c r="S22" s="341">
        <f>S$15*'8.Routing factors'!S36</f>
        <v>68.031303511312657</v>
      </c>
      <c r="T22" s="341">
        <f>T$15*'8.Routing factors'!T36</f>
        <v>59611.173876065201</v>
      </c>
      <c r="U22" s="341">
        <f>U$15*'8.Routing factors'!U36</f>
        <v>6828.3046701504709</v>
      </c>
      <c r="V22" s="341">
        <f>V$15*'8.Routing factors'!V36</f>
        <v>15088.186342720015</v>
      </c>
      <c r="W22" s="341">
        <f>W$15*'8.Routing factors'!W36</f>
        <v>116.47373585259393</v>
      </c>
      <c r="X22" s="341">
        <f>X$15*'8.Routing factors'!X36</f>
        <v>35895.469914974623</v>
      </c>
      <c r="Y22" s="341">
        <f>Y$15*'8.Routing factors'!Y36</f>
        <v>264.5387358582372</v>
      </c>
      <c r="Z22" s="341">
        <f>Z$15*'8.Routing factors'!Z36</f>
        <v>1438.811524570091</v>
      </c>
      <c r="AA22" s="341">
        <f>AA$15*'8.Routing factors'!AA36</f>
        <v>164.13188925223943</v>
      </c>
      <c r="AB22" s="341">
        <f>AB$15*'8.Routing factors'!AB36</f>
        <v>34438.80099284176</v>
      </c>
      <c r="AC22" s="341">
        <f>AC$15*'8.Routing factors'!AC36</f>
        <v>253.80352731694299</v>
      </c>
      <c r="AD22" s="341">
        <f>AD$15*'8.Routing factors'!AD36</f>
        <v>1380.4233202197277</v>
      </c>
      <c r="AE22" s="341">
        <f>AE$15*'8.Routing factors'!AE36</f>
        <v>743.21276825737709</v>
      </c>
      <c r="AF22" s="341">
        <f>AF$15*'8.Routing factors'!AF36</f>
        <v>331.51997476003953</v>
      </c>
      <c r="AG22" s="341">
        <f>AG$15*'8.Routing factors'!AG36</f>
        <v>2138.8385468389647</v>
      </c>
      <c r="AH22" s="341">
        <f>AH$15*'8.Routing factors'!AH36</f>
        <v>1984.2650849264714</v>
      </c>
      <c r="AI22" s="341">
        <f>AI$15*'8.Routing factors'!AI36</f>
        <v>0</v>
      </c>
      <c r="AJ22" s="341">
        <f>AJ$15*'8.Routing factors'!AJ36</f>
        <v>547.47984663232432</v>
      </c>
      <c r="AK22" s="341">
        <f>AK$15*'8.Routing factors'!AK36</f>
        <v>10596.830658717467</v>
      </c>
      <c r="AL22" s="341">
        <f>AL$15*'8.Routing factors'!AL36</f>
        <v>57416.168540916951</v>
      </c>
      <c r="AM22" s="341">
        <f>AM$15*'8.Routing factors'!AM36</f>
        <v>72081.218199087962</v>
      </c>
      <c r="AN22" s="341">
        <f>AN$15*'8.Routing factors'!AN36</f>
        <v>0</v>
      </c>
      <c r="AO22" s="341">
        <f>AO$15*'8.Routing factors'!AO36</f>
        <v>0</v>
      </c>
      <c r="AP22" s="341">
        <f>AP$15*'8.Routing factors'!AP36</f>
        <v>0</v>
      </c>
      <c r="AQ22" s="341">
        <f>AQ$15*'8.Routing factors'!AQ36</f>
        <v>41094.511383380661</v>
      </c>
      <c r="AR22" s="341">
        <f>AR$15*'8.Routing factors'!AR36</f>
        <v>0</v>
      </c>
      <c r="AS22" s="341">
        <f>AS$15*'8.Routing factors'!AS36</f>
        <v>0</v>
      </c>
      <c r="AU22" s="347">
        <f t="shared" si="0"/>
        <v>400199.92493038555</v>
      </c>
      <c r="AV22" s="345">
        <f>'2.Traffic'!H48</f>
        <v>105465993.06000002</v>
      </c>
      <c r="AW22" s="346">
        <f t="shared" si="1"/>
        <v>3.7945873671592911E-3</v>
      </c>
    </row>
    <row r="23" spans="1:49">
      <c r="A23" s="89"/>
      <c r="C23" s="125" t="str">
        <f>'C. Masterfiles'!C101</f>
        <v>S07</v>
      </c>
      <c r="D23" s="125" t="str">
        <f>'C. Masterfiles'!D101</f>
        <v>Internet access</v>
      </c>
      <c r="E23" s="341">
        <f>E$15*'8.Routing factors'!E37</f>
        <v>19.192613426400968</v>
      </c>
      <c r="F23" s="341">
        <f>F$15*'8.Routing factors'!F37</f>
        <v>59.468126616227664</v>
      </c>
      <c r="G23" s="341">
        <f>G$15*'8.Routing factors'!G37</f>
        <v>1.6089114159575735</v>
      </c>
      <c r="H23" s="341">
        <f>H$15*'8.Routing factors'!H37</f>
        <v>0.3117257898304015</v>
      </c>
      <c r="I23" s="341">
        <f>I$15*'8.Routing factors'!I37</f>
        <v>1.7148954974401465</v>
      </c>
      <c r="J23" s="341">
        <f>J$15*'8.Routing factors'!J37</f>
        <v>13.324763551354319</v>
      </c>
      <c r="K23" s="341">
        <f>K$15*'8.Routing factors'!K37</f>
        <v>15.205643311200193</v>
      </c>
      <c r="L23" s="341">
        <f>L$15*'8.Routing factors'!L37</f>
        <v>79.399862770064033</v>
      </c>
      <c r="M23" s="341">
        <f>M$15*'8.Routing factors'!M37</f>
        <v>79.399862770064033</v>
      </c>
      <c r="N23" s="341">
        <f>N$15*'8.Routing factors'!N37</f>
        <v>30.521166340757439</v>
      </c>
      <c r="O23" s="341">
        <f>O$15*'8.Routing factors'!O37</f>
        <v>9.6504558182893341</v>
      </c>
      <c r="P23" s="341">
        <f>P$15*'8.Routing factors'!P37</f>
        <v>79.404404354999656</v>
      </c>
      <c r="Q23" s="341">
        <f>Q$15*'8.Routing factors'!Q37</f>
        <v>0</v>
      </c>
      <c r="R23" s="341">
        <f>R$15*'8.Routing factors'!R37</f>
        <v>30.740285469536772</v>
      </c>
      <c r="S23" s="341">
        <f>S$15*'8.Routing factors'!S37</f>
        <v>0</v>
      </c>
      <c r="T23" s="341">
        <f>T$15*'8.Routing factors'!T37</f>
        <v>0</v>
      </c>
      <c r="U23" s="341">
        <f>U$15*'8.Routing factors'!U37</f>
        <v>0</v>
      </c>
      <c r="V23" s="341">
        <f>V$15*'8.Routing factors'!V37</f>
        <v>0</v>
      </c>
      <c r="W23" s="341">
        <f>W$15*'8.Routing factors'!W37</f>
        <v>0</v>
      </c>
      <c r="X23" s="341">
        <f>X$15*'8.Routing factors'!X37</f>
        <v>0</v>
      </c>
      <c r="Y23" s="341">
        <f>Y$15*'8.Routing factors'!Y37</f>
        <v>0</v>
      </c>
      <c r="Z23" s="341">
        <f>Z$15*'8.Routing factors'!Z37</f>
        <v>0</v>
      </c>
      <c r="AA23" s="341">
        <f>AA$15*'8.Routing factors'!AA37</f>
        <v>0</v>
      </c>
      <c r="AB23" s="341">
        <f>AB$15*'8.Routing factors'!AB37</f>
        <v>0</v>
      </c>
      <c r="AC23" s="341">
        <f>AC$15*'8.Routing factors'!AC37</f>
        <v>0</v>
      </c>
      <c r="AD23" s="341">
        <f>AD$15*'8.Routing factors'!AD37</f>
        <v>0</v>
      </c>
      <c r="AE23" s="341">
        <f>AE$15*'8.Routing factors'!AE37</f>
        <v>0</v>
      </c>
      <c r="AF23" s="341">
        <f>AF$15*'8.Routing factors'!AF37</f>
        <v>0</v>
      </c>
      <c r="AG23" s="341">
        <f>AG$15*'8.Routing factors'!AG37</f>
        <v>0</v>
      </c>
      <c r="AH23" s="341">
        <f>AH$15*'8.Routing factors'!AH37</f>
        <v>0</v>
      </c>
      <c r="AI23" s="341">
        <f>AI$15*'8.Routing factors'!AI37</f>
        <v>0</v>
      </c>
      <c r="AJ23" s="341">
        <f>AJ$15*'8.Routing factors'!AJ37</f>
        <v>1.5177285313143307</v>
      </c>
      <c r="AK23" s="341">
        <f>AK$15*'8.Routing factors'!AK37</f>
        <v>29.376628804097344</v>
      </c>
      <c r="AL23" s="341">
        <f>AL$15*'8.Routing factors'!AL37</f>
        <v>159.16961636000599</v>
      </c>
      <c r="AM23" s="341">
        <f>AM$15*'8.Routing factors'!AM37</f>
        <v>0</v>
      </c>
      <c r="AN23" s="341">
        <f>AN$15*'8.Routing factors'!AN37</f>
        <v>37.516611379128356</v>
      </c>
      <c r="AO23" s="341">
        <f>AO$15*'8.Routing factors'!AO37</f>
        <v>31.470522965817121</v>
      </c>
      <c r="AP23" s="341">
        <f>AP$15*'8.Routing factors'!AP37</f>
        <v>19.724978330439271</v>
      </c>
      <c r="AQ23" s="341">
        <f>AQ$15*'8.Routing factors'!AQ37</f>
        <v>0</v>
      </c>
      <c r="AR23" s="341">
        <f>AR$15*'8.Routing factors'!AR37</f>
        <v>0</v>
      </c>
      <c r="AS23" s="341">
        <f>AS$15*'8.Routing factors'!AS37</f>
        <v>0</v>
      </c>
      <c r="AU23" s="347">
        <f t="shared" si="0"/>
        <v>698.71880350292497</v>
      </c>
      <c r="AV23" s="345">
        <f>'2.Traffic'!H49</f>
        <v>137</v>
      </c>
      <c r="AW23" s="346">
        <f t="shared" si="1"/>
        <v>5.1001372518461681</v>
      </c>
    </row>
    <row r="24" spans="1:49">
      <c r="A24" s="89"/>
      <c r="C24" s="125" t="str">
        <f>'C. Masterfiles'!C102</f>
        <v>S08</v>
      </c>
      <c r="D24" s="125" t="str">
        <f>'C. Masterfiles'!D102</f>
        <v>Local leased lines</v>
      </c>
      <c r="E24" s="341">
        <f>E$15*'8.Routing factors'!E38</f>
        <v>43086.522514318785</v>
      </c>
      <c r="F24" s="341">
        <f>F$15*'8.Routing factors'!F38</f>
        <v>133503.17225739776</v>
      </c>
      <c r="G24" s="341">
        <f>G$15*'8.Routing factors'!G38</f>
        <v>2708.9483493103398</v>
      </c>
      <c r="H24" s="341">
        <f>H$15*'8.Routing factors'!H38</f>
        <v>524.85740073883346</v>
      </c>
      <c r="I24" s="341">
        <f>I$15*'8.Routing factors'!I38</f>
        <v>2887.3953413186055</v>
      </c>
      <c r="J24" s="341">
        <f>J$15*'8.Routing factors'!J38</f>
        <v>22435.104797804299</v>
      </c>
      <c r="K24" s="341">
        <f>K$15*'8.Routing factors'!K38</f>
        <v>0</v>
      </c>
      <c r="L24" s="341">
        <f>L$15*'8.Routing factors'!L38</f>
        <v>0</v>
      </c>
      <c r="M24" s="341">
        <f>M$15*'8.Routing factors'!M38</f>
        <v>0</v>
      </c>
      <c r="N24" s="341">
        <f>N$15*'8.Routing factors'!N38</f>
        <v>0</v>
      </c>
      <c r="O24" s="341">
        <f>O$15*'8.Routing factors'!O38</f>
        <v>0</v>
      </c>
      <c r="P24" s="341">
        <f>P$15*'8.Routing factors'!P38</f>
        <v>0</v>
      </c>
      <c r="Q24" s="341">
        <f>Q$15*'8.Routing factors'!Q38</f>
        <v>0</v>
      </c>
      <c r="R24" s="341">
        <f>R$15*'8.Routing factors'!R38</f>
        <v>0</v>
      </c>
      <c r="S24" s="341">
        <f>S$15*'8.Routing factors'!S38</f>
        <v>0</v>
      </c>
      <c r="T24" s="341">
        <f>T$15*'8.Routing factors'!T38</f>
        <v>0</v>
      </c>
      <c r="U24" s="341">
        <f>U$15*'8.Routing factors'!U38</f>
        <v>0</v>
      </c>
      <c r="V24" s="341">
        <f>V$15*'8.Routing factors'!V38</f>
        <v>0</v>
      </c>
      <c r="W24" s="341">
        <f>W$15*'8.Routing factors'!W38</f>
        <v>0</v>
      </c>
      <c r="X24" s="341">
        <f>X$15*'8.Routing factors'!X38</f>
        <v>0</v>
      </c>
      <c r="Y24" s="341">
        <f>Y$15*'8.Routing factors'!Y38</f>
        <v>0</v>
      </c>
      <c r="Z24" s="341">
        <f>Z$15*'8.Routing factors'!Z38</f>
        <v>0</v>
      </c>
      <c r="AA24" s="341">
        <f>AA$15*'8.Routing factors'!AA38</f>
        <v>0</v>
      </c>
      <c r="AB24" s="341">
        <f>AB$15*'8.Routing factors'!AB38</f>
        <v>0</v>
      </c>
      <c r="AC24" s="341">
        <f>AC$15*'8.Routing factors'!AC38</f>
        <v>0</v>
      </c>
      <c r="AD24" s="341">
        <f>AD$15*'8.Routing factors'!AD38</f>
        <v>0</v>
      </c>
      <c r="AE24" s="341">
        <f>AE$15*'8.Routing factors'!AE38</f>
        <v>0</v>
      </c>
      <c r="AF24" s="341">
        <f>AF$15*'8.Routing factors'!AF38</f>
        <v>0</v>
      </c>
      <c r="AG24" s="341">
        <f>AG$15*'8.Routing factors'!AG38</f>
        <v>0</v>
      </c>
      <c r="AH24" s="341">
        <f>AH$15*'8.Routing factors'!AH38</f>
        <v>0</v>
      </c>
      <c r="AI24" s="341">
        <f>AI$15*'8.Routing factors'!AI38</f>
        <v>0</v>
      </c>
      <c r="AJ24" s="341">
        <f>AJ$15*'8.Routing factors'!AJ38</f>
        <v>0</v>
      </c>
      <c r="AK24" s="341">
        <f>AK$15*'8.Routing factors'!AK38</f>
        <v>32974.581164162977</v>
      </c>
      <c r="AL24" s="341">
        <f>AL$15*'8.Routing factors'!AL38</f>
        <v>178664.18466640569</v>
      </c>
      <c r="AM24" s="341">
        <f>AM$15*'8.Routing factors'!AM38</f>
        <v>0</v>
      </c>
      <c r="AN24" s="341">
        <f>AN$15*'8.Routing factors'!AN38</f>
        <v>63167.28283435043</v>
      </c>
      <c r="AO24" s="341">
        <f>AO$15*'8.Routing factors'!AO38</f>
        <v>17662.464279601976</v>
      </c>
      <c r="AP24" s="341">
        <f>AP$15*'8.Routing factors'!AP38</f>
        <v>0</v>
      </c>
      <c r="AQ24" s="341">
        <f>AQ$15*'8.Routing factors'!AQ38</f>
        <v>0</v>
      </c>
      <c r="AR24" s="341">
        <f>AR$15*'8.Routing factors'!AR38</f>
        <v>0</v>
      </c>
      <c r="AS24" s="341">
        <f>AS$15*'8.Routing factors'!AS38</f>
        <v>0</v>
      </c>
      <c r="AU24" s="347">
        <f t="shared" si="0"/>
        <v>497614.51360540971</v>
      </c>
      <c r="AV24" s="345">
        <f>'2.Traffic'!H50</f>
        <v>6151.1722799999998</v>
      </c>
      <c r="AW24" s="346">
        <f t="shared" si="1"/>
        <v>80.89750879248821</v>
      </c>
    </row>
    <row r="25" spans="1:49">
      <c r="A25" s="89"/>
      <c r="C25" s="125" t="str">
        <f>'C. Masterfiles'!C103</f>
        <v>S09</v>
      </c>
      <c r="D25" s="125" t="str">
        <f>'C. Masterfiles'!D103</f>
        <v>Long distance leased lines</v>
      </c>
      <c r="E25" s="341">
        <f>E$15*'8.Routing factors'!E39</f>
        <v>541.82997931585135</v>
      </c>
      <c r="F25" s="341">
        <f>F$15*'8.Routing factors'!F39</f>
        <v>1678.8549374990102</v>
      </c>
      <c r="G25" s="341">
        <f>G$15*'8.Routing factors'!G39</f>
        <v>45.42145563303842</v>
      </c>
      <c r="H25" s="341">
        <f>H$15*'8.Routing factors'!H39</f>
        <v>8.8003845283355311</v>
      </c>
      <c r="I25" s="341">
        <f>I$15*'8.Routing factors'!I39</f>
        <v>48.413510513824946</v>
      </c>
      <c r="J25" s="341">
        <f>J$15*'8.Routing factors'!J39</f>
        <v>376.17369761053857</v>
      </c>
      <c r="K25" s="341">
        <f>K$15*'8.Routing factors'!K39</f>
        <v>429.27313845953813</v>
      </c>
      <c r="L25" s="341">
        <f>L$15*'8.Routing factors'!L39</f>
        <v>2241.551217991298</v>
      </c>
      <c r="M25" s="341">
        <f>M$15*'8.Routing factors'!M39</f>
        <v>2241.551217991298</v>
      </c>
      <c r="N25" s="341">
        <f>N$15*'8.Routing factors'!N39</f>
        <v>861.64831019625035</v>
      </c>
      <c r="O25" s="341">
        <f>O$15*'8.Routing factors'!O39</f>
        <v>204.33276178608392</v>
      </c>
      <c r="P25" s="341">
        <f>P$15*'8.Routing factors'!P39</f>
        <v>1681.2595741940927</v>
      </c>
      <c r="Q25" s="341">
        <f>Q$15*'8.Routing factors'!Q39</f>
        <v>1677.4424599129804</v>
      </c>
      <c r="R25" s="341">
        <f>R$15*'8.Routing factors'!R39</f>
        <v>650.87572508015535</v>
      </c>
      <c r="S25" s="341">
        <f>S$15*'8.Routing factors'!S39</f>
        <v>0</v>
      </c>
      <c r="T25" s="341">
        <f>T$15*'8.Routing factors'!T39</f>
        <v>0</v>
      </c>
      <c r="U25" s="341">
        <f>U$15*'8.Routing factors'!U39</f>
        <v>0</v>
      </c>
      <c r="V25" s="341">
        <f>V$15*'8.Routing factors'!V39</f>
        <v>0</v>
      </c>
      <c r="W25" s="341">
        <f>W$15*'8.Routing factors'!W39</f>
        <v>0</v>
      </c>
      <c r="X25" s="341">
        <f>X$15*'8.Routing factors'!X39</f>
        <v>0</v>
      </c>
      <c r="Y25" s="341">
        <f>Y$15*'8.Routing factors'!Y39</f>
        <v>0</v>
      </c>
      <c r="Z25" s="341">
        <f>Z$15*'8.Routing factors'!Z39</f>
        <v>0</v>
      </c>
      <c r="AA25" s="341">
        <f>AA$15*'8.Routing factors'!AA39</f>
        <v>0</v>
      </c>
      <c r="AB25" s="341">
        <f>AB$15*'8.Routing factors'!AB39</f>
        <v>0</v>
      </c>
      <c r="AC25" s="341">
        <f>AC$15*'8.Routing factors'!AC39</f>
        <v>0</v>
      </c>
      <c r="AD25" s="341">
        <f>AD$15*'8.Routing factors'!AD39</f>
        <v>0</v>
      </c>
      <c r="AE25" s="341">
        <f>AE$15*'8.Routing factors'!AE39</f>
        <v>0</v>
      </c>
      <c r="AF25" s="341">
        <f>AF$15*'8.Routing factors'!AF39</f>
        <v>0</v>
      </c>
      <c r="AG25" s="341">
        <f>AG$15*'8.Routing factors'!AG39</f>
        <v>0</v>
      </c>
      <c r="AH25" s="341">
        <f>AH$15*'8.Routing factors'!AH39</f>
        <v>0</v>
      </c>
      <c r="AI25" s="341">
        <f>AI$15*'8.Routing factors'!AI39</f>
        <v>0</v>
      </c>
      <c r="AJ25" s="341">
        <f>AJ$15*'8.Routing factors'!AJ39</f>
        <v>0</v>
      </c>
      <c r="AK25" s="341">
        <f>AK$15*'8.Routing factors'!AK39</f>
        <v>414.6683368143656</v>
      </c>
      <c r="AL25" s="341">
        <f>AL$15*'8.Routing factors'!AL39</f>
        <v>2246.7724437522429</v>
      </c>
      <c r="AM25" s="341">
        <f>AM$15*'8.Routing factors'!AM39</f>
        <v>0</v>
      </c>
      <c r="AN25" s="341">
        <f>AN$15*'8.Routing factors'!AN39</f>
        <v>1059.1379254058065</v>
      </c>
      <c r="AO25" s="341">
        <f>AO$15*'8.Routing factors'!AO39</f>
        <v>888.44976079035598</v>
      </c>
      <c r="AP25" s="341">
        <f>AP$15*'8.Routing factors'!AP39</f>
        <v>417.64444854416882</v>
      </c>
      <c r="AQ25" s="341">
        <f>AQ$15*'8.Routing factors'!AQ39</f>
        <v>804.04194595329568</v>
      </c>
      <c r="AR25" s="341">
        <f>AR$15*'8.Routing factors'!AR39</f>
        <v>0</v>
      </c>
      <c r="AS25" s="341">
        <f>AS$15*'8.Routing factors'!AS39</f>
        <v>0</v>
      </c>
      <c r="AU25" s="347">
        <f t="shared" si="0"/>
        <v>18518.143231972532</v>
      </c>
      <c r="AV25" s="345">
        <f>'2.Traffic'!H51</f>
        <v>77.353412500000005</v>
      </c>
      <c r="AW25" s="346">
        <f t="shared" si="1"/>
        <v>239.39659070596957</v>
      </c>
    </row>
    <row r="26" spans="1:49">
      <c r="A26" s="89"/>
      <c r="C26" s="125" t="str">
        <f>'C. Masterfiles'!C104</f>
        <v>S10</v>
      </c>
      <c r="D26" s="125" t="str">
        <f>'C. Masterfiles'!D104</f>
        <v>International leased lines</v>
      </c>
      <c r="E26" s="341">
        <f>E$15*'8.Routing factors'!E40</f>
        <v>1.3448838605361264</v>
      </c>
      <c r="F26" s="341">
        <f>F$15*'8.Routing factors'!F40</f>
        <v>4.1671096023050049</v>
      </c>
      <c r="G26" s="341">
        <f>G$15*'8.Routing factors'!G40</f>
        <v>0.11274123790651611</v>
      </c>
      <c r="H26" s="341">
        <f>H$15*'8.Routing factors'!H40</f>
        <v>2.1843558995414996E-2</v>
      </c>
      <c r="I26" s="341">
        <f>I$15*'8.Routing factors'!I40</f>
        <v>0.120167859674638</v>
      </c>
      <c r="J26" s="341">
        <f>J$15*'8.Routing factors'!J40</f>
        <v>0.93370605907300341</v>
      </c>
      <c r="K26" s="341">
        <f>K$15*'8.Routing factors'!K40</f>
        <v>1.0655049327556338</v>
      </c>
      <c r="L26" s="341">
        <f>L$15*'8.Routing factors'!L40</f>
        <v>5.5637860043256548</v>
      </c>
      <c r="M26" s="341">
        <f>M$15*'8.Routing factors'!M40</f>
        <v>5.5637860043256548</v>
      </c>
      <c r="N26" s="341">
        <f>N$15*'8.Routing factors'!N40</f>
        <v>2.1387094662136601</v>
      </c>
      <c r="O26" s="341">
        <f>O$15*'8.Routing factors'!O40</f>
        <v>0.67623632011370516</v>
      </c>
      <c r="P26" s="341">
        <f>P$15*'8.Routing factors'!P40</f>
        <v>5.5641042467736987</v>
      </c>
      <c r="Q26" s="341">
        <f>Q$15*'8.Routing factors'!Q40</f>
        <v>5.5514715622626607</v>
      </c>
      <c r="R26" s="341">
        <f>R$15*'8.Routing factors'!R40</f>
        <v>2.1540637993252045</v>
      </c>
      <c r="S26" s="341">
        <f>S$15*'8.Routing factors'!S40</f>
        <v>0</v>
      </c>
      <c r="T26" s="341">
        <f>T$15*'8.Routing factors'!T40</f>
        <v>0</v>
      </c>
      <c r="U26" s="341">
        <f>U$15*'8.Routing factors'!U40</f>
        <v>0</v>
      </c>
      <c r="V26" s="341">
        <f>V$15*'8.Routing factors'!V40</f>
        <v>0</v>
      </c>
      <c r="W26" s="341">
        <f>W$15*'8.Routing factors'!W40</f>
        <v>0</v>
      </c>
      <c r="X26" s="341">
        <f>X$15*'8.Routing factors'!X40</f>
        <v>0</v>
      </c>
      <c r="Y26" s="341">
        <f>Y$15*'8.Routing factors'!Y40</f>
        <v>0</v>
      </c>
      <c r="Z26" s="341">
        <f>Z$15*'8.Routing factors'!Z40</f>
        <v>0</v>
      </c>
      <c r="AA26" s="341">
        <f>AA$15*'8.Routing factors'!AA40</f>
        <v>0</v>
      </c>
      <c r="AB26" s="341">
        <f>AB$15*'8.Routing factors'!AB40</f>
        <v>0</v>
      </c>
      <c r="AC26" s="341">
        <f>AC$15*'8.Routing factors'!AC40</f>
        <v>0</v>
      </c>
      <c r="AD26" s="341">
        <f>AD$15*'8.Routing factors'!AD40</f>
        <v>0</v>
      </c>
      <c r="AE26" s="341">
        <f>AE$15*'8.Routing factors'!AE40</f>
        <v>0</v>
      </c>
      <c r="AF26" s="341">
        <f>AF$15*'8.Routing factors'!AF40</f>
        <v>0</v>
      </c>
      <c r="AG26" s="341">
        <f>AG$15*'8.Routing factors'!AG40</f>
        <v>0</v>
      </c>
      <c r="AH26" s="341">
        <f>AH$15*'8.Routing factors'!AH40</f>
        <v>0</v>
      </c>
      <c r="AI26" s="341">
        <f>AI$15*'8.Routing factors'!AI40</f>
        <v>0</v>
      </c>
      <c r="AJ26" s="341">
        <f>AJ$15*'8.Routing factors'!AJ40</f>
        <v>0.10635178029647865</v>
      </c>
      <c r="AK26" s="341">
        <f>AK$15*'8.Routing factors'!AK40</f>
        <v>2.0585082957615652</v>
      </c>
      <c r="AL26" s="341">
        <f>AL$15*'8.Routing factors'!AL40</f>
        <v>11.15349136537268</v>
      </c>
      <c r="AM26" s="341">
        <f>AM$15*'8.Routing factors'!AM40</f>
        <v>0</v>
      </c>
      <c r="AN26" s="341">
        <f>AN$15*'8.Routing factors'!AN40</f>
        <v>2.6289012353257828</v>
      </c>
      <c r="AO26" s="341">
        <f>AO$15*'8.Routing factors'!AO40</f>
        <v>2.2052337260718566</v>
      </c>
      <c r="AP26" s="341">
        <f>AP$15*'8.Routing factors'!AP40</f>
        <v>1.382188262570927</v>
      </c>
      <c r="AQ26" s="341">
        <f>AQ$15*'8.Routing factors'!AQ40</f>
        <v>7.9828955767417646</v>
      </c>
      <c r="AR26" s="341">
        <f>AR$15*'8.Routing factors'!AR40</f>
        <v>0</v>
      </c>
      <c r="AS26" s="341">
        <f>AS$15*'8.Routing factors'!AS40</f>
        <v>0</v>
      </c>
      <c r="AU26" s="347">
        <f t="shared" si="0"/>
        <v>62.495684756727627</v>
      </c>
      <c r="AV26" s="345">
        <f>'2.Traffic'!H52</f>
        <v>0.38400000000000001</v>
      </c>
      <c r="AW26" s="346">
        <f t="shared" si="1"/>
        <v>162.7491790539782</v>
      </c>
    </row>
    <row r="27" spans="1:49">
      <c r="A27" s="89"/>
      <c r="C27" s="125" t="str">
        <f>'C. Masterfiles'!C105</f>
        <v>S11</v>
      </c>
      <c r="D27" s="125" t="str">
        <f>'C. Masterfiles'!D105</f>
        <v>IPTV</v>
      </c>
      <c r="E27" s="341">
        <f>E$15*'8.Routing factors'!E41</f>
        <v>19.192613426400968</v>
      </c>
      <c r="F27" s="341">
        <f>F$15*'8.Routing factors'!F41</f>
        <v>59.468126616227664</v>
      </c>
      <c r="G27" s="341">
        <f>G$15*'8.Routing factors'!G41</f>
        <v>1.6089114159575735</v>
      </c>
      <c r="H27" s="341">
        <f>H$15*'8.Routing factors'!H41</f>
        <v>0.3117257898304015</v>
      </c>
      <c r="I27" s="341">
        <f>I$15*'8.Routing factors'!I41</f>
        <v>1.7148954974401465</v>
      </c>
      <c r="J27" s="341">
        <f>J$15*'8.Routing factors'!J41</f>
        <v>13.324763551354319</v>
      </c>
      <c r="K27" s="341">
        <f>K$15*'8.Routing factors'!K41</f>
        <v>15.205643311200193</v>
      </c>
      <c r="L27" s="341">
        <f>L$15*'8.Routing factors'!L41</f>
        <v>79.399862770064033</v>
      </c>
      <c r="M27" s="341">
        <f>M$15*'8.Routing factors'!M41</f>
        <v>79.399862770064033</v>
      </c>
      <c r="N27" s="341">
        <f>N$15*'8.Routing factors'!N41</f>
        <v>30.521166340757439</v>
      </c>
      <c r="O27" s="341">
        <f>O$15*'8.Routing factors'!O41</f>
        <v>9.6504558182893341</v>
      </c>
      <c r="P27" s="341">
        <f>P$15*'8.Routing factors'!P41</f>
        <v>79.404404354999656</v>
      </c>
      <c r="Q27" s="341">
        <f>Q$15*'8.Routing factors'!Q41</f>
        <v>79.224125419790042</v>
      </c>
      <c r="R27" s="341">
        <f>R$15*'8.Routing factors'!R41</f>
        <v>30.740285469536772</v>
      </c>
      <c r="S27" s="341">
        <f>S$15*'8.Routing factors'!S41</f>
        <v>0</v>
      </c>
      <c r="T27" s="341">
        <f>T$15*'8.Routing factors'!T41</f>
        <v>0</v>
      </c>
      <c r="U27" s="341">
        <f>U$15*'8.Routing factors'!U41</f>
        <v>0</v>
      </c>
      <c r="V27" s="341">
        <f>V$15*'8.Routing factors'!V41</f>
        <v>0</v>
      </c>
      <c r="W27" s="341">
        <f>W$15*'8.Routing factors'!W41</f>
        <v>0</v>
      </c>
      <c r="X27" s="341">
        <f>X$15*'8.Routing factors'!X41</f>
        <v>0</v>
      </c>
      <c r="Y27" s="341">
        <f>Y$15*'8.Routing factors'!Y41</f>
        <v>0</v>
      </c>
      <c r="Z27" s="341">
        <f>Z$15*'8.Routing factors'!Z41</f>
        <v>0</v>
      </c>
      <c r="AA27" s="341">
        <f>AA$15*'8.Routing factors'!AA41</f>
        <v>0</v>
      </c>
      <c r="AB27" s="341">
        <f>AB$15*'8.Routing factors'!AB41</f>
        <v>0</v>
      </c>
      <c r="AC27" s="341">
        <f>AC$15*'8.Routing factors'!AC41</f>
        <v>0</v>
      </c>
      <c r="AD27" s="341">
        <f>AD$15*'8.Routing factors'!AD41</f>
        <v>0</v>
      </c>
      <c r="AE27" s="341">
        <f>AE$15*'8.Routing factors'!AE41</f>
        <v>0</v>
      </c>
      <c r="AF27" s="341">
        <f>AF$15*'8.Routing factors'!AF41</f>
        <v>0</v>
      </c>
      <c r="AG27" s="341">
        <f>AG$15*'8.Routing factors'!AG41</f>
        <v>0</v>
      </c>
      <c r="AH27" s="341">
        <f>AH$15*'8.Routing factors'!AH41</f>
        <v>0</v>
      </c>
      <c r="AI27" s="341">
        <f>AI$15*'8.Routing factors'!AI41</f>
        <v>0</v>
      </c>
      <c r="AJ27" s="341">
        <f>AJ$15*'8.Routing factors'!AJ41</f>
        <v>0</v>
      </c>
      <c r="AK27" s="341">
        <f>AK$15*'8.Routing factors'!AK41</f>
        <v>29.376628804097344</v>
      </c>
      <c r="AL27" s="341">
        <f>AL$15*'8.Routing factors'!AL41</f>
        <v>159.16961636000599</v>
      </c>
      <c r="AM27" s="341">
        <f>AM$15*'8.Routing factors'!AM41</f>
        <v>0</v>
      </c>
      <c r="AN27" s="341">
        <f>AN$15*'8.Routing factors'!AN41</f>
        <v>37.516611379128356</v>
      </c>
      <c r="AO27" s="341">
        <f>AO$15*'8.Routing factors'!AO41</f>
        <v>31.470522965817121</v>
      </c>
      <c r="AP27" s="341">
        <f>AP$15*'8.Routing factors'!AP41</f>
        <v>19.724978330439271</v>
      </c>
      <c r="AQ27" s="341">
        <f>AQ$15*'8.Routing factors'!AQ41</f>
        <v>113.92257229308558</v>
      </c>
      <c r="AR27" s="341">
        <f>AR$15*'8.Routing factors'!AR41</f>
        <v>0</v>
      </c>
      <c r="AS27" s="341">
        <f>AS$15*'8.Routing factors'!AS41</f>
        <v>0</v>
      </c>
      <c r="AU27" s="347">
        <f t="shared" si="0"/>
        <v>890.34777268448624</v>
      </c>
      <c r="AV27" s="345">
        <f>'2.Traffic'!H53</f>
        <v>137</v>
      </c>
      <c r="AW27" s="346">
        <f t="shared" si="1"/>
        <v>6.4988888517115786</v>
      </c>
    </row>
    <row r="28" spans="1:49">
      <c r="A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</row>
    <row r="29" spans="1:49">
      <c r="A29" s="89"/>
    </row>
    <row r="30" spans="1:49">
      <c r="A30" s="89"/>
      <c r="Y30" s="1"/>
      <c r="AU30" s="335">
        <f>'C. Masterfiles'!$D$112</f>
        <v>2017</v>
      </c>
      <c r="AV30" s="343"/>
      <c r="AW30" s="344"/>
    </row>
    <row r="31" spans="1:49" ht="36">
      <c r="A31" s="89"/>
      <c r="C31" s="303">
        <f>'C. Masterfiles'!$D$112</f>
        <v>2017</v>
      </c>
      <c r="D31" s="186"/>
      <c r="E31" s="338" t="str">
        <f>'C. Masterfiles'!$E$13</f>
        <v>MSAN-CMN</v>
      </c>
      <c r="F31" s="218" t="str">
        <f>'C. Masterfiles'!$E$14</f>
        <v>MSAN-1GE</v>
      </c>
      <c r="G31" s="218" t="str">
        <f>'C. Masterfiles'!$E$15</f>
        <v>AGGR-CMN</v>
      </c>
      <c r="H31" s="218" t="str">
        <f>'C. Masterfiles'!$E$16</f>
        <v>AGGR-1GE-MSAN</v>
      </c>
      <c r="I31" s="218" t="str">
        <f>'C. Masterfiles'!$E$17</f>
        <v>AGGR-2,5GE-AGGR</v>
      </c>
      <c r="J31" s="218" t="str">
        <f>'C. Masterfiles'!$E$18</f>
        <v>AGGR-PROC</v>
      </c>
      <c r="K31" s="218" t="str">
        <f>'C. Masterfiles'!$E$19</f>
        <v>EDGE-CMN</v>
      </c>
      <c r="L31" s="218" t="str">
        <f>'C. Masterfiles'!$E$20</f>
        <v>EDGE-2,5GE-AGGR</v>
      </c>
      <c r="M31" s="218" t="str">
        <f>'C. Masterfiles'!$E$21</f>
        <v>EDGE-2,5GE-EDGE</v>
      </c>
      <c r="N31" s="218" t="str">
        <f>'C. Masterfiles'!$E$22</f>
        <v>EDGE-PROC</v>
      </c>
      <c r="O31" s="218" t="str">
        <f>'C. Masterfiles'!$E$23</f>
        <v>CORE-CMN</v>
      </c>
      <c r="P31" s="218" t="str">
        <f>'C. Masterfiles'!$E$24</f>
        <v>CORE-2,5GE-EDGE</v>
      </c>
      <c r="Q31" s="218" t="str">
        <f>'C. Masterfiles'!$E$25</f>
        <v>CORE-2,5GE-CORE</v>
      </c>
      <c r="R31" s="218" t="str">
        <f>'C. Masterfiles'!$E$26</f>
        <v>CORE-PROC</v>
      </c>
      <c r="S31" s="218" t="str">
        <f>'C. Masterfiles'!$E$27</f>
        <v>SX-CMN</v>
      </c>
      <c r="T31" s="218" t="str">
        <f>'C. Masterfiles'!$E$28</f>
        <v>SX-SBC</v>
      </c>
      <c r="U31" s="218" t="str">
        <f>'C. Masterfiles'!$E$29</f>
        <v>SX-VOICE</v>
      </c>
      <c r="V31" s="218" t="str">
        <f>'C. Masterfiles'!$E$30</f>
        <v>SX-RTU</v>
      </c>
      <c r="W31" s="218" t="str">
        <f>'C. Masterfiles'!$E$31</f>
        <v>ICGW-CMN</v>
      </c>
      <c r="X31" s="218" t="str">
        <f>'C. Masterfiles'!$E$32</f>
        <v>ICGW-CONTROL</v>
      </c>
      <c r="Y31" s="218" t="str">
        <f>'C. Masterfiles'!$E$33</f>
        <v>ICGW-1GE-CORE</v>
      </c>
      <c r="Z31" s="218" t="str">
        <f>'C. Masterfiles'!$E$34</f>
        <v>ICGW-TDM-OLO</v>
      </c>
      <c r="AA31" s="218" t="str">
        <f>'C. Masterfiles'!$E$35</f>
        <v>INTGW-CMN</v>
      </c>
      <c r="AB31" s="218" t="str">
        <f>'C. Masterfiles'!$E$36</f>
        <v>INTGW-CONTROL</v>
      </c>
      <c r="AC31" s="218" t="str">
        <f>'C. Masterfiles'!$E$37</f>
        <v>INTGW-1GE-CORE</v>
      </c>
      <c r="AD31" s="218" t="str">
        <f>'C. Masterfiles'!$E$38</f>
        <v>INTGW-TDM-INT</v>
      </c>
      <c r="AE31" s="218" t="str">
        <f>'C. Masterfiles'!$E$39</f>
        <v>SGW-CMN</v>
      </c>
      <c r="AF31" s="218" t="str">
        <f>'C. Masterfiles'!$E$40</f>
        <v>SGW-CONTROL</v>
      </c>
      <c r="AG31" s="218" t="str">
        <f>'C. Masterfiles'!$E$41</f>
        <v>SGW-SIGTRAN</v>
      </c>
      <c r="AH31" s="218" t="str">
        <f>'C. Masterfiles'!$E$42</f>
        <v>SDH-STM-1</v>
      </c>
      <c r="AI31" s="218" t="str">
        <f>'C. Masterfiles'!$E$43</f>
        <v>SDH-STM-4</v>
      </c>
      <c r="AJ31" s="218" t="str">
        <f>'C. Masterfiles'!$E$44</f>
        <v>SDH-STM-16</v>
      </c>
      <c r="AK31" s="218" t="str">
        <f>'C. Masterfiles'!$E$45</f>
        <v>NMS</v>
      </c>
      <c r="AL31" s="218" t="str">
        <f>'C. Masterfiles'!$E$46</f>
        <v>OSS</v>
      </c>
      <c r="AM31" s="218" t="str">
        <f>'C. Masterfiles'!$E$47</f>
        <v>IBIL</v>
      </c>
      <c r="AN31" s="218" t="str">
        <f>'C. Masterfiles'!$D$54</f>
        <v>MSAN-MSAN</v>
      </c>
      <c r="AO31" s="218" t="str">
        <f>'C. Masterfiles'!$D$55</f>
        <v>AGGR-AGGR</v>
      </c>
      <c r="AP31" s="218" t="str">
        <f>'C. Masterfiles'!$D$56</f>
        <v>EDGE-EDGE</v>
      </c>
      <c r="AQ31" s="218" t="str">
        <f>'C. Masterfiles'!$D$57</f>
        <v>CORE-CORE</v>
      </c>
      <c r="AR31" s="218" t="str">
        <f>'C. Masterfiles'!$D$58</f>
        <v>CORE-ICGW</v>
      </c>
      <c r="AS31" s="218" t="str">
        <f>'C. Masterfiles'!$D$59</f>
        <v>CORE-INTGW</v>
      </c>
      <c r="AU31" s="342" t="s">
        <v>111</v>
      </c>
      <c r="AV31" s="342" t="s">
        <v>9</v>
      </c>
      <c r="AW31" s="342" t="s">
        <v>70</v>
      </c>
    </row>
    <row r="32" spans="1:49">
      <c r="A32" s="89"/>
      <c r="C32" s="340"/>
      <c r="D32" s="188"/>
      <c r="E32" s="348">
        <f>'7.Network costs'!L83</f>
        <v>542906.72440540628</v>
      </c>
      <c r="F32" s="348">
        <f>'7.Network costs'!L84</f>
        <v>1383582.7923379072</v>
      </c>
      <c r="G32" s="348">
        <f>'7.Network costs'!L85</f>
        <v>44415.581231372285</v>
      </c>
      <c r="H32" s="348">
        <f>'7.Network costs'!L86</f>
        <v>7329.6427353212584</v>
      </c>
      <c r="I32" s="348">
        <f>'7.Network costs'!L87</f>
        <v>40463.840592796179</v>
      </c>
      <c r="J32" s="348">
        <f>'7.Network costs'!L88</f>
        <v>314795.65909621603</v>
      </c>
      <c r="K32" s="348">
        <f>'7.Network costs'!L89</f>
        <v>394467.40790679888</v>
      </c>
      <c r="L32" s="348">
        <f>'7.Network costs'!L90</f>
        <v>1760331.0931042896</v>
      </c>
      <c r="M32" s="348">
        <f>'7.Network costs'!L91</f>
        <v>1760331.0931042896</v>
      </c>
      <c r="N32" s="348">
        <f>'7.Network costs'!L92</f>
        <v>674997.15718444122</v>
      </c>
      <c r="O32" s="348">
        <f>'7.Network costs'!L93</f>
        <v>328722.83992233244</v>
      </c>
      <c r="P32" s="348">
        <f>'7.Network costs'!L94</f>
        <v>1759939.4748673136</v>
      </c>
      <c r="Q32" s="348">
        <f>'7.Network costs'!L95</f>
        <v>1782065.9380286643</v>
      </c>
      <c r="R32" s="348">
        <f>'7.Network costs'!L96</f>
        <v>914329.99582419742</v>
      </c>
      <c r="S32" s="348">
        <f>'7.Network costs'!L97</f>
        <v>3208.4178974649681</v>
      </c>
      <c r="T32" s="348">
        <f>'7.Network costs'!L98</f>
        <v>2407049.5099183456</v>
      </c>
      <c r="U32" s="348">
        <f>'7.Network costs'!L99</f>
        <v>273987.11966639035</v>
      </c>
      <c r="V32" s="348">
        <f>'7.Network costs'!L100</f>
        <v>604465.9864667803</v>
      </c>
      <c r="W32" s="348">
        <f>'7.Network costs'!L101</f>
        <v>1534.4607335702021</v>
      </c>
      <c r="X32" s="348">
        <f>'7.Network costs'!L102</f>
        <v>439050.09122509666</v>
      </c>
      <c r="Y32" s="348">
        <f>'7.Network costs'!L103</f>
        <v>3235.6661268467738</v>
      </c>
      <c r="Z32" s="348">
        <f>'7.Network costs'!L104</f>
        <v>17598.608755214715</v>
      </c>
      <c r="AA32" s="348">
        <f>'7.Network costs'!L105</f>
        <v>1534.4607335702021</v>
      </c>
      <c r="AB32" s="348">
        <f>'7.Network costs'!L106</f>
        <v>280135.41320697067</v>
      </c>
      <c r="AC32" s="348">
        <f>'7.Network costs'!L107</f>
        <v>2064.5131058162206</v>
      </c>
      <c r="AD32" s="348">
        <f>'7.Network costs'!L108</f>
        <v>11228.772374818449</v>
      </c>
      <c r="AE32" s="348">
        <f>'7.Network costs'!L109</f>
        <v>8369.785819473831</v>
      </c>
      <c r="AF32" s="348">
        <f>'7.Network costs'!L110</f>
        <v>3377.9925208172867</v>
      </c>
      <c r="AG32" s="348">
        <f>'7.Network costs'!L111</f>
        <v>21793.500134305072</v>
      </c>
      <c r="AH32" s="348">
        <f>'7.Network costs'!L112</f>
        <v>24270.242696789555</v>
      </c>
      <c r="AI32" s="348">
        <f>'7.Network costs'!L113</f>
        <v>3508.7842321910312</v>
      </c>
      <c r="AJ32" s="348">
        <f>'7.Network costs'!L114</f>
        <v>4893.9284951108684</v>
      </c>
      <c r="AK32" s="348">
        <f>'7.Network costs'!L115</f>
        <v>510583.36874512228</v>
      </c>
      <c r="AL32" s="348">
        <f>'7.Network costs'!L116</f>
        <v>2766463.077329875</v>
      </c>
      <c r="AM32" s="348">
        <f>'7.Network costs'!L117</f>
        <v>1327879.2383588564</v>
      </c>
      <c r="AN32" s="348">
        <f>'7.Network costs'!G176</f>
        <v>1031081.0219942052</v>
      </c>
      <c r="AO32" s="348">
        <f>'7.Network costs'!G177</f>
        <v>828341.40970360499</v>
      </c>
      <c r="AP32" s="348">
        <f>'7.Network costs'!G178</f>
        <v>507625.63840011065</v>
      </c>
      <c r="AQ32" s="348">
        <f>'7.Network costs'!G179</f>
        <v>1508846.7723412705</v>
      </c>
      <c r="AR32" s="348">
        <f>'7.Network costs'!G180</f>
        <v>0</v>
      </c>
      <c r="AS32" s="348">
        <f>'7.Network costs'!G181</f>
        <v>0</v>
      </c>
      <c r="AU32" s="9"/>
      <c r="AV32" s="9"/>
      <c r="AW32" s="9"/>
    </row>
    <row r="33" spans="1:49">
      <c r="A33" s="89"/>
      <c r="C33" s="339" t="s">
        <v>40</v>
      </c>
      <c r="D33" s="339" t="s">
        <v>85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U33" s="9"/>
      <c r="AV33" s="9"/>
      <c r="AW33" s="9"/>
    </row>
    <row r="34" spans="1:49">
      <c r="A34" s="89"/>
      <c r="C34" s="125" t="str">
        <f>'C. Masterfiles'!C95</f>
        <v>S01</v>
      </c>
      <c r="D34" s="125" t="str">
        <f>'C. Masterfiles'!D95</f>
        <v>On-net calls</v>
      </c>
      <c r="E34" s="341">
        <f>E$32*'8.Routing factors'!E46</f>
        <v>350817.71803234582</v>
      </c>
      <c r="F34" s="341">
        <f>F$32*'8.Routing factors'!F46</f>
        <v>894049.26499741129</v>
      </c>
      <c r="G34" s="341">
        <f>G$32*'8.Routing factors'!G46</f>
        <v>29192.554586363811</v>
      </c>
      <c r="H34" s="341">
        <f>H$32*'8.Routing factors'!H46</f>
        <v>4817.4759784135294</v>
      </c>
      <c r="I34" s="341">
        <f>I$32*'8.Routing factors'!I46</f>
        <v>26595.236233107604</v>
      </c>
      <c r="J34" s="341">
        <f>J$32*'8.Routing factors'!J46</f>
        <v>206902.37990684356</v>
      </c>
      <c r="K34" s="341">
        <f>K$32*'8.Routing factors'!K46</f>
        <v>273321.0057479</v>
      </c>
      <c r="L34" s="341">
        <f>L$32*'8.Routing factors'!L46</f>
        <v>1219709.0435675306</v>
      </c>
      <c r="M34" s="341">
        <f>M$32*'8.Routing factors'!M46</f>
        <v>1219709.0435675306</v>
      </c>
      <c r="N34" s="341">
        <f>N$32*'8.Routing factors'!N46</f>
        <v>467696.18523772847</v>
      </c>
      <c r="O34" s="341">
        <f>O$32*'8.Routing factors'!O46</f>
        <v>171207.1276841512</v>
      </c>
      <c r="P34" s="341">
        <f>P$32*'8.Routing factors'!P46</f>
        <v>1219714.8366872817</v>
      </c>
      <c r="Q34" s="341">
        <f>Q$32*'8.Routing factors'!Q46</f>
        <v>1220168.0763574322</v>
      </c>
      <c r="R34" s="341">
        <f>R$32*'8.Routing factors'!R46</f>
        <v>476206.0718917753</v>
      </c>
      <c r="S34" s="341">
        <f>S$32*'8.Routing factors'!S46</f>
        <v>1671.9800734937169</v>
      </c>
      <c r="T34" s="341">
        <f>T$32*'8.Routing factors'!T46</f>
        <v>1254368.6468262614</v>
      </c>
      <c r="U34" s="341">
        <f>U$32*'8.Routing factors'!U46</f>
        <v>142780.96529697627</v>
      </c>
      <c r="V34" s="341">
        <f>V$32*'8.Routing factors'!V46</f>
        <v>315001.0742913874</v>
      </c>
      <c r="W34" s="341">
        <f>W$32*'8.Routing factors'!W46</f>
        <v>0</v>
      </c>
      <c r="X34" s="341">
        <f>X$32*'8.Routing factors'!X46</f>
        <v>0</v>
      </c>
      <c r="Y34" s="341">
        <f>Y$32*'8.Routing factors'!Y46</f>
        <v>0</v>
      </c>
      <c r="Z34" s="341">
        <f>Z$32*'8.Routing factors'!Z46</f>
        <v>0</v>
      </c>
      <c r="AA34" s="341">
        <f>AA$32*'8.Routing factors'!AA46</f>
        <v>0</v>
      </c>
      <c r="AB34" s="341">
        <f>AB$32*'8.Routing factors'!AB46</f>
        <v>0</v>
      </c>
      <c r="AC34" s="341">
        <f>AC$32*'8.Routing factors'!AC46</f>
        <v>0</v>
      </c>
      <c r="AD34" s="341">
        <f>AD$32*'8.Routing factors'!AD46</f>
        <v>0</v>
      </c>
      <c r="AE34" s="341">
        <f>AE$32*'8.Routing factors'!AE46</f>
        <v>0</v>
      </c>
      <c r="AF34" s="341">
        <f>AF$32*'8.Routing factors'!AF46</f>
        <v>0</v>
      </c>
      <c r="AG34" s="341">
        <f>AG$32*'8.Routing factors'!AG46</f>
        <v>0</v>
      </c>
      <c r="AH34" s="341">
        <f>AH$32*'8.Routing factors'!AH46</f>
        <v>0</v>
      </c>
      <c r="AI34" s="341">
        <f>AI$32*'8.Routing factors'!AI46</f>
        <v>0</v>
      </c>
      <c r="AJ34" s="341">
        <f>AJ$32*'8.Routing factors'!AJ46</f>
        <v>0</v>
      </c>
      <c r="AK34" s="341">
        <f>AK$32*'8.Routing factors'!AK46</f>
        <v>252167.42962783901</v>
      </c>
      <c r="AL34" s="341">
        <f>AL$32*'8.Routing factors'!AL46</f>
        <v>1366303.5775825211</v>
      </c>
      <c r="AM34" s="341">
        <f>AM$32*'8.Routing factors'!AM46</f>
        <v>0</v>
      </c>
      <c r="AN34" s="341">
        <f>AN$32*'8.Routing factors'!AN46</f>
        <v>677687.60833572096</v>
      </c>
      <c r="AO34" s="341">
        <f>AO$32*'8.Routing factors'!AO46</f>
        <v>563760.06232014287</v>
      </c>
      <c r="AP34" s="341">
        <f>AP$32*'8.Routing factors'!AP46</f>
        <v>351806.71351561561</v>
      </c>
      <c r="AQ34" s="341">
        <f>AQ$32*'8.Routing factors'!AQ46</f>
        <v>1020945.3283246919</v>
      </c>
      <c r="AR34" s="341">
        <f>AR$32*'8.Routing factors'!AR46</f>
        <v>0</v>
      </c>
      <c r="AS34" s="341">
        <f>AS$32*'8.Routing factors'!AS46</f>
        <v>0</v>
      </c>
      <c r="AU34" s="347">
        <f t="shared" ref="AU34:AU44" si="2">SUM(E34:AS34)</f>
        <v>13726599.406670466</v>
      </c>
      <c r="AV34" s="345">
        <f>'2.Traffic'!I43</f>
        <v>2651876158.3100004</v>
      </c>
      <c r="AW34" s="346">
        <f>IF(AV34=0,AU34,AU34/AV34)</f>
        <v>5.1761841757415302E-3</v>
      </c>
    </row>
    <row r="35" spans="1:49">
      <c r="A35" s="89"/>
      <c r="C35" s="125" t="str">
        <f>'C. Masterfiles'!C96</f>
        <v>S02</v>
      </c>
      <c r="D35" s="125" t="str">
        <f>'C. Masterfiles'!D96</f>
        <v>Originating calls to OLO</v>
      </c>
      <c r="E35" s="341">
        <f>E$32*'8.Routing factors'!E47</f>
        <v>27569.490014995441</v>
      </c>
      <c r="F35" s="341">
        <f>F$32*'8.Routing factors'!F47</f>
        <v>70260.083847838963</v>
      </c>
      <c r="G35" s="341">
        <f>G$32*'8.Routing factors'!G47</f>
        <v>2294.1368146826626</v>
      </c>
      <c r="H35" s="341">
        <f>H$32*'8.Routing factors'!H47</f>
        <v>378.5879362914801</v>
      </c>
      <c r="I35" s="341">
        <f>I$32*'8.Routing factors'!I47</f>
        <v>2090.0230007980995</v>
      </c>
      <c r="J35" s="341">
        <f>J$32*'8.Routing factors'!J47</f>
        <v>16259.706405121142</v>
      </c>
      <c r="K35" s="341">
        <f>K$32*'8.Routing factors'!K47</f>
        <v>21479.304925415636</v>
      </c>
      <c r="L35" s="341">
        <f>L$32*'8.Routing factors'!L47</f>
        <v>95852.502793870401</v>
      </c>
      <c r="M35" s="341">
        <f>M$32*'8.Routing factors'!M47</f>
        <v>95852.502793870401</v>
      </c>
      <c r="N35" s="341">
        <f>N$32*'8.Routing factors'!N47</f>
        <v>36754.544158383003</v>
      </c>
      <c r="O35" s="341">
        <f>O$32*'8.Routing factors'!O47</f>
        <v>26909.092412197137</v>
      </c>
      <c r="P35" s="341">
        <f>P$32*'8.Routing factors'!P47</f>
        <v>95852.958054106479</v>
      </c>
      <c r="Q35" s="341">
        <f>Q$32*'8.Routing factors'!Q47</f>
        <v>95888.576513261578</v>
      </c>
      <c r="R35" s="341">
        <f>R$32*'8.Routing factors'!R47</f>
        <v>74846.610471880515</v>
      </c>
      <c r="S35" s="341">
        <f>S$32*'8.Routing factors'!S47</f>
        <v>262.78968006516874</v>
      </c>
      <c r="T35" s="341">
        <f>T$32*'8.Routing factors'!T47</f>
        <v>197152.5502062095</v>
      </c>
      <c r="U35" s="341">
        <f>U$32*'8.Routing factors'!U47</f>
        <v>22441.27474042492</v>
      </c>
      <c r="V35" s="341">
        <f>V$32*'8.Routing factors'!V47</f>
        <v>49509.580195083123</v>
      </c>
      <c r="W35" s="341">
        <f>W$32*'8.Routing factors'!W47</f>
        <v>424.81665231944743</v>
      </c>
      <c r="X35" s="341">
        <f>X$32*'8.Routing factors'!X47</f>
        <v>121551.3606013434</v>
      </c>
      <c r="Y35" s="341">
        <f>Y$32*'8.Routing factors'!Y47</f>
        <v>895.79669388626428</v>
      </c>
      <c r="Z35" s="341">
        <f>Z$32*'8.Routing factors'!Z47</f>
        <v>4872.1885762924248</v>
      </c>
      <c r="AA35" s="341">
        <f>AA$32*'8.Routing factors'!AA47</f>
        <v>0</v>
      </c>
      <c r="AB35" s="341">
        <f>AB$32*'8.Routing factors'!AB47</f>
        <v>0</v>
      </c>
      <c r="AC35" s="341">
        <f>AC$32*'8.Routing factors'!AC47</f>
        <v>0</v>
      </c>
      <c r="AD35" s="341">
        <f>AD$32*'8.Routing factors'!AD47</f>
        <v>0</v>
      </c>
      <c r="AE35" s="341">
        <f>AE$32*'8.Routing factors'!AE47</f>
        <v>1378.5876692446159</v>
      </c>
      <c r="AF35" s="341">
        <f>AF$32*'8.Routing factors'!AF47</f>
        <v>556.38924775879184</v>
      </c>
      <c r="AG35" s="341">
        <f>AG$32*'8.Routing factors'!AG47</f>
        <v>3589.6080500567209</v>
      </c>
      <c r="AH35" s="341">
        <f>AH$32*'8.Routing factors'!AH47</f>
        <v>6719.2356427665809</v>
      </c>
      <c r="AI35" s="341">
        <f>AI$32*'8.Routing factors'!AI47</f>
        <v>0</v>
      </c>
      <c r="AJ35" s="341">
        <f>AJ$32*'8.Routing factors'!AJ47</f>
        <v>0</v>
      </c>
      <c r="AK35" s="341">
        <f>AK$32*'8.Routing factors'!AK47</f>
        <v>39633.844449046766</v>
      </c>
      <c r="AL35" s="341">
        <f>AL$32*'8.Routing factors'!AL47</f>
        <v>214745.66935151658</v>
      </c>
      <c r="AM35" s="341">
        <f>AM$32*'8.Routing factors'!AM47</f>
        <v>255325.32039283161</v>
      </c>
      <c r="AN35" s="341">
        <f>AN$32*'8.Routing factors'!AN47</f>
        <v>53257.00724606833</v>
      </c>
      <c r="AO35" s="341">
        <f>AO$32*'8.Routing factors'!AO47</f>
        <v>44303.855278926763</v>
      </c>
      <c r="AP35" s="341">
        <f>AP$32*'8.Routing factors'!AP47</f>
        <v>27647.211577218153</v>
      </c>
      <c r="AQ35" s="341">
        <f>AQ$32*'8.Routing factors'!AQ47</f>
        <v>80232.384478678621</v>
      </c>
      <c r="AR35" s="341">
        <f>AR$32*'8.Routing factors'!AR47</f>
        <v>0</v>
      </c>
      <c r="AS35" s="341">
        <f>AS$32*'8.Routing factors'!AS47</f>
        <v>0</v>
      </c>
      <c r="AU35" s="347">
        <f t="shared" si="2"/>
        <v>1786787.5908724505</v>
      </c>
      <c r="AV35" s="345">
        <f>'2.Traffic'!I44</f>
        <v>399588347.13200003</v>
      </c>
      <c r="AW35" s="346">
        <f t="shared" ref="AW35:AW44" si="3">IF(AV35=0,AU35,AU35/AV35)</f>
        <v>4.4715708145568198E-3</v>
      </c>
    </row>
    <row r="36" spans="1:49">
      <c r="A36" s="89"/>
      <c r="C36" s="125" t="str">
        <f>'C. Masterfiles'!C97</f>
        <v>S03</v>
      </c>
      <c r="D36" s="125" t="str">
        <f>'C. Masterfiles'!D97</f>
        <v>Terminating calls from OLO</v>
      </c>
      <c r="E36" s="341">
        <f>E$32*'8.Routing factors'!E48</f>
        <v>65820.03049736633</v>
      </c>
      <c r="F36" s="341">
        <f>F$32*'8.Routing factors'!F48</f>
        <v>167740.52980656998</v>
      </c>
      <c r="G36" s="341">
        <f>G$32*'8.Routing factors'!G48</f>
        <v>5477.0746584507933</v>
      </c>
      <c r="H36" s="341">
        <f>H$32*'8.Routing factors'!H48</f>
        <v>903.8494908352161</v>
      </c>
      <c r="I36" s="341">
        <f>I$32*'8.Routing factors'!I48</f>
        <v>4989.7686746437539</v>
      </c>
      <c r="J36" s="341">
        <f>J$32*'8.Routing factors'!J48</f>
        <v>38818.794648765412</v>
      </c>
      <c r="K36" s="341">
        <f>K$32*'8.Routing factors'!K48</f>
        <v>51280.183437710279</v>
      </c>
      <c r="L36" s="341">
        <f>L$32*'8.Routing factors'!L48</f>
        <v>228840.45565260289</v>
      </c>
      <c r="M36" s="341">
        <f>M$32*'8.Routing factors'!M48</f>
        <v>228840.45565260289</v>
      </c>
      <c r="N36" s="341">
        <f>N$32*'8.Routing factors'!N48</f>
        <v>87748.638662004174</v>
      </c>
      <c r="O36" s="341">
        <f>O$32*'8.Routing factors'!O48</f>
        <v>64243.382168618526</v>
      </c>
      <c r="P36" s="341">
        <f>P$32*'8.Routing factors'!P48</f>
        <v>228841.54255129441</v>
      </c>
      <c r="Q36" s="341">
        <f>Q$32*'8.Routing factors'!Q48</f>
        <v>228926.57887465699</v>
      </c>
      <c r="R36" s="341">
        <f>R$32*'8.Routing factors'!R48</f>
        <v>178690.50828303793</v>
      </c>
      <c r="S36" s="341">
        <f>S$32*'8.Routing factors'!S48</f>
        <v>627.39008762492733</v>
      </c>
      <c r="T36" s="341">
        <f>T$32*'8.Routing factors'!T48</f>
        <v>470686.50381810131</v>
      </c>
      <c r="U36" s="341">
        <f>U$32*'8.Routing factors'!U48</f>
        <v>53576.812157611079</v>
      </c>
      <c r="V36" s="341">
        <f>V$32*'8.Routing factors'!V48</f>
        <v>118200.30318223912</v>
      </c>
      <c r="W36" s="341">
        <f>W$32*'8.Routing factors'!W48</f>
        <v>1014.216983928483</v>
      </c>
      <c r="X36" s="341">
        <f>X$32*'8.Routing factors'!X48</f>
        <v>290194.4960688501</v>
      </c>
      <c r="Y36" s="341">
        <f>Y$32*'8.Routing factors'!Y48</f>
        <v>2138.6454983013446</v>
      </c>
      <c r="Z36" s="341">
        <f>Z$32*'8.Routing factors'!Z48</f>
        <v>11631.97434940076</v>
      </c>
      <c r="AA36" s="341">
        <f>AA$32*'8.Routing factors'!AA48</f>
        <v>0</v>
      </c>
      <c r="AB36" s="341">
        <f>AB$32*'8.Routing factors'!AB48</f>
        <v>0</v>
      </c>
      <c r="AC36" s="341">
        <f>AC$32*'8.Routing factors'!AC48</f>
        <v>0</v>
      </c>
      <c r="AD36" s="341">
        <f>AD$32*'8.Routing factors'!AD48</f>
        <v>0</v>
      </c>
      <c r="AE36" s="341">
        <f>AE$32*'8.Routing factors'!AE48</f>
        <v>3291.2717059191054</v>
      </c>
      <c r="AF36" s="341">
        <f>AF$32*'8.Routing factors'!AF48</f>
        <v>1328.3364050612254</v>
      </c>
      <c r="AG36" s="341">
        <f>AG$32*'8.Routing factors'!AG48</f>
        <v>8569.9122907175806</v>
      </c>
      <c r="AH36" s="341">
        <f>AH$32*'8.Routing factors'!AH48</f>
        <v>16041.656725798541</v>
      </c>
      <c r="AI36" s="341">
        <f>AI$32*'8.Routing factors'!AI48</f>
        <v>0</v>
      </c>
      <c r="AJ36" s="341">
        <f>AJ$32*'8.Routing factors'!AJ48</f>
        <v>0</v>
      </c>
      <c r="AK36" s="341">
        <f>AK$32*'8.Routing factors'!AK48</f>
        <v>94622.745975541155</v>
      </c>
      <c r="AL36" s="341">
        <f>AL$32*'8.Routing factors'!AL48</f>
        <v>512688.71851478494</v>
      </c>
      <c r="AM36" s="341">
        <f>AM$32*'8.Routing factors'!AM48</f>
        <v>609569.5047628826</v>
      </c>
      <c r="AN36" s="341">
        <f>AN$32*'8.Routing factors'!AN48</f>
        <v>127146.99616235383</v>
      </c>
      <c r="AO36" s="341">
        <f>AO$32*'8.Routing factors'!AO48</f>
        <v>105772.03655286209</v>
      </c>
      <c r="AP36" s="341">
        <f>AP$32*'8.Routing factors'!AP48</f>
        <v>66005.584731159543</v>
      </c>
      <c r="AQ36" s="341">
        <f>AQ$32*'8.Routing factors'!AQ48</f>
        <v>191548.62822600969</v>
      </c>
      <c r="AR36" s="341">
        <f>AR$32*'8.Routing factors'!AR48</f>
        <v>0</v>
      </c>
      <c r="AS36" s="341">
        <f>AS$32*'8.Routing factors'!AS48</f>
        <v>0</v>
      </c>
      <c r="AU36" s="347">
        <f t="shared" si="2"/>
        <v>4265817.5272583077</v>
      </c>
      <c r="AV36" s="345">
        <f>'2.Traffic'!I45</f>
        <v>960578126.61800003</v>
      </c>
      <c r="AW36" s="346">
        <f t="shared" si="3"/>
        <v>4.440885555324253E-3</v>
      </c>
    </row>
    <row r="37" spans="1:49">
      <c r="A37" s="89"/>
      <c r="C37" s="125" t="str">
        <f>'C. Masterfiles'!C98</f>
        <v>S04</v>
      </c>
      <c r="D37" s="125" t="str">
        <f>'C. Masterfiles'!D98</f>
        <v xml:space="preserve">Originating international calls </v>
      </c>
      <c r="E37" s="341">
        <f>E$32*'8.Routing factors'!E49</f>
        <v>17807.403991772335</v>
      </c>
      <c r="F37" s="341">
        <f>F$32*'8.Routing factors'!F49</f>
        <v>45381.677241535785</v>
      </c>
      <c r="G37" s="341">
        <f>G$32*'8.Routing factors'!G49</f>
        <v>1481.8054686260641</v>
      </c>
      <c r="H37" s="341">
        <f>H$32*'8.Routing factors'!H49</f>
        <v>244.53366109735302</v>
      </c>
      <c r="I37" s="341">
        <f>I$32*'8.Routing factors'!I49</f>
        <v>1349.9663543672636</v>
      </c>
      <c r="J37" s="341">
        <f>J$32*'8.Routing factors'!J49</f>
        <v>10502.303836092498</v>
      </c>
      <c r="K37" s="341">
        <f>K$32*'8.Routing factors'!K49</f>
        <v>13873.693712190519</v>
      </c>
      <c r="L37" s="341">
        <f>L$32*'8.Routing factors'!L49</f>
        <v>61912.071639502145</v>
      </c>
      <c r="M37" s="341">
        <f>M$32*'8.Routing factors'!M49</f>
        <v>61912.071639502145</v>
      </c>
      <c r="N37" s="341">
        <f>N$32*'8.Routing factors'!N49</f>
        <v>23740.120546508784</v>
      </c>
      <c r="O37" s="341">
        <f>O$32*'8.Routing factors'!O49</f>
        <v>17380.84670319605</v>
      </c>
      <c r="P37" s="341">
        <f>P$32*'8.Routing factors'!P49</f>
        <v>61912.365696553657</v>
      </c>
      <c r="Q37" s="341">
        <f>Q$32*'8.Routing factors'!Q49</f>
        <v>61935.372008654245</v>
      </c>
      <c r="R37" s="341">
        <f>R$32*'8.Routing factors'!R49</f>
        <v>48344.159770915321</v>
      </c>
      <c r="S37" s="341">
        <f>S$32*'8.Routing factors'!S49</f>
        <v>169.73843169546331</v>
      </c>
      <c r="T37" s="341">
        <f>T$32*'8.Routing factors'!T49</f>
        <v>127342.76577552178</v>
      </c>
      <c r="U37" s="341">
        <f>U$32*'8.Routing factors'!U49</f>
        <v>14495.039450339595</v>
      </c>
      <c r="V37" s="341">
        <f>V$32*'8.Routing factors'!V49</f>
        <v>31978.723419162296</v>
      </c>
      <c r="W37" s="341">
        <f>W$32*'8.Routing factors'!W49</f>
        <v>0</v>
      </c>
      <c r="X37" s="341">
        <f>X$32*'8.Routing factors'!X49</f>
        <v>0</v>
      </c>
      <c r="Y37" s="341">
        <f>Y$32*'8.Routing factors'!Y49</f>
        <v>0</v>
      </c>
      <c r="Z37" s="341">
        <f>Z$32*'8.Routing factors'!Z49</f>
        <v>0</v>
      </c>
      <c r="AA37" s="341">
        <f>AA$32*'8.Routing factors'!AA49</f>
        <v>403.02315132945006</v>
      </c>
      <c r="AB37" s="341">
        <f>AB$32*'8.Routing factors'!AB49</f>
        <v>73577.025830414132</v>
      </c>
      <c r="AC37" s="341">
        <f>AC$32*'8.Routing factors'!AC49</f>
        <v>542.24038430171879</v>
      </c>
      <c r="AD37" s="341">
        <f>AD$32*'8.Routing factors'!AD49</f>
        <v>2949.2154012511673</v>
      </c>
      <c r="AE37" s="341">
        <f>AE$32*'8.Routing factors'!AE49</f>
        <v>890.44329622934993</v>
      </c>
      <c r="AF37" s="341">
        <f>AF$32*'8.Routing factors'!AF49</f>
        <v>359.37727198182102</v>
      </c>
      <c r="AG37" s="341">
        <f>AG$32*'8.Routing factors'!AG49</f>
        <v>2318.5630450440062</v>
      </c>
      <c r="AH37" s="341">
        <f>AH$32*'8.Routing factors'!AH49</f>
        <v>0</v>
      </c>
      <c r="AI37" s="341">
        <f>AI$32*'8.Routing factors'!AI49</f>
        <v>0</v>
      </c>
      <c r="AJ37" s="341">
        <f>AJ$32*'8.Routing factors'!AJ49</f>
        <v>1284.9936269832349</v>
      </c>
      <c r="AK37" s="341">
        <f>AK$32*'8.Routing factors'!AK49</f>
        <v>25599.888843332163</v>
      </c>
      <c r="AL37" s="341">
        <f>AL$32*'8.Routing factors'!AL49</f>
        <v>138706.33397810609</v>
      </c>
      <c r="AM37" s="341">
        <f>AM$32*'8.Routing factors'!AM49</f>
        <v>0</v>
      </c>
      <c r="AN37" s="341">
        <f>AN$32*'8.Routing factors'!AN49</f>
        <v>34399.223304734827</v>
      </c>
      <c r="AO37" s="341">
        <f>AO$32*'8.Routing factors'!AO49</f>
        <v>28616.294640044136</v>
      </c>
      <c r="AP37" s="341">
        <f>AP$32*'8.Routing factors'!AP49</f>
        <v>17857.605111075551</v>
      </c>
      <c r="AQ37" s="341">
        <f>AQ$32*'8.Routing factors'!AQ49</f>
        <v>51822.884023532075</v>
      </c>
      <c r="AR37" s="341">
        <f>AR$32*'8.Routing factors'!AR49</f>
        <v>0</v>
      </c>
      <c r="AS37" s="341">
        <f>AS$32*'8.Routing factors'!AS49</f>
        <v>0</v>
      </c>
      <c r="AU37" s="347">
        <f t="shared" si="2"/>
        <v>981091.77125559316</v>
      </c>
      <c r="AV37" s="345">
        <f>'2.Traffic'!I46</f>
        <v>270540184.36200005</v>
      </c>
      <c r="AW37" s="346">
        <f t="shared" si="3"/>
        <v>3.6264179148441391E-3</v>
      </c>
    </row>
    <row r="38" spans="1:49">
      <c r="A38" s="89"/>
      <c r="C38" s="125" t="str">
        <f>'C. Masterfiles'!C99</f>
        <v>S05</v>
      </c>
      <c r="D38" s="125" t="str">
        <f>'C. Masterfiles'!D99</f>
        <v xml:space="preserve">Terminating international calls </v>
      </c>
      <c r="E38" s="341">
        <f>E$32*'8.Routing factors'!E50</f>
        <v>43799.112115345895</v>
      </c>
      <c r="F38" s="341">
        <f>F$32*'8.Routing factors'!F50</f>
        <v>111620.8275166243</v>
      </c>
      <c r="G38" s="341">
        <f>G$32*'8.Routing factors'!G50</f>
        <v>3644.6504995041728</v>
      </c>
      <c r="H38" s="341">
        <f>H$32*'8.Routing factors'!H50</f>
        <v>601.45528474153411</v>
      </c>
      <c r="I38" s="341">
        <f>I$32*'8.Routing factors'!I50</f>
        <v>3320.378856693289</v>
      </c>
      <c r="J38" s="341">
        <f>J$32*'8.Routing factors'!J50</f>
        <v>25831.479052138948</v>
      </c>
      <c r="K38" s="341">
        <f>K$32*'8.Routing factors'!K50</f>
        <v>34123.753615909467</v>
      </c>
      <c r="L38" s="341">
        <f>L$32*'8.Routing factors'!L50</f>
        <v>152279.0053106439</v>
      </c>
      <c r="M38" s="341">
        <f>M$32*'8.Routing factors'!M50</f>
        <v>152279.0053106439</v>
      </c>
      <c r="N38" s="341">
        <f>N$32*'8.Routing factors'!N50</f>
        <v>58391.228835420829</v>
      </c>
      <c r="O38" s="341">
        <f>O$32*'8.Routing factors'!O50</f>
        <v>42749.951299170621</v>
      </c>
      <c r="P38" s="341">
        <f>P$32*'8.Routing factors'!P50</f>
        <v>152279.72857371881</v>
      </c>
      <c r="Q38" s="341">
        <f>Q$32*'8.Routing factors'!Q50</f>
        <v>152336.31492642467</v>
      </c>
      <c r="R38" s="341">
        <f>R$32*'8.Routing factors'!R50</f>
        <v>118907.35308228221</v>
      </c>
      <c r="S38" s="341">
        <f>S$32*'8.Routing factors'!S50</f>
        <v>417.48884921954567</v>
      </c>
      <c r="T38" s="341">
        <f>T$32*'8.Routing factors'!T50</f>
        <v>313212.41871399764</v>
      </c>
      <c r="U38" s="341">
        <f>U$32*'8.Routing factors'!U50</f>
        <v>35652.016335178239</v>
      </c>
      <c r="V38" s="341">
        <f>V$32*'8.Routing factors'!V50</f>
        <v>78654.906295643814</v>
      </c>
      <c r="W38" s="341">
        <f>W$32*'8.Routing factors'!W50</f>
        <v>0</v>
      </c>
      <c r="X38" s="341">
        <f>X$32*'8.Routing factors'!X50</f>
        <v>0</v>
      </c>
      <c r="Y38" s="341">
        <f>Y$32*'8.Routing factors'!Y50</f>
        <v>0</v>
      </c>
      <c r="Z38" s="341">
        <f>Z$32*'8.Routing factors'!Z50</f>
        <v>0</v>
      </c>
      <c r="AA38" s="341">
        <f>AA$32*'8.Routing factors'!AA50</f>
        <v>991.27622410961669</v>
      </c>
      <c r="AB38" s="341">
        <f>AB$32*'8.Routing factors'!AB50</f>
        <v>180970.14056338422</v>
      </c>
      <c r="AC38" s="341">
        <f>AC$32*'8.Routing factors'!AC50</f>
        <v>1333.6950965156075</v>
      </c>
      <c r="AD38" s="341">
        <f>AD$32*'8.Routing factors'!AD50</f>
        <v>7253.893721476039</v>
      </c>
      <c r="AE38" s="341">
        <f>AE$32*'8.Routing factors'!AE50</f>
        <v>2190.1353943520994</v>
      </c>
      <c r="AF38" s="341">
        <f>AF$32*'8.Routing factors'!AF50</f>
        <v>883.92476716491467</v>
      </c>
      <c r="AG38" s="341">
        <f>AG$32*'8.Routing factors'!AG50</f>
        <v>5702.7404333220293</v>
      </c>
      <c r="AH38" s="341">
        <f>AH$32*'8.Routing factors'!AH50</f>
        <v>0</v>
      </c>
      <c r="AI38" s="341">
        <f>AI$32*'8.Routing factors'!AI50</f>
        <v>0</v>
      </c>
      <c r="AJ38" s="341">
        <f>AJ$32*'8.Routing factors'!AJ50</f>
        <v>3160.5718588598193</v>
      </c>
      <c r="AK38" s="341">
        <f>AK$32*'8.Routing factors'!AK50</f>
        <v>62965.517158343631</v>
      </c>
      <c r="AL38" s="341">
        <f>AL$32*'8.Routing factors'!AL50</f>
        <v>341162.26463007461</v>
      </c>
      <c r="AM38" s="341">
        <f>AM$32*'8.Routing factors'!AM50</f>
        <v>405630.36631035386</v>
      </c>
      <c r="AN38" s="341">
        <f>AN$32*'8.Routing factors'!AN50</f>
        <v>84608.370703614593</v>
      </c>
      <c r="AO38" s="341">
        <f>AO$32*'8.Routing factors'!AO50</f>
        <v>70384.672456702057</v>
      </c>
      <c r="AP38" s="341">
        <f>AP$32*'8.Routing factors'!AP50</f>
        <v>43922.586848310515</v>
      </c>
      <c r="AQ38" s="341">
        <f>AQ$32*'8.Routing factors'!AQ50</f>
        <v>127463.62740666617</v>
      </c>
      <c r="AR38" s="341">
        <f>AR$32*'8.Routing factors'!AR50</f>
        <v>0</v>
      </c>
      <c r="AS38" s="341">
        <f>AS$32*'8.Routing factors'!AS50</f>
        <v>0</v>
      </c>
      <c r="AU38" s="347">
        <f t="shared" si="2"/>
        <v>2818724.8580465517</v>
      </c>
      <c r="AV38" s="345">
        <f>'2.Traffic'!I47</f>
        <v>688404637.40400004</v>
      </c>
      <c r="AW38" s="346">
        <f t="shared" si="3"/>
        <v>4.09457563893827E-3</v>
      </c>
    </row>
    <row r="39" spans="1:49">
      <c r="A39" s="89"/>
      <c r="C39" s="125" t="str">
        <f>'C. Masterfiles'!C100</f>
        <v>S06</v>
      </c>
      <c r="D39" s="125" t="str">
        <f>'C. Masterfiles'!D100</f>
        <v>Transit calls</v>
      </c>
      <c r="E39" s="341">
        <f>E$32*'8.Routing factors'!E51</f>
        <v>0</v>
      </c>
      <c r="F39" s="341">
        <f>F$32*'8.Routing factors'!F51</f>
        <v>0</v>
      </c>
      <c r="G39" s="341">
        <f>G$32*'8.Routing factors'!G51</f>
        <v>0</v>
      </c>
      <c r="H39" s="341">
        <f>H$32*'8.Routing factors'!H51</f>
        <v>0</v>
      </c>
      <c r="I39" s="341">
        <f>I$32*'8.Routing factors'!I51</f>
        <v>0</v>
      </c>
      <c r="J39" s="341">
        <f>J$32*'8.Routing factors'!J51</f>
        <v>0</v>
      </c>
      <c r="K39" s="341">
        <f>K$32*'8.Routing factors'!K51</f>
        <v>0</v>
      </c>
      <c r="L39" s="341">
        <f>L$32*'8.Routing factors'!L51</f>
        <v>0</v>
      </c>
      <c r="M39" s="341">
        <f>M$32*'8.Routing factors'!M51</f>
        <v>0</v>
      </c>
      <c r="N39" s="341">
        <f>N$32*'8.Routing factors'!N51</f>
        <v>0</v>
      </c>
      <c r="O39" s="341">
        <f>O$32*'8.Routing factors'!O51</f>
        <v>6044.6231720262203</v>
      </c>
      <c r="P39" s="341">
        <f>P$32*'8.Routing factors'!P51</f>
        <v>0</v>
      </c>
      <c r="Q39" s="341">
        <f>Q$32*'8.Routing factors'!Q51</f>
        <v>21539.571184569166</v>
      </c>
      <c r="R39" s="341">
        <f>R$32*'8.Routing factors'!R51</f>
        <v>16812.887966480812</v>
      </c>
      <c r="S39" s="341">
        <f>S$32*'8.Routing factors'!S51</f>
        <v>59.030775366146116</v>
      </c>
      <c r="T39" s="341">
        <f>T$32*'8.Routing factors'!T51</f>
        <v>44286.624578253963</v>
      </c>
      <c r="U39" s="341">
        <f>U$32*'8.Routing factors'!U51</f>
        <v>5041.0116858602523</v>
      </c>
      <c r="V39" s="341">
        <f>V$32*'8.Routing factors'!V51</f>
        <v>11121.399083264536</v>
      </c>
      <c r="W39" s="341">
        <f>W$32*'8.Routing factors'!W51</f>
        <v>95.427097322271678</v>
      </c>
      <c r="X39" s="341">
        <f>X$32*'8.Routing factors'!X51</f>
        <v>27304.234554903156</v>
      </c>
      <c r="Y39" s="341">
        <f>Y$32*'8.Routing factors'!Y51</f>
        <v>201.22393465916514</v>
      </c>
      <c r="Z39" s="341">
        <f>Z$32*'8.Routing factors'!Z51</f>
        <v>1094.4458295215311</v>
      </c>
      <c r="AA39" s="341">
        <f>AA$32*'8.Routing factors'!AA51</f>
        <v>140.1613581311353</v>
      </c>
      <c r="AB39" s="341">
        <f>AB$32*'8.Routing factors'!AB51</f>
        <v>25588.246813172322</v>
      </c>
      <c r="AC39" s="341">
        <f>AC$32*'8.Routing factors'!AC51</f>
        <v>188.57762499889424</v>
      </c>
      <c r="AD39" s="341">
        <f>AD$32*'8.Routing factors'!AD51</f>
        <v>1025.6632520912426</v>
      </c>
      <c r="AE39" s="341">
        <f>AE$32*'8.Routing factors'!AE51</f>
        <v>619.3477537286609</v>
      </c>
      <c r="AF39" s="341">
        <f>AF$32*'8.Routing factors'!AF51</f>
        <v>249.96482885053408</v>
      </c>
      <c r="AG39" s="341">
        <f>AG$32*'8.Routing factors'!AG51</f>
        <v>1612.6763151647356</v>
      </c>
      <c r="AH39" s="341">
        <f>AH$32*'8.Routing factors'!AH51</f>
        <v>1509.3503282244342</v>
      </c>
      <c r="AI39" s="341">
        <f>AI$32*'8.Routing factors'!AI51</f>
        <v>0</v>
      </c>
      <c r="AJ39" s="341">
        <f>AJ$32*'8.Routing factors'!AJ51</f>
        <v>446.88860020499465</v>
      </c>
      <c r="AK39" s="341">
        <f>AK$32*'8.Routing factors'!AK51</f>
        <v>8903.0001786533612</v>
      </c>
      <c r="AL39" s="341">
        <f>AL$32*'8.Routing factors'!AL51</f>
        <v>48238.588993290825</v>
      </c>
      <c r="AM39" s="341">
        <f>AM$32*'8.Routing factors'!AM51</f>
        <v>57354.046892788327</v>
      </c>
      <c r="AN39" s="341">
        <f>AN$32*'8.Routing factors'!AN51</f>
        <v>0</v>
      </c>
      <c r="AO39" s="341">
        <f>AO$32*'8.Routing factors'!AO51</f>
        <v>0</v>
      </c>
      <c r="AP39" s="341">
        <f>AP$32*'8.Routing factors'!AP51</f>
        <v>0</v>
      </c>
      <c r="AQ39" s="341">
        <f>AQ$32*'8.Routing factors'!AQ51</f>
        <v>36045.402270565792</v>
      </c>
      <c r="AR39" s="341">
        <f>AR$32*'8.Routing factors'!AR51</f>
        <v>0</v>
      </c>
      <c r="AS39" s="341">
        <f>AS$32*'8.Routing factors'!AS51</f>
        <v>0</v>
      </c>
      <c r="AU39" s="347">
        <f t="shared" si="2"/>
        <v>315522.39507209248</v>
      </c>
      <c r="AV39" s="345">
        <f>'2.Traffic'!I48</f>
        <v>93864733.823400021</v>
      </c>
      <c r="AW39" s="346">
        <f t="shared" si="3"/>
        <v>3.361458369079552E-3</v>
      </c>
    </row>
    <row r="40" spans="1:49">
      <c r="A40" s="89"/>
      <c r="C40" s="125" t="str">
        <f>'C. Masterfiles'!C101</f>
        <v>S07</v>
      </c>
      <c r="D40" s="125" t="str">
        <f>'C. Masterfiles'!D101</f>
        <v>Internet access</v>
      </c>
      <c r="E40" s="341">
        <f>E$32*'8.Routing factors'!E52</f>
        <v>19.29011731465566</v>
      </c>
      <c r="F40" s="341">
        <f>F$32*'8.Routing factors'!F52</f>
        <v>49.160331193111517</v>
      </c>
      <c r="G40" s="341">
        <f>G$32*'8.Routing factors'!G52</f>
        <v>1.6051863225264067</v>
      </c>
      <c r="H40" s="341">
        <f>H$32*'8.Routing factors'!H52</f>
        <v>0.26489447940472699</v>
      </c>
      <c r="I40" s="341">
        <f>I$32*'8.Routing factors'!I52</f>
        <v>1.4623697737533456</v>
      </c>
      <c r="J40" s="341">
        <f>J$32*'8.Routing factors'!J52</f>
        <v>11.37676626901859</v>
      </c>
      <c r="K40" s="341">
        <f>K$32*'8.Routing factors'!K52</f>
        <v>15.028871104368063</v>
      </c>
      <c r="L40" s="341">
        <f>L$32*'8.Routing factors'!L52</f>
        <v>67.067110156604969</v>
      </c>
      <c r="M40" s="341">
        <f>M$32*'8.Routing factors'!M52</f>
        <v>67.067110156604969</v>
      </c>
      <c r="N40" s="341">
        <f>N$32*'8.Routing factors'!N52</f>
        <v>25.71681479331918</v>
      </c>
      <c r="O40" s="341">
        <f>O$32*'8.Routing factors'!O52</f>
        <v>9.4140216083042976</v>
      </c>
      <c r="P40" s="341">
        <f>P$32*'8.Routing factors'!P52</f>
        <v>67.067428697983772</v>
      </c>
      <c r="Q40" s="341">
        <f>Q$32*'8.Routing factors'!Q52</f>
        <v>0</v>
      </c>
      <c r="R40" s="341">
        <f>R$32*'8.Routing factors'!R52</f>
        <v>26.184740737344196</v>
      </c>
      <c r="S40" s="341">
        <f>S$32*'8.Routing factors'!S52</f>
        <v>0</v>
      </c>
      <c r="T40" s="341">
        <f>T$32*'8.Routing factors'!T52</f>
        <v>0</v>
      </c>
      <c r="U40" s="341">
        <f>U$32*'8.Routing factors'!U52</f>
        <v>0</v>
      </c>
      <c r="V40" s="341">
        <f>V$32*'8.Routing factors'!V52</f>
        <v>0</v>
      </c>
      <c r="W40" s="341">
        <f>W$32*'8.Routing factors'!W52</f>
        <v>0</v>
      </c>
      <c r="X40" s="341">
        <f>X$32*'8.Routing factors'!X52</f>
        <v>0</v>
      </c>
      <c r="Y40" s="341">
        <f>Y$32*'8.Routing factors'!Y52</f>
        <v>0</v>
      </c>
      <c r="Z40" s="341">
        <f>Z$32*'8.Routing factors'!Z52</f>
        <v>0</v>
      </c>
      <c r="AA40" s="341">
        <f>AA$32*'8.Routing factors'!AA52</f>
        <v>0</v>
      </c>
      <c r="AB40" s="341">
        <f>AB$32*'8.Routing factors'!AB52</f>
        <v>0</v>
      </c>
      <c r="AC40" s="341">
        <f>AC$32*'8.Routing factors'!AC52</f>
        <v>0</v>
      </c>
      <c r="AD40" s="341">
        <f>AD$32*'8.Routing factors'!AD52</f>
        <v>0</v>
      </c>
      <c r="AE40" s="341">
        <f>AE$32*'8.Routing factors'!AE52</f>
        <v>0</v>
      </c>
      <c r="AF40" s="341">
        <f>AF$32*'8.Routing factors'!AF52</f>
        <v>0</v>
      </c>
      <c r="AG40" s="341">
        <f>AG$32*'8.Routing factors'!AG52</f>
        <v>0</v>
      </c>
      <c r="AH40" s="341">
        <f>AH$32*'8.Routing factors'!AH52</f>
        <v>0</v>
      </c>
      <c r="AI40" s="341">
        <f>AI$32*'8.Routing factors'!AI52</f>
        <v>0</v>
      </c>
      <c r="AJ40" s="341">
        <f>AJ$32*'8.Routing factors'!AJ52</f>
        <v>1.3919871658184586</v>
      </c>
      <c r="AK40" s="341">
        <f>AK$32*'8.Routing factors'!AK52</f>
        <v>27.731434590813294</v>
      </c>
      <c r="AL40" s="341">
        <f>AL$32*'8.Routing factors'!AL52</f>
        <v>150.25555976377734</v>
      </c>
      <c r="AM40" s="341">
        <f>AM$32*'8.Routing factors'!AM52</f>
        <v>0</v>
      </c>
      <c r="AN40" s="341">
        <f>AN$32*'8.Routing factors'!AN52</f>
        <v>37.263435669116227</v>
      </c>
      <c r="AO40" s="341">
        <f>AO$32*'8.Routing factors'!AO52</f>
        <v>30.998997999498002</v>
      </c>
      <c r="AP40" s="341">
        <f>AP$32*'8.Routing factors'!AP52</f>
        <v>19.344498373294723</v>
      </c>
      <c r="AQ40" s="341">
        <f>AQ$32*'8.Routing factors'!AQ52</f>
        <v>0</v>
      </c>
      <c r="AR40" s="341">
        <f>AR$32*'8.Routing factors'!AR52</f>
        <v>0</v>
      </c>
      <c r="AS40" s="341">
        <f>AS$32*'8.Routing factors'!AS52</f>
        <v>0</v>
      </c>
      <c r="AU40" s="347">
        <f t="shared" si="2"/>
        <v>627.69167616931782</v>
      </c>
      <c r="AV40" s="345">
        <f>'2.Traffic'!I49</f>
        <v>137</v>
      </c>
      <c r="AW40" s="346">
        <f t="shared" si="3"/>
        <v>4.5816910669293271</v>
      </c>
    </row>
    <row r="41" spans="1:49">
      <c r="A41" s="89"/>
      <c r="C41" s="125" t="str">
        <f>'C. Masterfiles'!C102</f>
        <v>S08</v>
      </c>
      <c r="D41" s="125" t="str">
        <f>'C. Masterfiles'!D102</f>
        <v>Local leased lines</v>
      </c>
      <c r="E41" s="341">
        <f>E$32*'8.Routing factors'!E53</f>
        <v>36593.074997722608</v>
      </c>
      <c r="F41" s="341">
        <f>F$32*'8.Routing factors'!F53</f>
        <v>93256.440949463635</v>
      </c>
      <c r="G41" s="341">
        <f>G$32*'8.Routing factors'!G53</f>
        <v>2283.7615186858129</v>
      </c>
      <c r="H41" s="341">
        <f>H$32*'8.Routing factors'!H53</f>
        <v>376.87576207644582</v>
      </c>
      <c r="I41" s="341">
        <f>I$32*'8.Routing factors'!I53</f>
        <v>2080.570815063264</v>
      </c>
      <c r="J41" s="341">
        <f>J$32*'8.Routing factors'!J53</f>
        <v>16186.171441689445</v>
      </c>
      <c r="K41" s="341">
        <f>K$32*'8.Routing factors'!K53</f>
        <v>0</v>
      </c>
      <c r="L41" s="341">
        <f>L$32*'8.Routing factors'!L53</f>
        <v>0</v>
      </c>
      <c r="M41" s="341">
        <f>M$32*'8.Routing factors'!M53</f>
        <v>0</v>
      </c>
      <c r="N41" s="341">
        <f>N$32*'8.Routing factors'!N53</f>
        <v>0</v>
      </c>
      <c r="O41" s="341">
        <f>O$32*'8.Routing factors'!O53</f>
        <v>0</v>
      </c>
      <c r="P41" s="341">
        <f>P$32*'8.Routing factors'!P53</f>
        <v>0</v>
      </c>
      <c r="Q41" s="341">
        <f>Q$32*'8.Routing factors'!Q53</f>
        <v>0</v>
      </c>
      <c r="R41" s="341">
        <f>R$32*'8.Routing factors'!R53</f>
        <v>0</v>
      </c>
      <c r="S41" s="341">
        <f>S$32*'8.Routing factors'!S53</f>
        <v>0</v>
      </c>
      <c r="T41" s="341">
        <f>T$32*'8.Routing factors'!T53</f>
        <v>0</v>
      </c>
      <c r="U41" s="341">
        <f>U$32*'8.Routing factors'!U53</f>
        <v>0</v>
      </c>
      <c r="V41" s="341">
        <f>V$32*'8.Routing factors'!V53</f>
        <v>0</v>
      </c>
      <c r="W41" s="341">
        <f>W$32*'8.Routing factors'!W53</f>
        <v>0</v>
      </c>
      <c r="X41" s="341">
        <f>X$32*'8.Routing factors'!X53</f>
        <v>0</v>
      </c>
      <c r="Y41" s="341">
        <f>Y$32*'8.Routing factors'!Y53</f>
        <v>0</v>
      </c>
      <c r="Z41" s="341">
        <f>Z$32*'8.Routing factors'!Z53</f>
        <v>0</v>
      </c>
      <c r="AA41" s="341">
        <f>AA$32*'8.Routing factors'!AA53</f>
        <v>0</v>
      </c>
      <c r="AB41" s="341">
        <f>AB$32*'8.Routing factors'!AB53</f>
        <v>0</v>
      </c>
      <c r="AC41" s="341">
        <f>AC$32*'8.Routing factors'!AC53</f>
        <v>0</v>
      </c>
      <c r="AD41" s="341">
        <f>AD$32*'8.Routing factors'!AD53</f>
        <v>0</v>
      </c>
      <c r="AE41" s="341">
        <f>AE$32*'8.Routing factors'!AE53</f>
        <v>0</v>
      </c>
      <c r="AF41" s="341">
        <f>AF$32*'8.Routing factors'!AF53</f>
        <v>0</v>
      </c>
      <c r="AG41" s="341">
        <f>AG$32*'8.Routing factors'!AG53</f>
        <v>0</v>
      </c>
      <c r="AH41" s="341">
        <f>AH$32*'8.Routing factors'!AH53</f>
        <v>0</v>
      </c>
      <c r="AI41" s="341">
        <f>AI$32*'8.Routing factors'!AI53</f>
        <v>0</v>
      </c>
      <c r="AJ41" s="341">
        <f>AJ$32*'8.Routing factors'!AJ53</f>
        <v>0</v>
      </c>
      <c r="AK41" s="341">
        <f>AK$32*'8.Routing factors'!AK53</f>
        <v>26303.06620802902</v>
      </c>
      <c r="AL41" s="341">
        <f>AL$32*'8.Routing factors'!AL53</f>
        <v>142516.31748976855</v>
      </c>
      <c r="AM41" s="341">
        <f>AM$32*'8.Routing factors'!AM53</f>
        <v>0</v>
      </c>
      <c r="AN41" s="341">
        <f>AN$32*'8.Routing factors'!AN53</f>
        <v>53016.150985644839</v>
      </c>
      <c r="AO41" s="341">
        <f>AO$32*'8.Routing factors'!AO53</f>
        <v>14701.163297074174</v>
      </c>
      <c r="AP41" s="341">
        <f>AP$32*'8.Routing factors'!AP53</f>
        <v>0</v>
      </c>
      <c r="AQ41" s="341">
        <f>AQ$32*'8.Routing factors'!AQ53</f>
        <v>0</v>
      </c>
      <c r="AR41" s="341">
        <f>AR$32*'8.Routing factors'!AR53</f>
        <v>0</v>
      </c>
      <c r="AS41" s="341">
        <f>AS$32*'8.Routing factors'!AS53</f>
        <v>0</v>
      </c>
      <c r="AU41" s="347">
        <f t="shared" si="2"/>
        <v>387313.5934652178</v>
      </c>
      <c r="AV41" s="345">
        <f>'2.Traffic'!I50</f>
        <v>5197.7405765999993</v>
      </c>
      <c r="AW41" s="346">
        <f t="shared" si="3"/>
        <v>74.515760792080826</v>
      </c>
    </row>
    <row r="42" spans="1:49">
      <c r="A42" s="89"/>
      <c r="C42" s="125" t="str">
        <f>'C. Masterfiles'!C103</f>
        <v>S09</v>
      </c>
      <c r="D42" s="125" t="str">
        <f>'C. Masterfiles'!D103</f>
        <v>Long distance leased lines</v>
      </c>
      <c r="E42" s="341">
        <f>E$32*'8.Routing factors'!E54</f>
        <v>460.17232099736827</v>
      </c>
      <c r="F42" s="341">
        <f>F$32*'8.Routing factors'!F54</f>
        <v>1172.7364503349195</v>
      </c>
      <c r="G42" s="341">
        <f>G$32*'8.Routing factors'!G54</f>
        <v>38.292266636917141</v>
      </c>
      <c r="H42" s="341">
        <f>H$32*'8.Routing factors'!H54</f>
        <v>6.3191480600510124</v>
      </c>
      <c r="I42" s="341">
        <f>I$32*'8.Routing factors'!I54</f>
        <v>34.885329206018142</v>
      </c>
      <c r="J42" s="341">
        <f>J$32*'8.Routing factors'!J54</f>
        <v>271.39663559647494</v>
      </c>
      <c r="K42" s="341">
        <f>K$32*'8.Routing factors'!K54</f>
        <v>358.5188407751674</v>
      </c>
      <c r="L42" s="341">
        <f>L$32*'8.Routing factors'!L54</f>
        <v>1599.9087636394702</v>
      </c>
      <c r="M42" s="341">
        <f>M$32*'8.Routing factors'!M54</f>
        <v>1599.9087636394702</v>
      </c>
      <c r="N42" s="341">
        <f>N$32*'8.Routing factors'!N54</f>
        <v>613.48337903109257</v>
      </c>
      <c r="O42" s="341">
        <f>O$32*'8.Routing factors'!O54</f>
        <v>168.43101973211466</v>
      </c>
      <c r="P42" s="341">
        <f>P$32*'8.Routing factors'!P54</f>
        <v>1199.9372719144455</v>
      </c>
      <c r="Q42" s="341">
        <f>Q$32*'8.Routing factors'!Q54</f>
        <v>1200.3831623447047</v>
      </c>
      <c r="R42" s="341">
        <f>R$32*'8.Routing factors'!R54</f>
        <v>468.48443389183348</v>
      </c>
      <c r="S42" s="341">
        <f>S$32*'8.Routing factors'!S54</f>
        <v>0</v>
      </c>
      <c r="T42" s="341">
        <f>T$32*'8.Routing factors'!T54</f>
        <v>0</v>
      </c>
      <c r="U42" s="341">
        <f>U$32*'8.Routing factors'!U54</f>
        <v>0</v>
      </c>
      <c r="V42" s="341">
        <f>V$32*'8.Routing factors'!V54</f>
        <v>0</v>
      </c>
      <c r="W42" s="341">
        <f>W$32*'8.Routing factors'!W54</f>
        <v>0</v>
      </c>
      <c r="X42" s="341">
        <f>X$32*'8.Routing factors'!X54</f>
        <v>0</v>
      </c>
      <c r="Y42" s="341">
        <f>Y$32*'8.Routing factors'!Y54</f>
        <v>0</v>
      </c>
      <c r="Z42" s="341">
        <f>Z$32*'8.Routing factors'!Z54</f>
        <v>0</v>
      </c>
      <c r="AA42" s="341">
        <f>AA$32*'8.Routing factors'!AA54</f>
        <v>0</v>
      </c>
      <c r="AB42" s="341">
        <f>AB$32*'8.Routing factors'!AB54</f>
        <v>0</v>
      </c>
      <c r="AC42" s="341">
        <f>AC$32*'8.Routing factors'!AC54</f>
        <v>0</v>
      </c>
      <c r="AD42" s="341">
        <f>AD$32*'8.Routing factors'!AD54</f>
        <v>0</v>
      </c>
      <c r="AE42" s="341">
        <f>AE$32*'8.Routing factors'!AE54</f>
        <v>0</v>
      </c>
      <c r="AF42" s="341">
        <f>AF$32*'8.Routing factors'!AF54</f>
        <v>0</v>
      </c>
      <c r="AG42" s="341">
        <f>AG$32*'8.Routing factors'!AG54</f>
        <v>0</v>
      </c>
      <c r="AH42" s="341">
        <f>AH$32*'8.Routing factors'!AH54</f>
        <v>0</v>
      </c>
      <c r="AI42" s="341">
        <f>AI$32*'8.Routing factors'!AI54</f>
        <v>0</v>
      </c>
      <c r="AJ42" s="341">
        <f>AJ$32*'8.Routing factors'!AJ54</f>
        <v>0</v>
      </c>
      <c r="AK42" s="341">
        <f>AK$32*'8.Routing factors'!AK54</f>
        <v>330.77141035699947</v>
      </c>
      <c r="AL42" s="341">
        <f>AL$32*'8.Routing factors'!AL54</f>
        <v>1792.198786337201</v>
      </c>
      <c r="AM42" s="341">
        <f>AM$32*'8.Routing factors'!AM54</f>
        <v>0</v>
      </c>
      <c r="AN42" s="341">
        <f>AN$32*'8.Routing factors'!AN54</f>
        <v>888.93195414449076</v>
      </c>
      <c r="AO42" s="341">
        <f>AO$32*'8.Routing factors'!AO54</f>
        <v>739.49165914009404</v>
      </c>
      <c r="AP42" s="341">
        <f>AP$32*'8.Routing factors'!AP54</f>
        <v>346.10219975978475</v>
      </c>
      <c r="AQ42" s="341">
        <f>AQ$32*'8.Routing factors'!AQ54</f>
        <v>669.59386199427433</v>
      </c>
      <c r="AR42" s="341">
        <f>AR$32*'8.Routing factors'!AR54</f>
        <v>0</v>
      </c>
      <c r="AS42" s="341">
        <f>AS$32*'8.Routing factors'!AS54</f>
        <v>0</v>
      </c>
      <c r="AU42" s="347">
        <f t="shared" si="2"/>
        <v>13959.947657532894</v>
      </c>
      <c r="AV42" s="345">
        <f>'2.Traffic'!I51</f>
        <v>65.363633562499999</v>
      </c>
      <c r="AW42" s="346">
        <f t="shared" si="3"/>
        <v>213.5736172650889</v>
      </c>
    </row>
    <row r="43" spans="1:49">
      <c r="A43" s="89"/>
      <c r="C43" s="125" t="str">
        <f>'C. Masterfiles'!C104</f>
        <v>S10</v>
      </c>
      <c r="D43" s="125" t="str">
        <f>'C. Masterfiles'!D104</f>
        <v>International leased lines</v>
      </c>
      <c r="E43" s="341">
        <f>E$32*'8.Routing factors'!E55</f>
        <v>1.1422002310692463</v>
      </c>
      <c r="F43" s="341">
        <f>F$32*'8.Routing factors'!F55</f>
        <v>2.9108657418870121</v>
      </c>
      <c r="G43" s="341">
        <f>G$32*'8.Routing factors'!G55</f>
        <v>9.5045776995140219E-2</v>
      </c>
      <c r="H43" s="341">
        <f>H$32*'8.Routing factors'!H55</f>
        <v>1.5684846838913469E-2</v>
      </c>
      <c r="I43" s="341">
        <f>I$32*'8.Routing factors'!I55</f>
        <v>8.6589369377278388E-2</v>
      </c>
      <c r="J43" s="341">
        <f>J$32*'8.Routing factors'!J55</f>
        <v>0.67363743046918834</v>
      </c>
      <c r="K43" s="341">
        <f>K$32*'8.Routing factors'!K55</f>
        <v>0.88988468904112217</v>
      </c>
      <c r="L43" s="341">
        <f>L$32*'8.Routing factors'!L55</f>
        <v>3.9711561867910916</v>
      </c>
      <c r="M43" s="341">
        <f>M$32*'8.Routing factors'!M55</f>
        <v>3.9711561867910916</v>
      </c>
      <c r="N43" s="341">
        <f>N$32*'8.Routing factors'!N55</f>
        <v>1.5227357781270452</v>
      </c>
      <c r="O43" s="341">
        <f>O$32*'8.Routing factors'!O55</f>
        <v>0.55742002398952162</v>
      </c>
      <c r="P43" s="341">
        <f>P$32*'8.Routing factors'!P55</f>
        <v>3.9711750481609083</v>
      </c>
      <c r="Q43" s="341">
        <f>Q$32*'8.Routing factors'!Q55</f>
        <v>3.9726507160914779</v>
      </c>
      <c r="R43" s="341">
        <f>R$32*'8.Routing factors'!R55</f>
        <v>1.5504424588418695</v>
      </c>
      <c r="S43" s="341">
        <f>S$32*'8.Routing factors'!S55</f>
        <v>0</v>
      </c>
      <c r="T43" s="341">
        <f>T$32*'8.Routing factors'!T55</f>
        <v>0</v>
      </c>
      <c r="U43" s="341">
        <f>U$32*'8.Routing factors'!U55</f>
        <v>0</v>
      </c>
      <c r="V43" s="341">
        <f>V$32*'8.Routing factors'!V55</f>
        <v>0</v>
      </c>
      <c r="W43" s="341">
        <f>W$32*'8.Routing factors'!W55</f>
        <v>0</v>
      </c>
      <c r="X43" s="341">
        <f>X$32*'8.Routing factors'!X55</f>
        <v>0</v>
      </c>
      <c r="Y43" s="341">
        <f>Y$32*'8.Routing factors'!Y55</f>
        <v>0</v>
      </c>
      <c r="Z43" s="341">
        <f>Z$32*'8.Routing factors'!Z55</f>
        <v>0</v>
      </c>
      <c r="AA43" s="341">
        <f>AA$32*'8.Routing factors'!AA55</f>
        <v>0</v>
      </c>
      <c r="AB43" s="341">
        <f>AB$32*'8.Routing factors'!AB55</f>
        <v>0</v>
      </c>
      <c r="AC43" s="341">
        <f>AC$32*'8.Routing factors'!AC55</f>
        <v>0</v>
      </c>
      <c r="AD43" s="341">
        <f>AD$32*'8.Routing factors'!AD55</f>
        <v>0</v>
      </c>
      <c r="AE43" s="341">
        <f>AE$32*'8.Routing factors'!AE55</f>
        <v>0</v>
      </c>
      <c r="AF43" s="341">
        <f>AF$32*'8.Routing factors'!AF55</f>
        <v>0</v>
      </c>
      <c r="AG43" s="341">
        <f>AG$32*'8.Routing factors'!AG55</f>
        <v>0</v>
      </c>
      <c r="AH43" s="341">
        <f>AH$32*'8.Routing factors'!AH55</f>
        <v>0</v>
      </c>
      <c r="AI43" s="341">
        <f>AI$32*'8.Routing factors'!AI55</f>
        <v>0</v>
      </c>
      <c r="AJ43" s="341">
        <f>AJ$32*'8.Routing factors'!AJ55</f>
        <v>8.2421897000871075E-2</v>
      </c>
      <c r="AK43" s="341">
        <f>AK$32*'8.Routing factors'!AK55</f>
        <v>1.6420247985450909</v>
      </c>
      <c r="AL43" s="341">
        <f>AL$32*'8.Routing factors'!AL55</f>
        <v>8.8968839474727144</v>
      </c>
      <c r="AM43" s="341">
        <f>AM$32*'8.Routing factors'!AM55</f>
        <v>0</v>
      </c>
      <c r="AN43" s="341">
        <f>AN$32*'8.Routing factors'!AN55</f>
        <v>2.2064305850209549</v>
      </c>
      <c r="AO43" s="341">
        <f>AO$32*'8.Routing factors'!AO55</f>
        <v>1.8355027136637068</v>
      </c>
      <c r="AP43" s="341">
        <f>AP$32*'8.Routing factors'!AP55</f>
        <v>1.1454202248479328</v>
      </c>
      <c r="AQ43" s="341">
        <f>AQ$32*'8.Routing factors'!AQ55</f>
        <v>6.6480336082341909</v>
      </c>
      <c r="AR43" s="341">
        <f>AR$32*'8.Routing factors'!AR55</f>
        <v>0</v>
      </c>
      <c r="AS43" s="341">
        <f>AS$32*'8.Routing factors'!AS55</f>
        <v>0</v>
      </c>
      <c r="AU43" s="347">
        <f t="shared" si="2"/>
        <v>47.787362259256369</v>
      </c>
      <c r="AV43" s="345">
        <f>'2.Traffic'!I52</f>
        <v>0.32448000000000005</v>
      </c>
      <c r="AW43" s="346">
        <f t="shared" si="3"/>
        <v>147.27367560175162</v>
      </c>
    </row>
    <row r="44" spans="1:49">
      <c r="A44" s="89"/>
      <c r="C44" s="125" t="str">
        <f>'C. Masterfiles'!C105</f>
        <v>S11</v>
      </c>
      <c r="D44" s="125" t="str">
        <f>'C. Masterfiles'!D105</f>
        <v>IPTV</v>
      </c>
      <c r="E44" s="341">
        <f>E$32*'8.Routing factors'!E56</f>
        <v>19.29011731465566</v>
      </c>
      <c r="F44" s="341">
        <f>F$32*'8.Routing factors'!F56</f>
        <v>49.160331193111517</v>
      </c>
      <c r="G44" s="341">
        <f>G$32*'8.Routing factors'!G56</f>
        <v>1.6051863225264067</v>
      </c>
      <c r="H44" s="341">
        <f>H$32*'8.Routing factors'!H56</f>
        <v>0.26489447940472699</v>
      </c>
      <c r="I44" s="341">
        <f>I$32*'8.Routing factors'!I56</f>
        <v>1.4623697737533456</v>
      </c>
      <c r="J44" s="341">
        <f>J$32*'8.Routing factors'!J56</f>
        <v>11.37676626901859</v>
      </c>
      <c r="K44" s="341">
        <f>K$32*'8.Routing factors'!K56</f>
        <v>15.028871104368063</v>
      </c>
      <c r="L44" s="341">
        <f>L$32*'8.Routing factors'!L56</f>
        <v>67.067110156604969</v>
      </c>
      <c r="M44" s="341">
        <f>M$32*'8.Routing factors'!M56</f>
        <v>67.067110156604969</v>
      </c>
      <c r="N44" s="341">
        <f>N$32*'8.Routing factors'!N56</f>
        <v>25.71681479331918</v>
      </c>
      <c r="O44" s="341">
        <f>O$32*'8.Routing factors'!O56</f>
        <v>9.4140216083042976</v>
      </c>
      <c r="P44" s="341">
        <f>P$32*'8.Routing factors'!P56</f>
        <v>67.067428697983772</v>
      </c>
      <c r="Q44" s="341">
        <f>Q$32*'8.Routing factors'!Q56</f>
        <v>67.092350604602117</v>
      </c>
      <c r="R44" s="341">
        <f>R$32*'8.Routing factors'!R56</f>
        <v>26.184740737344196</v>
      </c>
      <c r="S44" s="341">
        <f>S$32*'8.Routing factors'!S56</f>
        <v>0</v>
      </c>
      <c r="T44" s="341">
        <f>T$32*'8.Routing factors'!T56</f>
        <v>0</v>
      </c>
      <c r="U44" s="341">
        <f>U$32*'8.Routing factors'!U56</f>
        <v>0</v>
      </c>
      <c r="V44" s="341">
        <f>V$32*'8.Routing factors'!V56</f>
        <v>0</v>
      </c>
      <c r="W44" s="341">
        <f>W$32*'8.Routing factors'!W56</f>
        <v>0</v>
      </c>
      <c r="X44" s="341">
        <f>X$32*'8.Routing factors'!X56</f>
        <v>0</v>
      </c>
      <c r="Y44" s="341">
        <f>Y$32*'8.Routing factors'!Y56</f>
        <v>0</v>
      </c>
      <c r="Z44" s="341">
        <f>Z$32*'8.Routing factors'!Z56</f>
        <v>0</v>
      </c>
      <c r="AA44" s="341">
        <f>AA$32*'8.Routing factors'!AA56</f>
        <v>0</v>
      </c>
      <c r="AB44" s="341">
        <f>AB$32*'8.Routing factors'!AB56</f>
        <v>0</v>
      </c>
      <c r="AC44" s="341">
        <f>AC$32*'8.Routing factors'!AC56</f>
        <v>0</v>
      </c>
      <c r="AD44" s="341">
        <f>AD$32*'8.Routing factors'!AD56</f>
        <v>0</v>
      </c>
      <c r="AE44" s="341">
        <f>AE$32*'8.Routing factors'!AE56</f>
        <v>0</v>
      </c>
      <c r="AF44" s="341">
        <f>AF$32*'8.Routing factors'!AF56</f>
        <v>0</v>
      </c>
      <c r="AG44" s="341">
        <f>AG$32*'8.Routing factors'!AG56</f>
        <v>0</v>
      </c>
      <c r="AH44" s="341">
        <f>AH$32*'8.Routing factors'!AH56</f>
        <v>0</v>
      </c>
      <c r="AI44" s="341">
        <f>AI$32*'8.Routing factors'!AI56</f>
        <v>0</v>
      </c>
      <c r="AJ44" s="341">
        <f>AJ$32*'8.Routing factors'!AJ56</f>
        <v>0</v>
      </c>
      <c r="AK44" s="341">
        <f>AK$32*'8.Routing factors'!AK56</f>
        <v>27.731434590813294</v>
      </c>
      <c r="AL44" s="341">
        <f>AL$32*'8.Routing factors'!AL56</f>
        <v>150.25555976377734</v>
      </c>
      <c r="AM44" s="341">
        <f>AM$32*'8.Routing factors'!AM56</f>
        <v>0</v>
      </c>
      <c r="AN44" s="341">
        <f>AN$32*'8.Routing factors'!AN56</f>
        <v>37.263435669116227</v>
      </c>
      <c r="AO44" s="341">
        <f>AO$32*'8.Routing factors'!AO56</f>
        <v>30.998997999498002</v>
      </c>
      <c r="AP44" s="341">
        <f>AP$32*'8.Routing factors'!AP56</f>
        <v>19.344498373294723</v>
      </c>
      <c r="AQ44" s="341">
        <f>AQ$32*'8.Routing factors'!AQ56</f>
        <v>112.275715523679</v>
      </c>
      <c r="AR44" s="341">
        <f>AR$32*'8.Routing factors'!AR56</f>
        <v>0</v>
      </c>
      <c r="AS44" s="341">
        <f>AS$32*'8.Routing factors'!AS56</f>
        <v>0</v>
      </c>
      <c r="AU44" s="347">
        <f t="shared" si="2"/>
        <v>805.66775513178038</v>
      </c>
      <c r="AV44" s="345">
        <f>'2.Traffic'!I53</f>
        <v>137</v>
      </c>
      <c r="AW44" s="346">
        <f t="shared" si="3"/>
        <v>5.8807865338086156</v>
      </c>
    </row>
    <row r="45" spans="1:49">
      <c r="A45" s="89"/>
    </row>
    <row r="46" spans="1:49">
      <c r="A46" s="89"/>
    </row>
    <row r="47" spans="1:49">
      <c r="A47" s="89"/>
      <c r="Y47" s="1"/>
      <c r="AU47" s="335">
        <f>'C. Masterfiles'!$D$113</f>
        <v>2018</v>
      </c>
      <c r="AV47" s="343"/>
      <c r="AW47" s="344"/>
    </row>
    <row r="48" spans="1:49" ht="36">
      <c r="A48" s="89"/>
      <c r="C48" s="303">
        <f>'C. Masterfiles'!$D$113</f>
        <v>2018</v>
      </c>
      <c r="D48" s="186"/>
      <c r="E48" s="338" t="str">
        <f>'C. Masterfiles'!$E$13</f>
        <v>MSAN-CMN</v>
      </c>
      <c r="F48" s="218" t="str">
        <f>'C. Masterfiles'!$E$14</f>
        <v>MSAN-1GE</v>
      </c>
      <c r="G48" s="218" t="str">
        <f>'C. Masterfiles'!$E$15</f>
        <v>AGGR-CMN</v>
      </c>
      <c r="H48" s="218" t="str">
        <f>'C. Masterfiles'!$E$16</f>
        <v>AGGR-1GE-MSAN</v>
      </c>
      <c r="I48" s="218" t="str">
        <f>'C. Masterfiles'!$E$17</f>
        <v>AGGR-2,5GE-AGGR</v>
      </c>
      <c r="J48" s="218" t="str">
        <f>'C. Masterfiles'!$E$18</f>
        <v>AGGR-PROC</v>
      </c>
      <c r="K48" s="218" t="str">
        <f>'C. Masterfiles'!$E$19</f>
        <v>EDGE-CMN</v>
      </c>
      <c r="L48" s="218" t="str">
        <f>'C. Masterfiles'!$E$20</f>
        <v>EDGE-2,5GE-AGGR</v>
      </c>
      <c r="M48" s="218" t="str">
        <f>'C. Masterfiles'!$E$21</f>
        <v>EDGE-2,5GE-EDGE</v>
      </c>
      <c r="N48" s="218" t="str">
        <f>'C. Masterfiles'!$E$22</f>
        <v>EDGE-PROC</v>
      </c>
      <c r="O48" s="218" t="str">
        <f>'C. Masterfiles'!$E$23</f>
        <v>CORE-CMN</v>
      </c>
      <c r="P48" s="218" t="str">
        <f>'C. Masterfiles'!$E$24</f>
        <v>CORE-2,5GE-EDGE</v>
      </c>
      <c r="Q48" s="218" t="str">
        <f>'C. Masterfiles'!$E$25</f>
        <v>CORE-2,5GE-CORE</v>
      </c>
      <c r="R48" s="218" t="str">
        <f>'C. Masterfiles'!$E$26</f>
        <v>CORE-PROC</v>
      </c>
      <c r="S48" s="218" t="str">
        <f>'C. Masterfiles'!$E$27</f>
        <v>SX-CMN</v>
      </c>
      <c r="T48" s="218" t="str">
        <f>'C. Masterfiles'!$E$28</f>
        <v>SX-SBC</v>
      </c>
      <c r="U48" s="218" t="str">
        <f>'C. Masterfiles'!$E$29</f>
        <v>SX-VOICE</v>
      </c>
      <c r="V48" s="218" t="str">
        <f>'C. Masterfiles'!$E$30</f>
        <v>SX-RTU</v>
      </c>
      <c r="W48" s="218" t="str">
        <f>'C. Masterfiles'!$E$31</f>
        <v>ICGW-CMN</v>
      </c>
      <c r="X48" s="218" t="str">
        <f>'C. Masterfiles'!$E$32</f>
        <v>ICGW-CONTROL</v>
      </c>
      <c r="Y48" s="218" t="str">
        <f>'C. Masterfiles'!$E$33</f>
        <v>ICGW-1GE-CORE</v>
      </c>
      <c r="Z48" s="218" t="str">
        <f>'C. Masterfiles'!$E$34</f>
        <v>ICGW-TDM-OLO</v>
      </c>
      <c r="AA48" s="218" t="str">
        <f>'C. Masterfiles'!$E$35</f>
        <v>INTGW-CMN</v>
      </c>
      <c r="AB48" s="218" t="str">
        <f>'C. Masterfiles'!$E$36</f>
        <v>INTGW-CONTROL</v>
      </c>
      <c r="AC48" s="218" t="str">
        <f>'C. Masterfiles'!$E$37</f>
        <v>INTGW-1GE-CORE</v>
      </c>
      <c r="AD48" s="218" t="str">
        <f>'C. Masterfiles'!$E$38</f>
        <v>INTGW-TDM-INT</v>
      </c>
      <c r="AE48" s="218" t="str">
        <f>'C. Masterfiles'!$E$39</f>
        <v>SGW-CMN</v>
      </c>
      <c r="AF48" s="218" t="str">
        <f>'C. Masterfiles'!$E$40</f>
        <v>SGW-CONTROL</v>
      </c>
      <c r="AG48" s="218" t="str">
        <f>'C. Masterfiles'!$E$41</f>
        <v>SGW-SIGTRAN</v>
      </c>
      <c r="AH48" s="218" t="str">
        <f>'C. Masterfiles'!$E$42</f>
        <v>SDH-STM-1</v>
      </c>
      <c r="AI48" s="218" t="str">
        <f>'C. Masterfiles'!$E$43</f>
        <v>SDH-STM-4</v>
      </c>
      <c r="AJ48" s="218" t="str">
        <f>'C. Masterfiles'!$E$44</f>
        <v>SDH-STM-16</v>
      </c>
      <c r="AK48" s="218" t="str">
        <f>'C. Masterfiles'!$E$45</f>
        <v>NMS</v>
      </c>
      <c r="AL48" s="218" t="str">
        <f>'C. Masterfiles'!$E$46</f>
        <v>OSS</v>
      </c>
      <c r="AM48" s="218" t="str">
        <f>'C. Masterfiles'!$E$47</f>
        <v>IBIL</v>
      </c>
      <c r="AN48" s="218" t="str">
        <f>'C. Masterfiles'!$D$54</f>
        <v>MSAN-MSAN</v>
      </c>
      <c r="AO48" s="218" t="str">
        <f>'C. Masterfiles'!$D$55</f>
        <v>AGGR-AGGR</v>
      </c>
      <c r="AP48" s="218" t="str">
        <f>'C. Masterfiles'!$D$56</f>
        <v>EDGE-EDGE</v>
      </c>
      <c r="AQ48" s="218" t="str">
        <f>'C. Masterfiles'!$D$57</f>
        <v>CORE-CORE</v>
      </c>
      <c r="AR48" s="218" t="str">
        <f>'C. Masterfiles'!$D$58</f>
        <v>CORE-ICGW</v>
      </c>
      <c r="AS48" s="218" t="str">
        <f>'C. Masterfiles'!$D$59</f>
        <v>CORE-INTGW</v>
      </c>
      <c r="AU48" s="342" t="s">
        <v>111</v>
      </c>
      <c r="AV48" s="342" t="s">
        <v>9</v>
      </c>
      <c r="AW48" s="342" t="s">
        <v>70</v>
      </c>
    </row>
    <row r="49" spans="1:49">
      <c r="A49" s="89"/>
      <c r="C49" s="340"/>
      <c r="D49" s="188"/>
      <c r="E49" s="348">
        <f>'7.Network costs'!M83</f>
        <v>567522.65496513783</v>
      </c>
      <c r="F49" s="348">
        <f>'7.Network costs'!M84</f>
        <v>1277442.8478018404</v>
      </c>
      <c r="G49" s="348">
        <f>'7.Network costs'!M85</f>
        <v>46270.986998792563</v>
      </c>
      <c r="H49" s="348">
        <f>'7.Network costs'!M86</f>
        <v>6989.3517511609734</v>
      </c>
      <c r="I49" s="348">
        <f>'7.Network costs'!M87</f>
        <v>38714.357958821507</v>
      </c>
      <c r="J49" s="348">
        <f>'7.Network costs'!M88</f>
        <v>301541.27056777588</v>
      </c>
      <c r="K49" s="348">
        <f>'7.Network costs'!M89</f>
        <v>412377.4003638227</v>
      </c>
      <c r="L49" s="348">
        <f>'7.Network costs'!M90</f>
        <v>1695716.7651353192</v>
      </c>
      <c r="M49" s="348">
        <f>'7.Network costs'!M91</f>
        <v>1695716.7651353192</v>
      </c>
      <c r="N49" s="348">
        <f>'7.Network costs'!M92</f>
        <v>648695.79344134929</v>
      </c>
      <c r="O49" s="348">
        <f>'7.Network costs'!M93</f>
        <v>343647.83363651892</v>
      </c>
      <c r="P49" s="348">
        <f>'7.Network costs'!M94</f>
        <v>1695374.1991685426</v>
      </c>
      <c r="Q49" s="348">
        <f>'7.Network costs'!M95</f>
        <v>1715751.0958375947</v>
      </c>
      <c r="R49" s="348">
        <f>'7.Network costs'!M96</f>
        <v>892065.69776758202</v>
      </c>
      <c r="S49" s="348">
        <f>'7.Network costs'!M97</f>
        <v>3352.6595678943163</v>
      </c>
      <c r="T49" s="348">
        <f>'7.Network costs'!M98</f>
        <v>2303167.1293136729</v>
      </c>
      <c r="U49" s="348">
        <f>'7.Network costs'!M99</f>
        <v>260519.65764677187</v>
      </c>
      <c r="V49" s="348">
        <f>'7.Network costs'!M100</f>
        <v>573848.05351333739</v>
      </c>
      <c r="W49" s="348">
        <f>'7.Network costs'!M101</f>
        <v>1603.445880297282</v>
      </c>
      <c r="X49" s="348">
        <f>'7.Network costs'!M102</f>
        <v>437282.63065462268</v>
      </c>
      <c r="Y49" s="348">
        <f>'7.Network costs'!M103</f>
        <v>3222.6404780364919</v>
      </c>
      <c r="Z49" s="348">
        <f>'7.Network costs'!M104</f>
        <v>17527.762973169098</v>
      </c>
      <c r="AA49" s="348">
        <f>'7.Network costs'!M105</f>
        <v>1603.445880297282</v>
      </c>
      <c r="AB49" s="348">
        <f>'7.Network costs'!M106</f>
        <v>269256.17332748766</v>
      </c>
      <c r="AC49" s="348">
        <f>'7.Network costs'!M107</f>
        <v>1984.3364046437875</v>
      </c>
      <c r="AD49" s="348">
        <f>'7.Network costs'!M108</f>
        <v>10792.695740239204</v>
      </c>
      <c r="AE49" s="348">
        <f>'7.Network costs'!M109</f>
        <v>8746.0684379851737</v>
      </c>
      <c r="AF49" s="348">
        <f>'7.Network costs'!M110</f>
        <v>3318.5913520371846</v>
      </c>
      <c r="AG49" s="348">
        <f>'7.Network costs'!M111</f>
        <v>21410.266787336677</v>
      </c>
      <c r="AH49" s="348">
        <f>'7.Network costs'!M112</f>
        <v>24172.539273285605</v>
      </c>
      <c r="AI49" s="348">
        <f>'7.Network costs'!M113</f>
        <v>3506.9045813691728</v>
      </c>
      <c r="AJ49" s="348">
        <f>'7.Network costs'!M114</f>
        <v>4891.3068244382875</v>
      </c>
      <c r="AK49" s="348">
        <f>'7.Network costs'!M115</f>
        <v>509879.53068871977</v>
      </c>
      <c r="AL49" s="348">
        <f>'7.Network costs'!M116</f>
        <v>2762649.514032186</v>
      </c>
      <c r="AM49" s="348">
        <f>'7.Network costs'!M117</f>
        <v>1327167.8953019625</v>
      </c>
      <c r="AN49" s="348">
        <f>'7.Network costs'!H176</f>
        <v>1069347.7115407248</v>
      </c>
      <c r="AO49" s="348">
        <f>'7.Network costs'!H177</f>
        <v>859149.27464260464</v>
      </c>
      <c r="AP49" s="348">
        <f>'7.Network costs'!H178</f>
        <v>526575.89148662949</v>
      </c>
      <c r="AQ49" s="348">
        <f>'7.Network costs'!H179</f>
        <v>1565932.3862446859</v>
      </c>
      <c r="AR49" s="348">
        <f>'7.Network costs'!H180</f>
        <v>0</v>
      </c>
      <c r="AS49" s="348">
        <f>'7.Network costs'!H181</f>
        <v>0</v>
      </c>
      <c r="AU49" s="9"/>
      <c r="AV49" s="9"/>
      <c r="AW49" s="9"/>
    </row>
    <row r="50" spans="1:49">
      <c r="A50" s="89"/>
      <c r="C50" s="339" t="s">
        <v>40</v>
      </c>
      <c r="D50" s="339" t="s">
        <v>85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U50" s="9"/>
      <c r="AV50" s="9"/>
      <c r="AW50" s="9"/>
    </row>
    <row r="51" spans="1:49">
      <c r="A51" s="89"/>
      <c r="C51" s="125" t="str">
        <f>'C. Masterfiles'!C95</f>
        <v>S01</v>
      </c>
      <c r="D51" s="125" t="str">
        <f>'C. Masterfiles'!D95</f>
        <v>On-net calls</v>
      </c>
      <c r="E51" s="341">
        <f>E$49*'8.Routing factors'!E61</f>
        <v>350685.2875883074</v>
      </c>
      <c r="F51" s="341">
        <f>F$49*'8.Routing factors'!F61</f>
        <v>789361.28547420481</v>
      </c>
      <c r="G51" s="341">
        <f>G$49*'8.Routing factors'!G61</f>
        <v>29072.227281941898</v>
      </c>
      <c r="H51" s="341">
        <f>H$49*'8.Routing factors'!H61</f>
        <v>4391.4348027305496</v>
      </c>
      <c r="I51" s="341">
        <f>I$49*'8.Routing factors'!I61</f>
        <v>24324.370121663607</v>
      </c>
      <c r="J51" s="341">
        <f>J$49*'8.Routing factors'!J61</f>
        <v>189459.46307695314</v>
      </c>
      <c r="K51" s="341">
        <f>K$49*'8.Routing factors'!K61</f>
        <v>272849.14860234386</v>
      </c>
      <c r="L51" s="341">
        <f>L$49*'8.Routing factors'!L61</f>
        <v>1121969.5241050906</v>
      </c>
      <c r="M51" s="341">
        <f>M$49*'8.Routing factors'!M61</f>
        <v>1121969.5241050906</v>
      </c>
      <c r="N51" s="341">
        <f>N$49*'8.Routing factors'!N61</f>
        <v>429209.00802575046</v>
      </c>
      <c r="O51" s="341">
        <f>O$49*'8.Routing factors'!O61</f>
        <v>166895.48839102662</v>
      </c>
      <c r="P51" s="341">
        <f>P$49*'8.Routing factors'!P61</f>
        <v>1121992.4736257063</v>
      </c>
      <c r="Q51" s="341">
        <f>Q$49*'8.Routing factors'!Q61</f>
        <v>1121379.5250908213</v>
      </c>
      <c r="R51" s="341">
        <f>R$49*'8.Routing factors'!R61</f>
        <v>433239.28083677904</v>
      </c>
      <c r="S51" s="341">
        <f>S$49*'8.Routing factors'!S61</f>
        <v>1629.1539045824532</v>
      </c>
      <c r="T51" s="341">
        <f>T$49*'8.Routing factors'!T61</f>
        <v>1119175.283276363</v>
      </c>
      <c r="U51" s="341">
        <f>U$49*'8.Routing factors'!U61</f>
        <v>126594.00958573593</v>
      </c>
      <c r="V51" s="341">
        <f>V$49*'8.Routing factors'!V61</f>
        <v>278849.30697137932</v>
      </c>
      <c r="W51" s="341">
        <f>W$49*'8.Routing factors'!W61</f>
        <v>0</v>
      </c>
      <c r="X51" s="341">
        <f>X$49*'8.Routing factors'!X61</f>
        <v>0</v>
      </c>
      <c r="Y51" s="341">
        <f>Y$49*'8.Routing factors'!Y61</f>
        <v>0</v>
      </c>
      <c r="Z51" s="341">
        <f>Z$49*'8.Routing factors'!Z61</f>
        <v>0</v>
      </c>
      <c r="AA51" s="341">
        <f>AA$49*'8.Routing factors'!AA61</f>
        <v>0</v>
      </c>
      <c r="AB51" s="341">
        <f>AB$49*'8.Routing factors'!AB61</f>
        <v>0</v>
      </c>
      <c r="AC51" s="341">
        <f>AC$49*'8.Routing factors'!AC61</f>
        <v>0</v>
      </c>
      <c r="AD51" s="341">
        <f>AD$49*'8.Routing factors'!AD61</f>
        <v>0</v>
      </c>
      <c r="AE51" s="341">
        <f>AE$49*'8.Routing factors'!AE61</f>
        <v>0</v>
      </c>
      <c r="AF51" s="341">
        <f>AF$49*'8.Routing factors'!AF61</f>
        <v>0</v>
      </c>
      <c r="AG51" s="341">
        <f>AG$49*'8.Routing factors'!AG61</f>
        <v>0</v>
      </c>
      <c r="AH51" s="341">
        <f>AH$49*'8.Routing factors'!AH61</f>
        <v>0</v>
      </c>
      <c r="AI51" s="341">
        <f>AI$49*'8.Routing factors'!AI61</f>
        <v>0</v>
      </c>
      <c r="AJ51" s="341">
        <f>AJ$49*'8.Routing factors'!AJ61</f>
        <v>0</v>
      </c>
      <c r="AK51" s="341">
        <f>AK$49*'8.Routing factors'!AK61</f>
        <v>235348.99945940328</v>
      </c>
      <c r="AL51" s="341">
        <f>AL$49*'8.Routing factors'!AL61</f>
        <v>1275177.2915971775</v>
      </c>
      <c r="AM51" s="341">
        <f>AM$49*'8.Routing factors'!AM61</f>
        <v>0</v>
      </c>
      <c r="AN51" s="341">
        <f>AN$49*'8.Routing factors'!AN61</f>
        <v>671875.00699191145</v>
      </c>
      <c r="AO51" s="341">
        <f>AO$49*'8.Routing factors'!AO61</f>
        <v>558573.76584890834</v>
      </c>
      <c r="AP51" s="341">
        <f>AP$49*'8.Routing factors'!AP61</f>
        <v>348486.00818066963</v>
      </c>
      <c r="AQ51" s="341">
        <f>AQ$49*'8.Routing factors'!AQ61</f>
        <v>1011039.6483033596</v>
      </c>
      <c r="AR51" s="341">
        <f>AR$49*'8.Routing factors'!AR61</f>
        <v>0</v>
      </c>
      <c r="AS51" s="341">
        <f>AS$49*'8.Routing factors'!AS61</f>
        <v>0</v>
      </c>
      <c r="AU51" s="347">
        <f t="shared" ref="AU51:AU61" si="4">SUM(E51:AS51)</f>
        <v>12803546.515247902</v>
      </c>
      <c r="AV51" s="345">
        <f>'2.Traffic'!J43</f>
        <v>2185486501.2579999</v>
      </c>
      <c r="AW51" s="346">
        <f>IF(AV51=0,AU51,AU51/AV51)</f>
        <v>5.8584422772128683E-3</v>
      </c>
    </row>
    <row r="52" spans="1:49">
      <c r="A52" s="89"/>
      <c r="C52" s="125" t="str">
        <f>'C. Masterfiles'!C96</f>
        <v>S02</v>
      </c>
      <c r="D52" s="125" t="str">
        <f>'C. Masterfiles'!D96</f>
        <v>Originating calls to OLO</v>
      </c>
      <c r="E52" s="341">
        <f>E$49*'8.Routing factors'!E62</f>
        <v>36934.843298715961</v>
      </c>
      <c r="F52" s="341">
        <f>F$49*'8.Routing factors'!F62</f>
        <v>83137.036017574981</v>
      </c>
      <c r="G52" s="341">
        <f>G$49*'8.Routing factors'!G62</f>
        <v>3061.9424224712784</v>
      </c>
      <c r="H52" s="341">
        <f>H$49*'8.Routing factors'!H62</f>
        <v>462.51428855434096</v>
      </c>
      <c r="I52" s="341">
        <f>I$49*'8.Routing factors'!I62</f>
        <v>2561.8890514686332</v>
      </c>
      <c r="J52" s="341">
        <f>J$49*'8.Routing factors'!J62</f>
        <v>19954.231979133194</v>
      </c>
      <c r="K52" s="341">
        <f>K$49*'8.Routing factors'!K62</f>
        <v>28736.992695417674</v>
      </c>
      <c r="L52" s="341">
        <f>L$49*'8.Routing factors'!L62</f>
        <v>118167.97004442719</v>
      </c>
      <c r="M52" s="341">
        <f>M$49*'8.Routing factors'!M62</f>
        <v>118167.97004442719</v>
      </c>
      <c r="N52" s="341">
        <f>N$49*'8.Routing factors'!N62</f>
        <v>45205.111291805959</v>
      </c>
      <c r="O52" s="341">
        <f>O$49*'8.Routing factors'!O62</f>
        <v>35155.502264593815</v>
      </c>
      <c r="P52" s="341">
        <f>P$49*'8.Routing factors'!P62</f>
        <v>118170.38713170664</v>
      </c>
      <c r="Q52" s="341">
        <f>Q$49*'8.Routing factors'!Q62</f>
        <v>118105.83022302692</v>
      </c>
      <c r="R52" s="341">
        <f>R$49*'8.Routing factors'!R62</f>
        <v>91259.174621207334</v>
      </c>
      <c r="S52" s="341">
        <f>S$49*'8.Routing factors'!S62</f>
        <v>343.17119254734564</v>
      </c>
      <c r="T52" s="341">
        <f>T$49*'8.Routing factors'!T62</f>
        <v>235747.35054261092</v>
      </c>
      <c r="U52" s="341">
        <f>U$49*'8.Routing factors'!U62</f>
        <v>26666.245047008932</v>
      </c>
      <c r="V52" s="341">
        <f>V$49*'8.Routing factors'!V62</f>
        <v>58737.881636109094</v>
      </c>
      <c r="W52" s="341">
        <f>W$49*'8.Routing factors'!W62</f>
        <v>504.78041678584907</v>
      </c>
      <c r="X52" s="341">
        <f>X$49*'8.Routing factors'!X62</f>
        <v>137660.84110935434</v>
      </c>
      <c r="Y52" s="341">
        <f>Y$49*'8.Routing factors'!Y62</f>
        <v>1014.5186835695447</v>
      </c>
      <c r="Z52" s="341">
        <f>Z$49*'8.Routing factors'!Z62</f>
        <v>5517.9108990441855</v>
      </c>
      <c r="AA52" s="341">
        <f>AA$49*'8.Routing factors'!AA62</f>
        <v>0</v>
      </c>
      <c r="AB52" s="341">
        <f>AB$49*'8.Routing factors'!AB62</f>
        <v>0</v>
      </c>
      <c r="AC52" s="341">
        <f>AC$49*'8.Routing factors'!AC62</f>
        <v>0</v>
      </c>
      <c r="AD52" s="341">
        <f>AD$49*'8.Routing factors'!AD62</f>
        <v>0</v>
      </c>
      <c r="AE52" s="341">
        <f>AE$49*'8.Routing factors'!AE62</f>
        <v>1680.8703229823086</v>
      </c>
      <c r="AF52" s="341">
        <f>AF$49*'8.Routing factors'!AF62</f>
        <v>637.78619585442755</v>
      </c>
      <c r="AG52" s="341">
        <f>AG$49*'8.Routing factors'!AG62</f>
        <v>4114.7496506737261</v>
      </c>
      <c r="AH52" s="341">
        <f>AH$49*'8.Routing factors'!AH62</f>
        <v>7609.7513480649386</v>
      </c>
      <c r="AI52" s="341">
        <f>AI$49*'8.Routing factors'!AI62</f>
        <v>0</v>
      </c>
      <c r="AJ52" s="341">
        <f>AJ$49*'8.Routing factors'!AJ62</f>
        <v>0</v>
      </c>
      <c r="AK52" s="341">
        <f>AK$49*'8.Routing factors'!AK62</f>
        <v>49574.810938447117</v>
      </c>
      <c r="AL52" s="341">
        <f>AL$49*'8.Routing factors'!AL62</f>
        <v>268608.20861418505</v>
      </c>
      <c r="AM52" s="341">
        <f>AM$49*'8.Routing factors'!AM62</f>
        <v>302012.51408638514</v>
      </c>
      <c r="AN52" s="341">
        <f>AN$49*'8.Routing factors'!AN62</f>
        <v>70763.157103706631</v>
      </c>
      <c r="AO52" s="341">
        <f>AO$49*'8.Routing factors'!AO62</f>
        <v>58830.0543039119</v>
      </c>
      <c r="AP52" s="341">
        <f>AP$49*'8.Routing factors'!AP62</f>
        <v>36703.210997144881</v>
      </c>
      <c r="AQ52" s="341">
        <f>AQ$49*'8.Routing factors'!AQ62</f>
        <v>106484.62396492783</v>
      </c>
      <c r="AR52" s="341">
        <f>AR$49*'8.Routing factors'!AR62</f>
        <v>0</v>
      </c>
      <c r="AS52" s="341">
        <f>AS$49*'8.Routing factors'!AS62</f>
        <v>0</v>
      </c>
      <c r="AU52" s="347">
        <f t="shared" si="4"/>
        <v>2192293.8324278449</v>
      </c>
      <c r="AV52" s="345">
        <f>'2.Traffic'!J44</f>
        <v>441346011.06</v>
      </c>
      <c r="AW52" s="346">
        <f t="shared" ref="AW52:AW61" si="5">IF(AV52=0,AU52,AU52/AV52)</f>
        <v>4.9672904648271708E-3</v>
      </c>
    </row>
    <row r="53" spans="1:49">
      <c r="A53" s="89"/>
      <c r="C53" s="125" t="str">
        <f>'C. Masterfiles'!C97</f>
        <v>S03</v>
      </c>
      <c r="D53" s="125" t="str">
        <f>'C. Masterfiles'!D97</f>
        <v>Terminating calls from OLO</v>
      </c>
      <c r="E53" s="341">
        <f>E$49*'8.Routing factors'!E63</f>
        <v>73704.042034809579</v>
      </c>
      <c r="F53" s="341">
        <f>F$49*'8.Routing factors'!F63</f>
        <v>165901.22090762592</v>
      </c>
      <c r="G53" s="341">
        <f>G$49*'8.Routing factors'!G63</f>
        <v>6110.1527137610856</v>
      </c>
      <c r="H53" s="341">
        <f>H$49*'8.Routing factors'!H63</f>
        <v>922.95430332837782</v>
      </c>
      <c r="I53" s="341">
        <f>I$49*'8.Routing factors'!I63</f>
        <v>5112.2885999770024</v>
      </c>
      <c r="J53" s="341">
        <f>J$49*'8.Routing factors'!J63</f>
        <v>39818.973663102115</v>
      </c>
      <c r="K53" s="341">
        <f>K$49*'8.Routing factors'!K63</f>
        <v>57345.106366018168</v>
      </c>
      <c r="L53" s="341">
        <f>L$49*'8.Routing factors'!L63</f>
        <v>235805.98300860706</v>
      </c>
      <c r="M53" s="341">
        <f>M$49*'8.Routing factors'!M63</f>
        <v>235805.98300860706</v>
      </c>
      <c r="N53" s="341">
        <f>N$49*'8.Routing factors'!N63</f>
        <v>90207.487707287524</v>
      </c>
      <c r="O53" s="341">
        <f>O$49*'8.Routing factors'!O63</f>
        <v>70153.339915606062</v>
      </c>
      <c r="P53" s="341">
        <f>P$49*'8.Routing factors'!P63</f>
        <v>235810.80634306677</v>
      </c>
      <c r="Q53" s="341">
        <f>Q$49*'8.Routing factors'!Q63</f>
        <v>235681.98204909361</v>
      </c>
      <c r="R53" s="341">
        <f>R$49*'8.Routing factors'!R63</f>
        <v>182109.07212857538</v>
      </c>
      <c r="S53" s="341">
        <f>S$49*'8.Routing factors'!S63</f>
        <v>684.80333857337928</v>
      </c>
      <c r="T53" s="341">
        <f>T$49*'8.Routing factors'!T63</f>
        <v>470437.42661801522</v>
      </c>
      <c r="U53" s="341">
        <f>U$49*'8.Routing factors'!U63</f>
        <v>53212.897912135079</v>
      </c>
      <c r="V53" s="341">
        <f>V$49*'8.Routing factors'!V63</f>
        <v>117212.33692885221</v>
      </c>
      <c r="W53" s="341">
        <f>W$49*'8.Routing factors'!W63</f>
        <v>1007.2970056008421</v>
      </c>
      <c r="X53" s="341">
        <f>X$49*'8.Routing factors'!X63</f>
        <v>274704.30394444981</v>
      </c>
      <c r="Y53" s="341">
        <f>Y$49*'8.Routing factors'!Y63</f>
        <v>2024.4874763421269</v>
      </c>
      <c r="Z53" s="341">
        <f>Z$49*'8.Routing factors'!Z63</f>
        <v>11011.075194181889</v>
      </c>
      <c r="AA53" s="341">
        <f>AA$49*'8.Routing factors'!AA63</f>
        <v>0</v>
      </c>
      <c r="AB53" s="341">
        <f>AB$49*'8.Routing factors'!AB63</f>
        <v>0</v>
      </c>
      <c r="AC53" s="341">
        <f>AC$49*'8.Routing factors'!AC63</f>
        <v>0</v>
      </c>
      <c r="AD53" s="341">
        <f>AD$49*'8.Routing factors'!AD63</f>
        <v>0</v>
      </c>
      <c r="AE53" s="341">
        <f>AE$49*'8.Routing factors'!AE63</f>
        <v>3354.2023161760362</v>
      </c>
      <c r="AF53" s="341">
        <f>AF$49*'8.Routing factors'!AF63</f>
        <v>1272.7120623823043</v>
      </c>
      <c r="AG53" s="341">
        <f>AG$49*'8.Routing factors'!AG63</f>
        <v>8211.0455637568029</v>
      </c>
      <c r="AH53" s="341">
        <f>AH$49*'8.Routing factors'!AH63</f>
        <v>15185.374652766583</v>
      </c>
      <c r="AI53" s="341">
        <f>AI$49*'8.Routing factors'!AI63</f>
        <v>0</v>
      </c>
      <c r="AJ53" s="341">
        <f>AJ$49*'8.Routing factors'!AJ63</f>
        <v>0</v>
      </c>
      <c r="AK53" s="341">
        <f>AK$49*'8.Routing factors'!AK63</f>
        <v>98927.289868915468</v>
      </c>
      <c r="AL53" s="341">
        <f>AL$49*'8.Routing factors'!AL63</f>
        <v>536011.76911675313</v>
      </c>
      <c r="AM53" s="341">
        <f>AM$49*'8.Routing factors'!AM63</f>
        <v>602670.56917594408</v>
      </c>
      <c r="AN53" s="341">
        <f>AN$49*'8.Routing factors'!AN63</f>
        <v>141208.95717645416</v>
      </c>
      <c r="AO53" s="341">
        <f>AO$49*'8.Routing factors'!AO63</f>
        <v>117396.26889053012</v>
      </c>
      <c r="AP53" s="341">
        <f>AP$49*'8.Routing factors'!AP63</f>
        <v>73241.816251054654</v>
      </c>
      <c r="AQ53" s="341">
        <f>AQ$49*'8.Routing factors'!AQ63</f>
        <v>212491.68805989707</v>
      </c>
      <c r="AR53" s="341">
        <f>AR$49*'8.Routing factors'!AR63</f>
        <v>0</v>
      </c>
      <c r="AS53" s="341">
        <f>AS$49*'8.Routing factors'!AS63</f>
        <v>0</v>
      </c>
      <c r="AU53" s="347">
        <f t="shared" si="4"/>
        <v>4374755.7143022474</v>
      </c>
      <c r="AV53" s="345">
        <f>'2.Traffic'!J45</f>
        <v>886798158.1279999</v>
      </c>
      <c r="AW53" s="346">
        <f t="shared" si="5"/>
        <v>4.9332034287680581E-3</v>
      </c>
    </row>
    <row r="54" spans="1:49">
      <c r="A54" s="89"/>
      <c r="C54" s="125" t="str">
        <f>'C. Masterfiles'!C98</f>
        <v>S04</v>
      </c>
      <c r="D54" s="125" t="str">
        <f>'C. Masterfiles'!D98</f>
        <v xml:space="preserve">Originating international calls </v>
      </c>
      <c r="E54" s="341">
        <f>E$49*'8.Routing factors'!E64</f>
        <v>23190.561563030311</v>
      </c>
      <c r="F54" s="341">
        <f>F$49*'8.Routing factors'!F64</f>
        <v>52199.884438130735</v>
      </c>
      <c r="G54" s="341">
        <f>G$49*'8.Routing factors'!G64</f>
        <v>1922.5251255700584</v>
      </c>
      <c r="H54" s="341">
        <f>H$49*'8.Routing factors'!H64</f>
        <v>290.40237143427913</v>
      </c>
      <c r="I54" s="341">
        <f>I$49*'8.Routing factors'!I64</f>
        <v>1608.5528043326531</v>
      </c>
      <c r="J54" s="341">
        <f>J$49*'8.Routing factors'!J64</f>
        <v>12528.815715082888</v>
      </c>
      <c r="K54" s="341">
        <f>K$49*'8.Routing factors'!K64</f>
        <v>18043.314624340215</v>
      </c>
      <c r="L54" s="341">
        <f>L$49*'8.Routing factors'!L64</f>
        <v>74195.023975880235</v>
      </c>
      <c r="M54" s="341">
        <f>M$49*'8.Routing factors'!M64</f>
        <v>74195.023975880235</v>
      </c>
      <c r="N54" s="341">
        <f>N$49*'8.Routing factors'!N64</f>
        <v>28383.277760182289</v>
      </c>
      <c r="O54" s="341">
        <f>O$49*'8.Routing factors'!O64</f>
        <v>22073.353146584417</v>
      </c>
      <c r="P54" s="341">
        <f>P$49*'8.Routing factors'!P64</f>
        <v>74196.541610892338</v>
      </c>
      <c r="Q54" s="341">
        <f>Q$49*'8.Routing factors'!Q64</f>
        <v>74156.007772615369</v>
      </c>
      <c r="R54" s="341">
        <f>R$49*'8.Routing factors'!R64</f>
        <v>57299.593506547164</v>
      </c>
      <c r="S54" s="341">
        <f>S$49*'8.Routing factors'!S64</f>
        <v>215.46951216399015</v>
      </c>
      <c r="T54" s="341">
        <f>T$49*'8.Routing factors'!T64</f>
        <v>148020.48574739098</v>
      </c>
      <c r="U54" s="341">
        <f>U$49*'8.Routing factors'!U64</f>
        <v>16743.138516009669</v>
      </c>
      <c r="V54" s="341">
        <f>V$49*'8.Routing factors'!V64</f>
        <v>36880.201417059514</v>
      </c>
      <c r="W54" s="341">
        <f>W$49*'8.Routing factors'!W64</f>
        <v>0</v>
      </c>
      <c r="X54" s="341">
        <f>X$49*'8.Routing factors'!X64</f>
        <v>0</v>
      </c>
      <c r="Y54" s="341">
        <f>Y$49*'8.Routing factors'!Y64</f>
        <v>0</v>
      </c>
      <c r="Z54" s="341">
        <f>Z$49*'8.Routing factors'!Z64</f>
        <v>0</v>
      </c>
      <c r="AA54" s="341">
        <f>AA$49*'8.Routing factors'!AA64</f>
        <v>496.73362645982905</v>
      </c>
      <c r="AB54" s="341">
        <f>AB$49*'8.Routing factors'!AB64</f>
        <v>83413.227142322998</v>
      </c>
      <c r="AC54" s="341">
        <f>AC$49*'8.Routing factors'!AC64</f>
        <v>614.73020730342273</v>
      </c>
      <c r="AD54" s="341">
        <f>AD$49*'8.Routing factors'!AD64</f>
        <v>3343.4835314383117</v>
      </c>
      <c r="AE54" s="341">
        <f>AE$49*'8.Routing factors'!AE64</f>
        <v>1055.3808605422464</v>
      </c>
      <c r="AF54" s="341">
        <f>AF$49*'8.Routing factors'!AF64</f>
        <v>400.45167971586341</v>
      </c>
      <c r="AG54" s="341">
        <f>AG$49*'8.Routing factors'!AG64</f>
        <v>2583.5592239733128</v>
      </c>
      <c r="AH54" s="341">
        <f>AH$49*'8.Routing factors'!AH64</f>
        <v>0</v>
      </c>
      <c r="AI54" s="341">
        <f>AI$49*'8.Routing factors'!AI64</f>
        <v>0</v>
      </c>
      <c r="AJ54" s="341">
        <f>AJ$49*'8.Routing factors'!AJ64</f>
        <v>1514.7872784412502</v>
      </c>
      <c r="AK54" s="341">
        <f>AK$49*'8.Routing factors'!AK64</f>
        <v>31126.91438123996</v>
      </c>
      <c r="AL54" s="341">
        <f>AL$49*'8.Routing factors'!AL64</f>
        <v>168653.08315573941</v>
      </c>
      <c r="AM54" s="341">
        <f>AM$49*'8.Routing factors'!AM64</f>
        <v>0</v>
      </c>
      <c r="AN54" s="341">
        <f>AN$49*'8.Routing factors'!AN64</f>
        <v>44430.602776239328</v>
      </c>
      <c r="AO54" s="341">
        <f>AO$49*'8.Routing factors'!AO64</f>
        <v>36938.074572492231</v>
      </c>
      <c r="AP54" s="341">
        <f>AP$49*'8.Routing factors'!AP64</f>
        <v>23045.124824443756</v>
      </c>
      <c r="AQ54" s="341">
        <f>AQ$49*'8.Routing factors'!AQ64</f>
        <v>66859.312427640412</v>
      </c>
      <c r="AR54" s="341">
        <f>AR$49*'8.Routing factors'!AR64</f>
        <v>0</v>
      </c>
      <c r="AS54" s="341">
        <f>AS$49*'8.Routing factors'!AS64</f>
        <v>0</v>
      </c>
      <c r="AU54" s="347">
        <f t="shared" si="4"/>
        <v>1180617.6392711198</v>
      </c>
      <c r="AV54" s="345">
        <f>'2.Traffic'!J46</f>
        <v>290470008.93200004</v>
      </c>
      <c r="AW54" s="346">
        <f t="shared" si="5"/>
        <v>4.0645078767753478E-3</v>
      </c>
    </row>
    <row r="55" spans="1:49">
      <c r="A55" s="89"/>
      <c r="C55" s="125" t="str">
        <f>'C. Masterfiles'!C99</f>
        <v>S05</v>
      </c>
      <c r="D55" s="125" t="str">
        <f>'C. Masterfiles'!D99</f>
        <v xml:space="preserve">Terminating international calls </v>
      </c>
      <c r="E55" s="341">
        <f>E$49*'8.Routing factors'!E65</f>
        <v>44982.650924423593</v>
      </c>
      <c r="F55" s="341">
        <f>F$49*'8.Routing factors'!F65</f>
        <v>101251.93275694277</v>
      </c>
      <c r="G55" s="341">
        <f>G$49*'8.Routing factors'!G65</f>
        <v>3729.115242936412</v>
      </c>
      <c r="H55" s="341">
        <f>H$49*'8.Routing factors'!H65</f>
        <v>563.2924613036422</v>
      </c>
      <c r="I55" s="341">
        <f>I$49*'8.Routing factors'!I65</f>
        <v>3120.104232669712</v>
      </c>
      <c r="J55" s="341">
        <f>J$49*'8.Routing factors'!J65</f>
        <v>24302.099898540077</v>
      </c>
      <c r="K55" s="341">
        <f>K$49*'8.Routing factors'!K65</f>
        <v>34998.554091080267</v>
      </c>
      <c r="L55" s="341">
        <f>L$49*'8.Routing factors'!L65</f>
        <v>143915.82777179417</v>
      </c>
      <c r="M55" s="341">
        <f>M$49*'8.Routing factors'!M65</f>
        <v>143915.82777179417</v>
      </c>
      <c r="N55" s="341">
        <f>N$49*'8.Routing factors'!N65</f>
        <v>55054.94431892498</v>
      </c>
      <c r="O55" s="341">
        <f>O$49*'8.Routing factors'!O65</f>
        <v>42815.605677579348</v>
      </c>
      <c r="P55" s="341">
        <f>P$49*'8.Routing factors'!P65</f>
        <v>143918.77152310417</v>
      </c>
      <c r="Q55" s="341">
        <f>Q$49*'8.Routing factors'!Q65</f>
        <v>143840.14817916811</v>
      </c>
      <c r="R55" s="341">
        <f>R$49*'8.Routing factors'!R65</f>
        <v>111143.82055005225</v>
      </c>
      <c r="S55" s="341">
        <f>S$49*'8.Routing factors'!S65</f>
        <v>417.94545699919252</v>
      </c>
      <c r="T55" s="341">
        <f>T$49*'8.Routing factors'!T65</f>
        <v>287114.81703198823</v>
      </c>
      <c r="U55" s="341">
        <f>U$49*'8.Routing factors'!U65</f>
        <v>32476.60705403463</v>
      </c>
      <c r="V55" s="341">
        <f>V$49*'8.Routing factors'!V65</f>
        <v>71536.397333762667</v>
      </c>
      <c r="W55" s="341">
        <f>W$49*'8.Routing factors'!W65</f>
        <v>0</v>
      </c>
      <c r="X55" s="341">
        <f>X$49*'8.Routing factors'!X65</f>
        <v>0</v>
      </c>
      <c r="Y55" s="341">
        <f>Y$49*'8.Routing factors'!Y65</f>
        <v>0</v>
      </c>
      <c r="Z55" s="341">
        <f>Z$49*'8.Routing factors'!Z65</f>
        <v>0</v>
      </c>
      <c r="AA55" s="341">
        <f>AA$49*'8.Routing factors'!AA65</f>
        <v>963.51247298324472</v>
      </c>
      <c r="AB55" s="341">
        <f>AB$49*'8.Routing factors'!AB65</f>
        <v>161796.34412149517</v>
      </c>
      <c r="AC55" s="341">
        <f>AC$49*'8.Routing factors'!AC65</f>
        <v>1192.3900269802309</v>
      </c>
      <c r="AD55" s="341">
        <f>AD$49*'8.Routing factors'!AD65</f>
        <v>6485.3432788798773</v>
      </c>
      <c r="AE55" s="341">
        <f>AE$49*'8.Routing factors'!AE65</f>
        <v>2047.1185535140721</v>
      </c>
      <c r="AF55" s="341">
        <f>AF$49*'8.Routing factors'!AF65</f>
        <v>776.75471858664025</v>
      </c>
      <c r="AG55" s="341">
        <f>AG$49*'8.Routing factors'!AG65</f>
        <v>5011.3207650750992</v>
      </c>
      <c r="AH55" s="341">
        <f>AH$49*'8.Routing factors'!AH65</f>
        <v>0</v>
      </c>
      <c r="AI55" s="341">
        <f>AI$49*'8.Routing factors'!AI65</f>
        <v>0</v>
      </c>
      <c r="AJ55" s="341">
        <f>AJ$49*'8.Routing factors'!AJ65</f>
        <v>2938.2275709746405</v>
      </c>
      <c r="AK55" s="341">
        <f>AK$49*'8.Routing factors'!AK65</f>
        <v>60376.76664966355</v>
      </c>
      <c r="AL55" s="341">
        <f>AL$49*'8.Routing factors'!AL65</f>
        <v>327135.79385746829</v>
      </c>
      <c r="AM55" s="341">
        <f>AM$49*'8.Routing factors'!AM65</f>
        <v>367818.6309356218</v>
      </c>
      <c r="AN55" s="341">
        <f>AN$49*'8.Routing factors'!AN65</f>
        <v>86181.8843676221</v>
      </c>
      <c r="AO55" s="341">
        <f>AO$49*'8.Routing factors'!AO65</f>
        <v>71648.653690369189</v>
      </c>
      <c r="AP55" s="341">
        <f>AP$49*'8.Routing factors'!AP65</f>
        <v>44700.547792697165</v>
      </c>
      <c r="AQ55" s="341">
        <f>AQ$49*'8.Routing factors'!AQ65</f>
        <v>129686.7738112045</v>
      </c>
      <c r="AR55" s="341">
        <f>AR$49*'8.Routing factors'!AR65</f>
        <v>0</v>
      </c>
      <c r="AS55" s="341">
        <f>AS$49*'8.Routing factors'!AS65</f>
        <v>0</v>
      </c>
      <c r="AU55" s="347">
        <f t="shared" si="4"/>
        <v>2657858.5248902338</v>
      </c>
      <c r="AV55" s="345">
        <f>'2.Traffic'!J47</f>
        <v>582884342</v>
      </c>
      <c r="AW55" s="346">
        <f t="shared" si="5"/>
        <v>4.5598386049804608E-3</v>
      </c>
    </row>
    <row r="56" spans="1:49">
      <c r="A56" s="89"/>
      <c r="C56" s="125" t="str">
        <f>'C. Masterfiles'!C100</f>
        <v>S06</v>
      </c>
      <c r="D56" s="125" t="str">
        <f>'C. Masterfiles'!D100</f>
        <v>Transit calls</v>
      </c>
      <c r="E56" s="341">
        <f>E$49*'8.Routing factors'!E66</f>
        <v>0</v>
      </c>
      <c r="F56" s="341">
        <f>F$49*'8.Routing factors'!F66</f>
        <v>0</v>
      </c>
      <c r="G56" s="341">
        <f>G$49*'8.Routing factors'!G66</f>
        <v>0</v>
      </c>
      <c r="H56" s="341">
        <f>H$49*'8.Routing factors'!H66</f>
        <v>0</v>
      </c>
      <c r="I56" s="341">
        <f>I$49*'8.Routing factors'!I66</f>
        <v>0</v>
      </c>
      <c r="J56" s="341">
        <f>J$49*'8.Routing factors'!J66</f>
        <v>0</v>
      </c>
      <c r="K56" s="341">
        <f>K$49*'8.Routing factors'!K66</f>
        <v>0</v>
      </c>
      <c r="L56" s="341">
        <f>L$49*'8.Routing factors'!L66</f>
        <v>0</v>
      </c>
      <c r="M56" s="341">
        <f>M$49*'8.Routing factors'!M66</f>
        <v>0</v>
      </c>
      <c r="N56" s="341">
        <f>N$49*'8.Routing factors'!N66</f>
        <v>0</v>
      </c>
      <c r="O56" s="341">
        <f>O$49*'8.Routing factors'!O66</f>
        <v>6363.3689465234065</v>
      </c>
      <c r="P56" s="341">
        <f>P$49*'8.Routing factors'!P66</f>
        <v>0</v>
      </c>
      <c r="Q56" s="341">
        <f>Q$49*'8.Routing factors'!Q66</f>
        <v>21377.90456777189</v>
      </c>
      <c r="R56" s="341">
        <f>R$49*'8.Routing factors'!R66</f>
        <v>16518.48958092698</v>
      </c>
      <c r="S56" s="341">
        <f>S$49*'8.Routing factors'!S66</f>
        <v>62.116163027955956</v>
      </c>
      <c r="T56" s="341">
        <f>T$49*'8.Routing factors'!T66</f>
        <v>42671.766097304855</v>
      </c>
      <c r="U56" s="341">
        <f>U$49*'8.Routing factors'!U66</f>
        <v>4826.7595318476615</v>
      </c>
      <c r="V56" s="341">
        <f>V$49*'8.Routing factors'!V66</f>
        <v>10631.929226174652</v>
      </c>
      <c r="W56" s="341">
        <f>W$49*'8.Routing factors'!W66</f>
        <v>91.368457910590664</v>
      </c>
      <c r="X56" s="341">
        <f>X$49*'8.Routing factors'!X66</f>
        <v>24917.485600818491</v>
      </c>
      <c r="Y56" s="341">
        <f>Y$49*'8.Routing factors'!Y66</f>
        <v>183.63431812481991</v>
      </c>
      <c r="Z56" s="341">
        <f>Z$49*'8.Routing factors'!Z66</f>
        <v>998.77687994302107</v>
      </c>
      <c r="AA56" s="341">
        <f>AA$49*'8.Routing factors'!AA66</f>
        <v>143.19978085420811</v>
      </c>
      <c r="AB56" s="341">
        <f>AB$49*'8.Routing factors'!AB66</f>
        <v>24046.602063669459</v>
      </c>
      <c r="AC56" s="341">
        <f>AC$49*'8.Routing factors'!AC66</f>
        <v>177.21617036013367</v>
      </c>
      <c r="AD56" s="341">
        <f>AD$49*'8.Routing factors'!AD66</f>
        <v>963.868929921014</v>
      </c>
      <c r="AE56" s="341">
        <f>AE$49*'8.Routing factors'!AE66</f>
        <v>608.49638477050917</v>
      </c>
      <c r="AF56" s="341">
        <f>AF$49*'8.Routing factors'!AF66</f>
        <v>230.88669549794872</v>
      </c>
      <c r="AG56" s="341">
        <f>AG$49*'8.Routing factors'!AG66</f>
        <v>1489.5915838577339</v>
      </c>
      <c r="AH56" s="341">
        <f>AH$49*'8.Routing factors'!AH66</f>
        <v>1377.4132724540821</v>
      </c>
      <c r="AI56" s="341">
        <f>AI$49*'8.Routing factors'!AI66</f>
        <v>0</v>
      </c>
      <c r="AJ56" s="341">
        <f>AJ$49*'8.Routing factors'!AJ66</f>
        <v>436.68717952411765</v>
      </c>
      <c r="AK56" s="341">
        <f>AK$49*'8.Routing factors'!AK66</f>
        <v>8973.3552967381602</v>
      </c>
      <c r="AL56" s="341">
        <f>AL$49*'8.Routing factors'!AL66</f>
        <v>48619.789887008032</v>
      </c>
      <c r="AM56" s="341">
        <f>AM$49*'8.Routing factors'!AM66</f>
        <v>54666.181104011346</v>
      </c>
      <c r="AN56" s="341">
        <f>AN$49*'8.Routing factors'!AN66</f>
        <v>0</v>
      </c>
      <c r="AO56" s="341">
        <f>AO$49*'8.Routing factors'!AO66</f>
        <v>0</v>
      </c>
      <c r="AP56" s="341">
        <f>AP$49*'8.Routing factors'!AP66</f>
        <v>0</v>
      </c>
      <c r="AQ56" s="341">
        <f>AQ$49*'8.Routing factors'!AQ66</f>
        <v>38548.78501355258</v>
      </c>
      <c r="AR56" s="341">
        <f>AR$49*'8.Routing factors'!AR66</f>
        <v>0</v>
      </c>
      <c r="AS56" s="341">
        <f>AS$49*'8.Routing factors'!AS66</f>
        <v>0</v>
      </c>
      <c r="AU56" s="347">
        <f t="shared" si="4"/>
        <v>308925.67273259367</v>
      </c>
      <c r="AV56" s="345">
        <f>'2.Traffic'!J48</f>
        <v>83539613.102826014</v>
      </c>
      <c r="AW56" s="346">
        <f t="shared" si="5"/>
        <v>3.6979543148272396E-3</v>
      </c>
    </row>
    <row r="57" spans="1:49">
      <c r="A57" s="89"/>
      <c r="C57" s="125" t="str">
        <f>'C. Masterfiles'!C101</f>
        <v>S07</v>
      </c>
      <c r="D57" s="125" t="str">
        <f>'C. Masterfiles'!D101</f>
        <v>Internet access</v>
      </c>
      <c r="E57" s="341">
        <f>E$49*'8.Routing factors'!E67</f>
        <v>23.397852893659344</v>
      </c>
      <c r="F57" s="341">
        <f>F$49*'8.Routing factors'!F67</f>
        <v>52.666478723674544</v>
      </c>
      <c r="G57" s="341">
        <f>G$49*'8.Routing factors'!G67</f>
        <v>1.9397098233344494</v>
      </c>
      <c r="H57" s="341">
        <f>H$49*'8.Routing factors'!H67</f>
        <v>0.29299816428857572</v>
      </c>
      <c r="I57" s="341">
        <f>I$49*'8.Routing factors'!I67</f>
        <v>1.622931026709499</v>
      </c>
      <c r="J57" s="341">
        <f>J$49*'8.Routing factors'!J67</f>
        <v>12.640805882881402</v>
      </c>
      <c r="K57" s="341">
        <f>K$49*'8.Routing factors'!K67</f>
        <v>18.204596734187881</v>
      </c>
      <c r="L57" s="341">
        <f>L$49*'8.Routing factors'!L67</f>
        <v>74.858224183611782</v>
      </c>
      <c r="M57" s="341">
        <f>M$49*'8.Routing factors'!M67</f>
        <v>74.858224183611782</v>
      </c>
      <c r="N57" s="341">
        <f>N$49*'8.Routing factors'!N67</f>
        <v>28.636984743453493</v>
      </c>
      <c r="O57" s="341">
        <f>O$49*'8.Routing factors'!O67</f>
        <v>11.135329094766599</v>
      </c>
      <c r="P57" s="341">
        <f>P$49*'8.Routing factors'!P67</f>
        <v>74.859755384167812</v>
      </c>
      <c r="Q57" s="341">
        <f>Q$49*'8.Routing factors'!Q67</f>
        <v>0</v>
      </c>
      <c r="R57" s="341">
        <f>R$49*'8.Routing factors'!R67</f>
        <v>28.905886045251098</v>
      </c>
      <c r="S57" s="341">
        <f>S$49*'8.Routing factors'!S67</f>
        <v>0</v>
      </c>
      <c r="T57" s="341">
        <f>T$49*'8.Routing factors'!T67</f>
        <v>0</v>
      </c>
      <c r="U57" s="341">
        <f>U$49*'8.Routing factors'!U67</f>
        <v>0</v>
      </c>
      <c r="V57" s="341">
        <f>V$49*'8.Routing factors'!V67</f>
        <v>0</v>
      </c>
      <c r="W57" s="341">
        <f>W$49*'8.Routing factors'!W67</f>
        <v>0</v>
      </c>
      <c r="X57" s="341">
        <f>X$49*'8.Routing factors'!X67</f>
        <v>0</v>
      </c>
      <c r="Y57" s="341">
        <f>Y$49*'8.Routing factors'!Y67</f>
        <v>0</v>
      </c>
      <c r="Z57" s="341">
        <f>Z$49*'8.Routing factors'!Z67</f>
        <v>0</v>
      </c>
      <c r="AA57" s="341">
        <f>AA$49*'8.Routing factors'!AA67</f>
        <v>0</v>
      </c>
      <c r="AB57" s="341">
        <f>AB$49*'8.Routing factors'!AB67</f>
        <v>0</v>
      </c>
      <c r="AC57" s="341">
        <f>AC$49*'8.Routing factors'!AC67</f>
        <v>0</v>
      </c>
      <c r="AD57" s="341">
        <f>AD$49*'8.Routing factors'!AD67</f>
        <v>0</v>
      </c>
      <c r="AE57" s="341">
        <f>AE$49*'8.Routing factors'!AE67</f>
        <v>0</v>
      </c>
      <c r="AF57" s="341">
        <f>AF$49*'8.Routing factors'!AF67</f>
        <v>0</v>
      </c>
      <c r="AG57" s="341">
        <f>AG$49*'8.Routing factors'!AG67</f>
        <v>0</v>
      </c>
      <c r="AH57" s="341">
        <f>AH$49*'8.Routing factors'!AH67</f>
        <v>0</v>
      </c>
      <c r="AI57" s="341">
        <f>AI$49*'8.Routing factors'!AI67</f>
        <v>0</v>
      </c>
      <c r="AJ57" s="341">
        <f>AJ$49*'8.Routing factors'!AJ67</f>
        <v>1.5283273675725368</v>
      </c>
      <c r="AK57" s="341">
        <f>AK$49*'8.Routing factors'!AK67</f>
        <v>31.405145655757661</v>
      </c>
      <c r="AL57" s="341">
        <f>AL$49*'8.Routing factors'!AL67</f>
        <v>170.16060689236917</v>
      </c>
      <c r="AM57" s="341">
        <f>AM$49*'8.Routing factors'!AM67</f>
        <v>0</v>
      </c>
      <c r="AN57" s="341">
        <f>AN$49*'8.Routing factors'!AN67</f>
        <v>44.827750501407799</v>
      </c>
      <c r="AO57" s="341">
        <f>AO$49*'8.Routing factors'!AO67</f>
        <v>37.268249527859112</v>
      </c>
      <c r="AP57" s="341">
        <f>AP$49*'8.Routing factors'!AP67</f>
        <v>23.251116153130969</v>
      </c>
      <c r="AQ57" s="341">
        <f>AQ$49*'8.Routing factors'!AQ67</f>
        <v>0</v>
      </c>
      <c r="AR57" s="341">
        <f>AR$49*'8.Routing factors'!AR67</f>
        <v>0</v>
      </c>
      <c r="AS57" s="341">
        <f>AS$49*'8.Routing factors'!AS67</f>
        <v>0</v>
      </c>
      <c r="AU57" s="347">
        <f t="shared" si="4"/>
        <v>712.46097298169536</v>
      </c>
      <c r="AV57" s="345">
        <f>'2.Traffic'!J49</f>
        <v>137</v>
      </c>
      <c r="AW57" s="346">
        <f t="shared" si="5"/>
        <v>5.2004450582605504</v>
      </c>
    </row>
    <row r="58" spans="1:49">
      <c r="A58" s="89"/>
      <c r="C58" s="125" t="str">
        <f>'C. Masterfiles'!C102</f>
        <v>S08</v>
      </c>
      <c r="D58" s="125" t="str">
        <f>'C. Masterfiles'!D102</f>
        <v>Local leased lines</v>
      </c>
      <c r="E58" s="341">
        <f>E$49*'8.Routing factors'!E68</f>
        <v>37505.654793844456</v>
      </c>
      <c r="F58" s="341">
        <f>F$49*'8.Routing factors'!F68</f>
        <v>84421.881751072186</v>
      </c>
      <c r="G58" s="341">
        <f>G$49*'8.Routing factors'!G68</f>
        <v>2331.9475305550036</v>
      </c>
      <c r="H58" s="341">
        <f>H$49*'8.Routing factors'!H68</f>
        <v>352.24668012215596</v>
      </c>
      <c r="I58" s="341">
        <f>I$49*'8.Routing factors'!I68</f>
        <v>1951.1114262907793</v>
      </c>
      <c r="J58" s="341">
        <f>J$49*'8.Routing factors'!J68</f>
        <v>15196.961786859929</v>
      </c>
      <c r="K58" s="341">
        <f>K$49*'8.Routing factors'!K68</f>
        <v>0</v>
      </c>
      <c r="L58" s="341">
        <f>L$49*'8.Routing factors'!L68</f>
        <v>0</v>
      </c>
      <c r="M58" s="341">
        <f>M$49*'8.Routing factors'!M68</f>
        <v>0</v>
      </c>
      <c r="N58" s="341">
        <f>N$49*'8.Routing factors'!N68</f>
        <v>0</v>
      </c>
      <c r="O58" s="341">
        <f>O$49*'8.Routing factors'!O68</f>
        <v>0</v>
      </c>
      <c r="P58" s="341">
        <f>P$49*'8.Routing factors'!P68</f>
        <v>0</v>
      </c>
      <c r="Q58" s="341">
        <f>Q$49*'8.Routing factors'!Q68</f>
        <v>0</v>
      </c>
      <c r="R58" s="341">
        <f>R$49*'8.Routing factors'!R68</f>
        <v>0</v>
      </c>
      <c r="S58" s="341">
        <f>S$49*'8.Routing factors'!S68</f>
        <v>0</v>
      </c>
      <c r="T58" s="341">
        <f>T$49*'8.Routing factors'!T68</f>
        <v>0</v>
      </c>
      <c r="U58" s="341">
        <f>U$49*'8.Routing factors'!U68</f>
        <v>0</v>
      </c>
      <c r="V58" s="341">
        <f>V$49*'8.Routing factors'!V68</f>
        <v>0</v>
      </c>
      <c r="W58" s="341">
        <f>W$49*'8.Routing factors'!W68</f>
        <v>0</v>
      </c>
      <c r="X58" s="341">
        <f>X$49*'8.Routing factors'!X68</f>
        <v>0</v>
      </c>
      <c r="Y58" s="341">
        <f>Y$49*'8.Routing factors'!Y68</f>
        <v>0</v>
      </c>
      <c r="Z58" s="341">
        <f>Z$49*'8.Routing factors'!Z68</f>
        <v>0</v>
      </c>
      <c r="AA58" s="341">
        <f>AA$49*'8.Routing factors'!AA68</f>
        <v>0</v>
      </c>
      <c r="AB58" s="341">
        <f>AB$49*'8.Routing factors'!AB68</f>
        <v>0</v>
      </c>
      <c r="AC58" s="341">
        <f>AC$49*'8.Routing factors'!AC68</f>
        <v>0</v>
      </c>
      <c r="AD58" s="341">
        <f>AD$49*'8.Routing factors'!AD68</f>
        <v>0</v>
      </c>
      <c r="AE58" s="341">
        <f>AE$49*'8.Routing factors'!AE68</f>
        <v>0</v>
      </c>
      <c r="AF58" s="341">
        <f>AF$49*'8.Routing factors'!AF68</f>
        <v>0</v>
      </c>
      <c r="AG58" s="341">
        <f>AG$49*'8.Routing factors'!AG68</f>
        <v>0</v>
      </c>
      <c r="AH58" s="341">
        <f>AH$49*'8.Routing factors'!AH68</f>
        <v>0</v>
      </c>
      <c r="AI58" s="341">
        <f>AI$49*'8.Routing factors'!AI68</f>
        <v>0</v>
      </c>
      <c r="AJ58" s="341">
        <f>AJ$49*'8.Routing factors'!AJ68</f>
        <v>0</v>
      </c>
      <c r="AK58" s="341">
        <f>AK$49*'8.Routing factors'!AK68</f>
        <v>25170.483742002791</v>
      </c>
      <c r="AL58" s="341">
        <f>AL$49*'8.Routing factors'!AL68</f>
        <v>136379.71421184851</v>
      </c>
      <c r="AM58" s="341">
        <f>AM$49*'8.Routing factors'!AM68</f>
        <v>0</v>
      </c>
      <c r="AN58" s="341">
        <f>AN$49*'8.Routing factors'!AN68</f>
        <v>53892.577551827664</v>
      </c>
      <c r="AO58" s="341">
        <f>AO$49*'8.Routing factors'!AO68</f>
        <v>14934.811624761587</v>
      </c>
      <c r="AP58" s="341">
        <f>AP$49*'8.Routing factors'!AP68</f>
        <v>0</v>
      </c>
      <c r="AQ58" s="341">
        <f>AQ$49*'8.Routing factors'!AQ68</f>
        <v>0</v>
      </c>
      <c r="AR58" s="341">
        <f>AR$49*'8.Routing factors'!AR68</f>
        <v>0</v>
      </c>
      <c r="AS58" s="341">
        <f>AS$49*'8.Routing factors'!AS68</f>
        <v>0</v>
      </c>
      <c r="AU58" s="347">
        <f t="shared" si="4"/>
        <v>372137.39109918504</v>
      </c>
      <c r="AV58" s="345">
        <f>'2.Traffic'!J50</f>
        <v>4392.090787227</v>
      </c>
      <c r="AW58" s="346">
        <f t="shared" si="5"/>
        <v>84.728984241725684</v>
      </c>
    </row>
    <row r="59" spans="1:49">
      <c r="A59" s="89"/>
      <c r="C59" s="125" t="str">
        <f>'C. Masterfiles'!C103</f>
        <v>S09</v>
      </c>
      <c r="D59" s="125" t="str">
        <f>'C. Masterfiles'!D103</f>
        <v>Long distance leased lines</v>
      </c>
      <c r="E59" s="341">
        <f>E$49*'8.Routing factors'!E69</f>
        <v>471.64837112168357</v>
      </c>
      <c r="F59" s="341">
        <f>F$49*'8.Routing factors'!F69</f>
        <v>1061.6383911648315</v>
      </c>
      <c r="G59" s="341">
        <f>G$49*'8.Routing factors'!G69</f>
        <v>39.100210723708862</v>
      </c>
      <c r="H59" s="341">
        <f>H$49*'8.Routing factors'!H69</f>
        <v>5.9061875273948443</v>
      </c>
      <c r="I59" s="341">
        <f>I$49*'8.Routing factors'!I69</f>
        <v>32.714658847941095</v>
      </c>
      <c r="J59" s="341">
        <f>J$49*'8.Routing factors'!J69</f>
        <v>254.81036791807821</v>
      </c>
      <c r="K59" s="341">
        <f>K$49*'8.Routing factors'!K69</f>
        <v>366.96394475296614</v>
      </c>
      <c r="L59" s="341">
        <f>L$49*'8.Routing factors'!L69</f>
        <v>1508.9743345993174</v>
      </c>
      <c r="M59" s="341">
        <f>M$49*'8.Routing factors'!M69</f>
        <v>1508.9743345993174</v>
      </c>
      <c r="N59" s="341">
        <f>N$49*'8.Routing factors'!N69</f>
        <v>577.25754877903933</v>
      </c>
      <c r="O59" s="341">
        <f>O$49*'8.Routing factors'!O69</f>
        <v>168.34749282295692</v>
      </c>
      <c r="P59" s="341">
        <f>P$49*'8.Routing factors'!P69</f>
        <v>1131.7539001328146</v>
      </c>
      <c r="Q59" s="341">
        <f>Q$49*'8.Routing factors'!Q69</f>
        <v>1131.1356188954235</v>
      </c>
      <c r="R59" s="341">
        <f>R$49*'8.Routing factors'!R69</f>
        <v>437.00849809918606</v>
      </c>
      <c r="S59" s="341">
        <f>S$49*'8.Routing factors'!S69</f>
        <v>0</v>
      </c>
      <c r="T59" s="341">
        <f>T$49*'8.Routing factors'!T69</f>
        <v>0</v>
      </c>
      <c r="U59" s="341">
        <f>U$49*'8.Routing factors'!U69</f>
        <v>0</v>
      </c>
      <c r="V59" s="341">
        <f>V$49*'8.Routing factors'!V69</f>
        <v>0</v>
      </c>
      <c r="W59" s="341">
        <f>W$49*'8.Routing factors'!W69</f>
        <v>0</v>
      </c>
      <c r="X59" s="341">
        <f>X$49*'8.Routing factors'!X69</f>
        <v>0</v>
      </c>
      <c r="Y59" s="341">
        <f>Y$49*'8.Routing factors'!Y69</f>
        <v>0</v>
      </c>
      <c r="Z59" s="341">
        <f>Z$49*'8.Routing factors'!Z69</f>
        <v>0</v>
      </c>
      <c r="AA59" s="341">
        <f>AA$49*'8.Routing factors'!AA69</f>
        <v>0</v>
      </c>
      <c r="AB59" s="341">
        <f>AB$49*'8.Routing factors'!AB69</f>
        <v>0</v>
      </c>
      <c r="AC59" s="341">
        <f>AC$49*'8.Routing factors'!AC69</f>
        <v>0</v>
      </c>
      <c r="AD59" s="341">
        <f>AD$49*'8.Routing factors'!AD69</f>
        <v>0</v>
      </c>
      <c r="AE59" s="341">
        <f>AE$49*'8.Routing factors'!AE69</f>
        <v>0</v>
      </c>
      <c r="AF59" s="341">
        <f>AF$49*'8.Routing factors'!AF69</f>
        <v>0</v>
      </c>
      <c r="AG59" s="341">
        <f>AG$49*'8.Routing factors'!AG69</f>
        <v>0</v>
      </c>
      <c r="AH59" s="341">
        <f>AH$49*'8.Routing factors'!AH69</f>
        <v>0</v>
      </c>
      <c r="AI59" s="341">
        <f>AI$49*'8.Routing factors'!AI69</f>
        <v>0</v>
      </c>
      <c r="AJ59" s="341">
        <f>AJ$49*'8.Routing factors'!AJ69</f>
        <v>0</v>
      </c>
      <c r="AK59" s="341">
        <f>AK$49*'8.Routing factors'!AK69</f>
        <v>316.52874006638706</v>
      </c>
      <c r="AL59" s="341">
        <f>AL$49*'8.Routing factors'!AL69</f>
        <v>1715.0285847726623</v>
      </c>
      <c r="AM59" s="341">
        <f>AM$49*'8.Routing factors'!AM69</f>
        <v>0</v>
      </c>
      <c r="AN59" s="341">
        <f>AN$49*'8.Routing factors'!AN69</f>
        <v>903.62716618189404</v>
      </c>
      <c r="AO59" s="341">
        <f>AO$49*'8.Routing factors'!AO69</f>
        <v>751.24453787529319</v>
      </c>
      <c r="AP59" s="341">
        <f>AP$49*'8.Routing factors'!AP69</f>
        <v>351.5178650224704</v>
      </c>
      <c r="AQ59" s="341">
        <f>AQ$49*'8.Routing factors'!AQ69</f>
        <v>679.8905174224634</v>
      </c>
      <c r="AR59" s="341">
        <f>AR$49*'8.Routing factors'!AR69</f>
        <v>0</v>
      </c>
      <c r="AS59" s="341">
        <f>AS$49*'8.Routing factors'!AS69</f>
        <v>0</v>
      </c>
      <c r="AU59" s="347">
        <f t="shared" si="4"/>
        <v>13414.071271325831</v>
      </c>
      <c r="AV59" s="345">
        <f>'2.Traffic'!J51</f>
        <v>55.232270360312498</v>
      </c>
      <c r="AW59" s="346">
        <f t="shared" si="5"/>
        <v>242.86655579823127</v>
      </c>
    </row>
    <row r="60" spans="1:49">
      <c r="A60" s="89"/>
      <c r="C60" s="125" t="str">
        <f>'C. Masterfiles'!C104</f>
        <v>S10</v>
      </c>
      <c r="D60" s="125" t="str">
        <f>'C. Masterfiles'!D104</f>
        <v>International leased lines</v>
      </c>
      <c r="E60" s="341">
        <f>E$49*'8.Routing factors'!E70</f>
        <v>1.1706850975108984</v>
      </c>
      <c r="F60" s="341">
        <f>F$49*'8.Routing factors'!F70</f>
        <v>2.6351076767769968</v>
      </c>
      <c r="G60" s="341">
        <f>G$49*'8.Routing factors'!G70</f>
        <v>9.7051186448330287E-2</v>
      </c>
      <c r="H60" s="341">
        <f>H$49*'8.Routing factors'!H70</f>
        <v>1.4659831655905422E-2</v>
      </c>
      <c r="I60" s="341">
        <f>I$49*'8.Routing factors'!I70</f>
        <v>8.1201517758569347E-2</v>
      </c>
      <c r="J60" s="341">
        <f>J$49*'8.Routing factors'!J70</f>
        <v>0.63246842070827869</v>
      </c>
      <c r="K60" s="341">
        <f>K$49*'8.Routing factors'!K70</f>
        <v>0.91084640115353022</v>
      </c>
      <c r="L60" s="341">
        <f>L$49*'8.Routing factors'!L70</f>
        <v>3.7454465534157135</v>
      </c>
      <c r="M60" s="341">
        <f>M$49*'8.Routing factors'!M70</f>
        <v>3.7454465534157135</v>
      </c>
      <c r="N60" s="341">
        <f>N$49*'8.Routing factors'!N70</f>
        <v>1.4328191321304093</v>
      </c>
      <c r="O60" s="341">
        <f>O$49*'8.Routing factors'!O70</f>
        <v>0.55714359289161264</v>
      </c>
      <c r="P60" s="341">
        <f>P$49*'8.Routing factors'!P70</f>
        <v>3.7455231653031542</v>
      </c>
      <c r="Q60" s="341">
        <f>Q$49*'8.Routing factors'!Q70</f>
        <v>3.7434769724894612</v>
      </c>
      <c r="R60" s="341">
        <f>R$49*'8.Routing factors'!R70</f>
        <v>1.4462733045344527</v>
      </c>
      <c r="S60" s="341">
        <f>S$49*'8.Routing factors'!S70</f>
        <v>0</v>
      </c>
      <c r="T60" s="341">
        <f>T$49*'8.Routing factors'!T70</f>
        <v>0</v>
      </c>
      <c r="U60" s="341">
        <f>U$49*'8.Routing factors'!U70</f>
        <v>0</v>
      </c>
      <c r="V60" s="341">
        <f>V$49*'8.Routing factors'!V70</f>
        <v>0</v>
      </c>
      <c r="W60" s="341">
        <f>W$49*'8.Routing factors'!W70</f>
        <v>0</v>
      </c>
      <c r="X60" s="341">
        <f>X$49*'8.Routing factors'!X70</f>
        <v>0</v>
      </c>
      <c r="Y60" s="341">
        <f>Y$49*'8.Routing factors'!Y70</f>
        <v>0</v>
      </c>
      <c r="Z60" s="341">
        <f>Z$49*'8.Routing factors'!Z70</f>
        <v>0</v>
      </c>
      <c r="AA60" s="341">
        <f>AA$49*'8.Routing factors'!AA70</f>
        <v>0</v>
      </c>
      <c r="AB60" s="341">
        <f>AB$49*'8.Routing factors'!AB70</f>
        <v>0</v>
      </c>
      <c r="AC60" s="341">
        <f>AC$49*'8.Routing factors'!AC70</f>
        <v>0</v>
      </c>
      <c r="AD60" s="341">
        <f>AD$49*'8.Routing factors'!AD70</f>
        <v>0</v>
      </c>
      <c r="AE60" s="341">
        <f>AE$49*'8.Routing factors'!AE70</f>
        <v>0</v>
      </c>
      <c r="AF60" s="341">
        <f>AF$49*'8.Routing factors'!AF70</f>
        <v>0</v>
      </c>
      <c r="AG60" s="341">
        <f>AG$49*'8.Routing factors'!AG70</f>
        <v>0</v>
      </c>
      <c r="AH60" s="341">
        <f>AH$49*'8.Routing factors'!AH70</f>
        <v>0</v>
      </c>
      <c r="AI60" s="341">
        <f>AI$49*'8.Routing factors'!AI70</f>
        <v>0</v>
      </c>
      <c r="AJ60" s="341">
        <f>AJ$49*'8.Routing factors'!AJ70</f>
        <v>7.6468130706988435E-2</v>
      </c>
      <c r="AK60" s="341">
        <f>AK$49*'8.Routing factors'!AK70</f>
        <v>1.5713209315166623</v>
      </c>
      <c r="AL60" s="341">
        <f>AL$49*'8.Routing factors'!AL70</f>
        <v>8.5137934483847406</v>
      </c>
      <c r="AM60" s="341">
        <f>AM$49*'8.Routing factors'!AM70</f>
        <v>0</v>
      </c>
      <c r="AN60" s="341">
        <f>AN$49*'8.Routing factors'!AN70</f>
        <v>2.2429057788099995</v>
      </c>
      <c r="AO60" s="341">
        <f>AO$49*'8.Routing factors'!AO70</f>
        <v>1.8646747003185711</v>
      </c>
      <c r="AP60" s="341">
        <f>AP$49*'8.Routing factors'!AP70</f>
        <v>1.1633432907145815</v>
      </c>
      <c r="AQ60" s="341">
        <f>AQ$49*'8.Routing factors'!AQ70</f>
        <v>6.7502635049287836</v>
      </c>
      <c r="AR60" s="341">
        <f>AR$49*'8.Routing factors'!AR70</f>
        <v>0</v>
      </c>
      <c r="AS60" s="341">
        <f>AS$49*'8.Routing factors'!AS70</f>
        <v>0</v>
      </c>
      <c r="AU60" s="347">
        <f t="shared" si="4"/>
        <v>46.140919191573353</v>
      </c>
      <c r="AV60" s="345">
        <f>'2.Traffic'!J52</f>
        <v>0.27418560000000003</v>
      </c>
      <c r="AW60" s="346">
        <f t="shared" si="5"/>
        <v>168.28352470579546</v>
      </c>
    </row>
    <row r="61" spans="1:49">
      <c r="A61" s="89"/>
      <c r="C61" s="125" t="str">
        <f>'C. Masterfiles'!C105</f>
        <v>S11</v>
      </c>
      <c r="D61" s="125" t="str">
        <f>'C. Masterfiles'!D105</f>
        <v>IPTV</v>
      </c>
      <c r="E61" s="341">
        <f>E$49*'8.Routing factors'!E71</f>
        <v>23.397852893659344</v>
      </c>
      <c r="F61" s="341">
        <f>F$49*'8.Routing factors'!F71</f>
        <v>52.666478723674544</v>
      </c>
      <c r="G61" s="341">
        <f>G$49*'8.Routing factors'!G71</f>
        <v>1.9397098233344494</v>
      </c>
      <c r="H61" s="341">
        <f>H$49*'8.Routing factors'!H71</f>
        <v>0.29299816428857572</v>
      </c>
      <c r="I61" s="341">
        <f>I$49*'8.Routing factors'!I71</f>
        <v>1.622931026709499</v>
      </c>
      <c r="J61" s="341">
        <f>J$49*'8.Routing factors'!J71</f>
        <v>12.640805882881402</v>
      </c>
      <c r="K61" s="341">
        <f>K$49*'8.Routing factors'!K71</f>
        <v>18.204596734187881</v>
      </c>
      <c r="L61" s="341">
        <f>L$49*'8.Routing factors'!L71</f>
        <v>74.858224183611782</v>
      </c>
      <c r="M61" s="341">
        <f>M$49*'8.Routing factors'!M71</f>
        <v>74.858224183611782</v>
      </c>
      <c r="N61" s="341">
        <f>N$49*'8.Routing factors'!N71</f>
        <v>28.636984743453493</v>
      </c>
      <c r="O61" s="341">
        <f>O$49*'8.Routing factors'!O71</f>
        <v>11.135329094766599</v>
      </c>
      <c r="P61" s="341">
        <f>P$49*'8.Routing factors'!P71</f>
        <v>74.859755384167812</v>
      </c>
      <c r="Q61" s="341">
        <f>Q$49*'8.Routing factors'!Q71</f>
        <v>74.818859229814578</v>
      </c>
      <c r="R61" s="341">
        <f>R$49*'8.Routing factors'!R71</f>
        <v>28.905886045251098</v>
      </c>
      <c r="S61" s="341">
        <f>S$49*'8.Routing factors'!S71</f>
        <v>0</v>
      </c>
      <c r="T61" s="341">
        <f>T$49*'8.Routing factors'!T71</f>
        <v>0</v>
      </c>
      <c r="U61" s="341">
        <f>U$49*'8.Routing factors'!U71</f>
        <v>0</v>
      </c>
      <c r="V61" s="341">
        <f>V$49*'8.Routing factors'!V71</f>
        <v>0</v>
      </c>
      <c r="W61" s="341">
        <f>W$49*'8.Routing factors'!W71</f>
        <v>0</v>
      </c>
      <c r="X61" s="341">
        <f>X$49*'8.Routing factors'!X71</f>
        <v>0</v>
      </c>
      <c r="Y61" s="341">
        <f>Y$49*'8.Routing factors'!Y71</f>
        <v>0</v>
      </c>
      <c r="Z61" s="341">
        <f>Z$49*'8.Routing factors'!Z71</f>
        <v>0</v>
      </c>
      <c r="AA61" s="341">
        <f>AA$49*'8.Routing factors'!AA71</f>
        <v>0</v>
      </c>
      <c r="AB61" s="341">
        <f>AB$49*'8.Routing factors'!AB71</f>
        <v>0</v>
      </c>
      <c r="AC61" s="341">
        <f>AC$49*'8.Routing factors'!AC71</f>
        <v>0</v>
      </c>
      <c r="AD61" s="341">
        <f>AD$49*'8.Routing factors'!AD71</f>
        <v>0</v>
      </c>
      <c r="AE61" s="341">
        <f>AE$49*'8.Routing factors'!AE71</f>
        <v>0</v>
      </c>
      <c r="AF61" s="341">
        <f>AF$49*'8.Routing factors'!AF71</f>
        <v>0</v>
      </c>
      <c r="AG61" s="341">
        <f>AG$49*'8.Routing factors'!AG71</f>
        <v>0</v>
      </c>
      <c r="AH61" s="341">
        <f>AH$49*'8.Routing factors'!AH71</f>
        <v>0</v>
      </c>
      <c r="AI61" s="341">
        <f>AI$49*'8.Routing factors'!AI71</f>
        <v>0</v>
      </c>
      <c r="AJ61" s="341">
        <f>AJ$49*'8.Routing factors'!AJ71</f>
        <v>0</v>
      </c>
      <c r="AK61" s="341">
        <f>AK$49*'8.Routing factors'!AK71</f>
        <v>31.405145655757661</v>
      </c>
      <c r="AL61" s="341">
        <f>AL$49*'8.Routing factors'!AL71</f>
        <v>170.16060689236917</v>
      </c>
      <c r="AM61" s="341">
        <f>AM$49*'8.Routing factors'!AM71</f>
        <v>0</v>
      </c>
      <c r="AN61" s="341">
        <f>AN$49*'8.Routing factors'!AN71</f>
        <v>44.827750501407799</v>
      </c>
      <c r="AO61" s="341">
        <f>AO$49*'8.Routing factors'!AO71</f>
        <v>37.268249527859112</v>
      </c>
      <c r="AP61" s="341">
        <f>AP$49*'8.Routing factors'!AP71</f>
        <v>23.251116153130969</v>
      </c>
      <c r="AQ61" s="341">
        <f>AQ$49*'8.Routing factors'!AQ71</f>
        <v>134.91388317624896</v>
      </c>
      <c r="AR61" s="341">
        <f>AR$49*'8.Routing factors'!AR71</f>
        <v>0</v>
      </c>
      <c r="AS61" s="341">
        <f>AS$49*'8.Routing factors'!AS71</f>
        <v>0</v>
      </c>
      <c r="AU61" s="347">
        <f t="shared" si="4"/>
        <v>920.66538802018636</v>
      </c>
      <c r="AV61" s="345">
        <f>'2.Traffic'!J53</f>
        <v>137</v>
      </c>
      <c r="AW61" s="346">
        <f t="shared" si="5"/>
        <v>6.7201853140159589</v>
      </c>
    </row>
    <row r="62" spans="1:49">
      <c r="A62" s="89"/>
    </row>
    <row r="63" spans="1:49">
      <c r="A63" s="89"/>
    </row>
    <row r="64" spans="1:49">
      <c r="A64" s="89"/>
      <c r="Y64" s="1"/>
      <c r="AU64" s="335">
        <f>'C. Masterfiles'!$D$114</f>
        <v>2019</v>
      </c>
      <c r="AV64" s="343"/>
      <c r="AW64" s="344"/>
    </row>
    <row r="65" spans="1:49" ht="36">
      <c r="A65" s="89"/>
      <c r="C65" s="303">
        <f>'C. Masterfiles'!$D$114</f>
        <v>2019</v>
      </c>
      <c r="D65" s="186"/>
      <c r="E65" s="338" t="str">
        <f>'C. Masterfiles'!$E$13</f>
        <v>MSAN-CMN</v>
      </c>
      <c r="F65" s="218" t="str">
        <f>'C. Masterfiles'!$E$14</f>
        <v>MSAN-1GE</v>
      </c>
      <c r="G65" s="218" t="str">
        <f>'C. Masterfiles'!$E$15</f>
        <v>AGGR-CMN</v>
      </c>
      <c r="H65" s="218" t="str">
        <f>'C. Masterfiles'!$E$16</f>
        <v>AGGR-1GE-MSAN</v>
      </c>
      <c r="I65" s="218" t="str">
        <f>'C. Masterfiles'!$E$17</f>
        <v>AGGR-2,5GE-AGGR</v>
      </c>
      <c r="J65" s="218" t="str">
        <f>'C. Masterfiles'!$E$18</f>
        <v>AGGR-PROC</v>
      </c>
      <c r="K65" s="218" t="str">
        <f>'C. Masterfiles'!$E$19</f>
        <v>EDGE-CMN</v>
      </c>
      <c r="L65" s="218" t="str">
        <f>'C. Masterfiles'!$E$20</f>
        <v>EDGE-2,5GE-AGGR</v>
      </c>
      <c r="M65" s="218" t="str">
        <f>'C. Masterfiles'!$E$21</f>
        <v>EDGE-2,5GE-EDGE</v>
      </c>
      <c r="N65" s="218" t="str">
        <f>'C. Masterfiles'!$E$22</f>
        <v>EDGE-PROC</v>
      </c>
      <c r="O65" s="218" t="str">
        <f>'C. Masterfiles'!$E$23</f>
        <v>CORE-CMN</v>
      </c>
      <c r="P65" s="218" t="str">
        <f>'C. Masterfiles'!$E$24</f>
        <v>CORE-2,5GE-EDGE</v>
      </c>
      <c r="Q65" s="218" t="str">
        <f>'C. Masterfiles'!$E$25</f>
        <v>CORE-2,5GE-CORE</v>
      </c>
      <c r="R65" s="218" t="str">
        <f>'C. Masterfiles'!$E$26</f>
        <v>CORE-PROC</v>
      </c>
      <c r="S65" s="218" t="str">
        <f>'C. Masterfiles'!$E$27</f>
        <v>SX-CMN</v>
      </c>
      <c r="T65" s="218" t="str">
        <f>'C. Masterfiles'!$E$28</f>
        <v>SX-SBC</v>
      </c>
      <c r="U65" s="218" t="str">
        <f>'C. Masterfiles'!$E$29</f>
        <v>SX-VOICE</v>
      </c>
      <c r="V65" s="218" t="str">
        <f>'C. Masterfiles'!$E$30</f>
        <v>SX-RTU</v>
      </c>
      <c r="W65" s="218" t="str">
        <f>'C. Masterfiles'!$E$31</f>
        <v>ICGW-CMN</v>
      </c>
      <c r="X65" s="218" t="str">
        <f>'C. Masterfiles'!$E$32</f>
        <v>ICGW-CONTROL</v>
      </c>
      <c r="Y65" s="218" t="str">
        <f>'C. Masterfiles'!$E$33</f>
        <v>ICGW-1GE-CORE</v>
      </c>
      <c r="Z65" s="218" t="str">
        <f>'C. Masterfiles'!$E$34</f>
        <v>ICGW-TDM-OLO</v>
      </c>
      <c r="AA65" s="218" t="str">
        <f>'C. Masterfiles'!$E$35</f>
        <v>INTGW-CMN</v>
      </c>
      <c r="AB65" s="218" t="str">
        <f>'C. Masterfiles'!$E$36</f>
        <v>INTGW-CONTROL</v>
      </c>
      <c r="AC65" s="218" t="str">
        <f>'C. Masterfiles'!$E$37</f>
        <v>INTGW-1GE-CORE</v>
      </c>
      <c r="AD65" s="218" t="str">
        <f>'C. Masterfiles'!$E$38</f>
        <v>INTGW-TDM-INT</v>
      </c>
      <c r="AE65" s="218" t="str">
        <f>'C. Masterfiles'!$E$39</f>
        <v>SGW-CMN</v>
      </c>
      <c r="AF65" s="218" t="str">
        <f>'C. Masterfiles'!$E$40</f>
        <v>SGW-CONTROL</v>
      </c>
      <c r="AG65" s="218" t="str">
        <f>'C. Masterfiles'!$E$41</f>
        <v>SGW-SIGTRAN</v>
      </c>
      <c r="AH65" s="218" t="str">
        <f>'C. Masterfiles'!$E$42</f>
        <v>SDH-STM-1</v>
      </c>
      <c r="AI65" s="218" t="str">
        <f>'C. Masterfiles'!$E$43</f>
        <v>SDH-STM-4</v>
      </c>
      <c r="AJ65" s="218" t="str">
        <f>'C. Masterfiles'!$E$44</f>
        <v>SDH-STM-16</v>
      </c>
      <c r="AK65" s="218" t="str">
        <f>'C. Masterfiles'!$E$45</f>
        <v>NMS</v>
      </c>
      <c r="AL65" s="218" t="str">
        <f>'C. Masterfiles'!$E$46</f>
        <v>OSS</v>
      </c>
      <c r="AM65" s="218" t="str">
        <f>'C. Masterfiles'!$E$47</f>
        <v>IBIL</v>
      </c>
      <c r="AN65" s="218" t="str">
        <f>'C. Masterfiles'!$D$54</f>
        <v>MSAN-MSAN</v>
      </c>
      <c r="AO65" s="218" t="str">
        <f>'C. Masterfiles'!$D$55</f>
        <v>AGGR-AGGR</v>
      </c>
      <c r="AP65" s="218" t="str">
        <f>'C. Masterfiles'!$D$56</f>
        <v>EDGE-EDGE</v>
      </c>
      <c r="AQ65" s="218" t="str">
        <f>'C. Masterfiles'!$D$57</f>
        <v>CORE-CORE</v>
      </c>
      <c r="AR65" s="218" t="str">
        <f>'C. Masterfiles'!$D$58</f>
        <v>CORE-ICGW</v>
      </c>
      <c r="AS65" s="218" t="str">
        <f>'C. Masterfiles'!$D$59</f>
        <v>CORE-INTGW</v>
      </c>
      <c r="AU65" s="342" t="s">
        <v>111</v>
      </c>
      <c r="AV65" s="342" t="s">
        <v>9</v>
      </c>
      <c r="AW65" s="342" t="s">
        <v>70</v>
      </c>
    </row>
    <row r="66" spans="1:49">
      <c r="A66" s="89"/>
      <c r="C66" s="340"/>
      <c r="D66" s="188"/>
      <c r="E66" s="348">
        <f>'7.Network costs'!N83</f>
        <v>593278.3234490765</v>
      </c>
      <c r="F66" s="348">
        <f>'7.Network costs'!N84</f>
        <v>1190058.921916079</v>
      </c>
      <c r="G66" s="348">
        <f>'7.Network costs'!N85</f>
        <v>48206.009615994488</v>
      </c>
      <c r="H66" s="348">
        <f>'7.Network costs'!N86</f>
        <v>6722.1398159182554</v>
      </c>
      <c r="I66" s="348">
        <f>'7.Network costs'!N87</f>
        <v>37353.17486648832</v>
      </c>
      <c r="J66" s="348">
        <f>'7.Network costs'!N88</f>
        <v>291265.98491971457</v>
      </c>
      <c r="K66" s="348">
        <f>'7.Network costs'!N89</f>
        <v>431117.61083791824</v>
      </c>
      <c r="L66" s="348">
        <f>'7.Network costs'!N90</f>
        <v>1646973.4863063497</v>
      </c>
      <c r="M66" s="348">
        <f>'7.Network costs'!N91</f>
        <v>1646973.4863063497</v>
      </c>
      <c r="N66" s="348">
        <f>'7.Network costs'!N92</f>
        <v>628645.80294439371</v>
      </c>
      <c r="O66" s="348">
        <f>'7.Network costs'!N93</f>
        <v>359264.6756982652</v>
      </c>
      <c r="P66" s="348">
        <f>'7.Network costs'!N94</f>
        <v>1646673.8162155179</v>
      </c>
      <c r="Q66" s="348">
        <f>'7.Network costs'!N95</f>
        <v>1665439.2480441548</v>
      </c>
      <c r="R66" s="348">
        <f>'7.Network costs'!N96</f>
        <v>875668.06896235375</v>
      </c>
      <c r="S66" s="348">
        <f>'7.Network costs'!N97</f>
        <v>3503.5308697651517</v>
      </c>
      <c r="T66" s="348">
        <f>'7.Network costs'!N98</f>
        <v>2218550.5029352927</v>
      </c>
      <c r="U66" s="348">
        <f>'7.Network costs'!N99</f>
        <v>249383.88083169321</v>
      </c>
      <c r="V66" s="348">
        <f>'7.Network costs'!N100</f>
        <v>548450.77005059796</v>
      </c>
      <c r="W66" s="348">
        <f>'7.Network costs'!N101</f>
        <v>1675.601720322464</v>
      </c>
      <c r="X66" s="348">
        <f>'7.Network costs'!N102</f>
        <v>433818.02411462821</v>
      </c>
      <c r="Y66" s="348">
        <f>'7.Network costs'!N103</f>
        <v>3197.1073777175025</v>
      </c>
      <c r="Z66" s="348">
        <f>'7.Network costs'!N104</f>
        <v>17388.889855484533</v>
      </c>
      <c r="AA66" s="348">
        <f>'7.Network costs'!N105</f>
        <v>1675.601720322464</v>
      </c>
      <c r="AB66" s="348">
        <f>'7.Network costs'!N106</f>
        <v>259607.46763461875</v>
      </c>
      <c r="AC66" s="348">
        <f>'7.Network costs'!N107</f>
        <v>1913.2283675375545</v>
      </c>
      <c r="AD66" s="348">
        <f>'7.Network costs'!N108</f>
        <v>10405.943066964033</v>
      </c>
      <c r="AE66" s="348">
        <f>'7.Network costs'!N109</f>
        <v>9139.6457472134389</v>
      </c>
      <c r="AF66" s="348">
        <f>'7.Network costs'!N110</f>
        <v>3256.998521852523</v>
      </c>
      <c r="AG66" s="348">
        <f>'7.Network costs'!N111</f>
        <v>21012.893689371118</v>
      </c>
      <c r="AH66" s="348">
        <f>'7.Network costs'!N112</f>
        <v>23981.019345935354</v>
      </c>
      <c r="AI66" s="348">
        <f>'7.Network costs'!N113</f>
        <v>3507.5211807813434</v>
      </c>
      <c r="AJ66" s="348">
        <f>'7.Network costs'!N114</f>
        <v>4892.1668355514266</v>
      </c>
      <c r="AK66" s="348">
        <f>'7.Network costs'!N115</f>
        <v>509605.4962480914</v>
      </c>
      <c r="AL66" s="348">
        <f>'7.Network costs'!N116</f>
        <v>2761164.7297475385</v>
      </c>
      <c r="AM66" s="348">
        <f>'7.Network costs'!N117</f>
        <v>1327401.2438077764</v>
      </c>
      <c r="AN66" s="348">
        <f>'7.Network costs'!I176</f>
        <v>1109049.3905486555</v>
      </c>
      <c r="AO66" s="348">
        <f>'7.Network costs'!I177</f>
        <v>891115.601428892</v>
      </c>
      <c r="AP66" s="348">
        <f>'7.Network costs'!I178</f>
        <v>546242.14018946909</v>
      </c>
      <c r="AQ66" s="348">
        <f>'7.Network costs'!I179</f>
        <v>1625211.4387535807</v>
      </c>
      <c r="AR66" s="348">
        <f>'7.Network costs'!I180</f>
        <v>0</v>
      </c>
      <c r="AS66" s="348">
        <f>'7.Network costs'!I181</f>
        <v>0</v>
      </c>
      <c r="AU66" s="9"/>
      <c r="AV66" s="9"/>
      <c r="AW66" s="9"/>
    </row>
    <row r="67" spans="1:49">
      <c r="A67" s="89"/>
      <c r="C67" s="339" t="s">
        <v>40</v>
      </c>
      <c r="D67" s="339" t="s">
        <v>85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U67" s="9"/>
      <c r="AV67" s="9"/>
      <c r="AW67" s="9"/>
    </row>
    <row r="68" spans="1:49">
      <c r="A68" s="89"/>
      <c r="C68" s="125" t="str">
        <f>'C. Masterfiles'!C95</f>
        <v>S01</v>
      </c>
      <c r="D68" s="125" t="str">
        <f>'C. Masterfiles'!D95</f>
        <v>On-net calls</v>
      </c>
      <c r="E68" s="341">
        <f>E$66*'8.Routing factors'!E76</f>
        <v>356887.26969001238</v>
      </c>
      <c r="F68" s="341">
        <f>F$66*'8.Routing factors'!F76</f>
        <v>715881.33701521333</v>
      </c>
      <c r="G68" s="341">
        <f>G$66*'8.Routing factors'!G76</f>
        <v>29442.809595794726</v>
      </c>
      <c r="H68" s="341">
        <f>H$66*'8.Routing factors'!H76</f>
        <v>4105.684835832657</v>
      </c>
      <c r="I68" s="341">
        <f>I$66*'8.Routing factors'!I76</f>
        <v>22814.218064370525</v>
      </c>
      <c r="J68" s="341">
        <f>J$66*'8.Routing factors'!J76</f>
        <v>177896.67728227409</v>
      </c>
      <c r="K68" s="341">
        <f>K$66*'8.Routing factors'!K76</f>
        <v>276004.00882795051</v>
      </c>
      <c r="L68" s="341">
        <f>L$66*'8.Routing factors'!L76</f>
        <v>1054402.0314326652</v>
      </c>
      <c r="M68" s="341">
        <f>M$66*'8.Routing factors'!M76</f>
        <v>1054402.0314326652</v>
      </c>
      <c r="N68" s="341">
        <f>N$66*'8.Routing factors'!N76</f>
        <v>402462.70944090554</v>
      </c>
      <c r="O68" s="341">
        <f>O$66*'8.Routing factors'!O76</f>
        <v>166329.74548576173</v>
      </c>
      <c r="P68" s="341">
        <f>P$66*'8.Routing factors'!P76</f>
        <v>1054423.1937662633</v>
      </c>
      <c r="Q68" s="341">
        <f>Q$66*'8.Routing factors'!Q76</f>
        <v>1053773.9305941814</v>
      </c>
      <c r="R68" s="341">
        <f>R$66*'8.Routing factors'!R76</f>
        <v>405410.43106292805</v>
      </c>
      <c r="S68" s="341">
        <f>S$66*'8.Routing factors'!S76</f>
        <v>1622.8641990175001</v>
      </c>
      <c r="T68" s="341">
        <f>T$66*'8.Routing factors'!T76</f>
        <v>1027650.7668297776</v>
      </c>
      <c r="U68" s="341">
        <f>U$66*'8.Routing factors'!U76</f>
        <v>115516.6564982858</v>
      </c>
      <c r="V68" s="341">
        <f>V$66*'8.Routing factors'!V76</f>
        <v>254046.88947363471</v>
      </c>
      <c r="W68" s="341">
        <f>W$66*'8.Routing factors'!W76</f>
        <v>0</v>
      </c>
      <c r="X68" s="341">
        <f>X$66*'8.Routing factors'!X76</f>
        <v>0</v>
      </c>
      <c r="Y68" s="341">
        <f>Y$66*'8.Routing factors'!Y76</f>
        <v>0</v>
      </c>
      <c r="Z68" s="341">
        <f>Z$66*'8.Routing factors'!Z76</f>
        <v>0</v>
      </c>
      <c r="AA68" s="341">
        <f>AA$66*'8.Routing factors'!AA76</f>
        <v>0</v>
      </c>
      <c r="AB68" s="341">
        <f>AB$66*'8.Routing factors'!AB76</f>
        <v>0</v>
      </c>
      <c r="AC68" s="341">
        <f>AC$66*'8.Routing factors'!AC76</f>
        <v>0</v>
      </c>
      <c r="AD68" s="341">
        <f>AD$66*'8.Routing factors'!AD76</f>
        <v>0</v>
      </c>
      <c r="AE68" s="341">
        <f>AE$66*'8.Routing factors'!AE76</f>
        <v>0</v>
      </c>
      <c r="AF68" s="341">
        <f>AF$66*'8.Routing factors'!AF76</f>
        <v>0</v>
      </c>
      <c r="AG68" s="341">
        <f>AG$66*'8.Routing factors'!AG76</f>
        <v>0</v>
      </c>
      <c r="AH68" s="341">
        <f>AH$66*'8.Routing factors'!AH76</f>
        <v>0</v>
      </c>
      <c r="AI68" s="341">
        <f>AI$66*'8.Routing factors'!AI76</f>
        <v>0</v>
      </c>
      <c r="AJ68" s="341">
        <f>AJ$66*'8.Routing factors'!AJ76</f>
        <v>0</v>
      </c>
      <c r="AK68" s="341">
        <f>AK$66*'8.Routing factors'!AK76</f>
        <v>225410.09647925201</v>
      </c>
      <c r="AL68" s="341">
        <f>AL$66*'8.Routing factors'!AL76</f>
        <v>1221325.9329222383</v>
      </c>
      <c r="AM68" s="341">
        <f>AM$66*'8.Routing factors'!AM76</f>
        <v>0</v>
      </c>
      <c r="AN68" s="341">
        <f>AN$66*'8.Routing factors'!AN76</f>
        <v>677374.67378801631</v>
      </c>
      <c r="AO68" s="341">
        <f>AO$66*'8.Routing factors'!AO76</f>
        <v>561477.506181131</v>
      </c>
      <c r="AP68" s="341">
        <f>AP$66*'8.Routing factors'!AP76</f>
        <v>349778.06555036368</v>
      </c>
      <c r="AQ68" s="341">
        <f>AQ$66*'8.Routing factors'!AQ76</f>
        <v>1016355.5625226593</v>
      </c>
      <c r="AR68" s="341">
        <f>AR$66*'8.Routing factors'!AR76</f>
        <v>0</v>
      </c>
      <c r="AS68" s="341">
        <f>AS$66*'8.Routing factors'!AS76</f>
        <v>0</v>
      </c>
      <c r="AU68" s="347">
        <f t="shared" ref="AU68:AU78" si="6">SUM(E68:AS68)</f>
        <v>12224795.092971196</v>
      </c>
      <c r="AV68" s="345">
        <f>'2.Traffic'!K43</f>
        <v>1967770132.4579999</v>
      </c>
      <c r="AW68" s="346">
        <f>IF(AV68=0,AU68,AU68/AV68)</f>
        <v>6.2125117620831262E-3</v>
      </c>
    </row>
    <row r="69" spans="1:49">
      <c r="A69" s="89"/>
      <c r="C69" s="125" t="str">
        <f>'C. Masterfiles'!C96</f>
        <v>S02</v>
      </c>
      <c r="D69" s="125" t="str">
        <f>'C. Masterfiles'!D96</f>
        <v>Originating calls to OLO</v>
      </c>
      <c r="E69" s="341">
        <f>E$66*'8.Routing factors'!E77</f>
        <v>42446.997948843324</v>
      </c>
      <c r="F69" s="341">
        <f>F$66*'8.Routing factors'!F77</f>
        <v>85144.571478533646</v>
      </c>
      <c r="G69" s="341">
        <f>G$66*'8.Routing factors'!G77</f>
        <v>3501.8309271899989</v>
      </c>
      <c r="H69" s="341">
        <f>H$66*'8.Routing factors'!H77</f>
        <v>488.31664955871929</v>
      </c>
      <c r="I69" s="341">
        <f>I$66*'8.Routing factors'!I77</f>
        <v>2713.4480538460652</v>
      </c>
      <c r="J69" s="341">
        <f>J$66*'8.Routing factors'!J77</f>
        <v>21158.445641015966</v>
      </c>
      <c r="K69" s="341">
        <f>K$66*'8.Routing factors'!K77</f>
        <v>32827.008950945536</v>
      </c>
      <c r="L69" s="341">
        <f>L$66*'8.Routing factors'!L77</f>
        <v>125407.10937757243</v>
      </c>
      <c r="M69" s="341">
        <f>M$66*'8.Routing factors'!M77</f>
        <v>125407.10937757243</v>
      </c>
      <c r="N69" s="341">
        <f>N$66*'8.Routing factors'!N77</f>
        <v>47867.590841675032</v>
      </c>
      <c r="O69" s="341">
        <f>O$66*'8.Routing factors'!O77</f>
        <v>39565.425640416688</v>
      </c>
      <c r="P69" s="341">
        <f>P$66*'8.Routing factors'!P77</f>
        <v>125409.62635592143</v>
      </c>
      <c r="Q69" s="341">
        <f>Q$66*'8.Routing factors'!Q77</f>
        <v>125332.40512985314</v>
      </c>
      <c r="R69" s="341">
        <f>R$66*'8.Routing factors'!R77</f>
        <v>96436.366310935293</v>
      </c>
      <c r="S69" s="341">
        <f>S$66*'8.Routing factors'!S77</f>
        <v>386.03625949886259</v>
      </c>
      <c r="T69" s="341">
        <f>T$66*'8.Routing factors'!T77</f>
        <v>244450.80391709798</v>
      </c>
      <c r="U69" s="341">
        <f>U$66*'8.Routing factors'!U77</f>
        <v>27478.342310718726</v>
      </c>
      <c r="V69" s="341">
        <f>V$66*'8.Routing factors'!V77</f>
        <v>60431.002796842993</v>
      </c>
      <c r="W69" s="341">
        <f>W$66*'8.Routing factors'!W77</f>
        <v>538.22214860335509</v>
      </c>
      <c r="X69" s="341">
        <f>X$66*'8.Routing factors'!X77</f>
        <v>139347.23640466476</v>
      </c>
      <c r="Y69" s="341">
        <f>Y$66*'8.Routing factors'!Y77</f>
        <v>1026.946905867105</v>
      </c>
      <c r="Z69" s="341">
        <f>Z$66*'8.Routing factors'!Z77</f>
        <v>5585.507311394289</v>
      </c>
      <c r="AA69" s="341">
        <f>AA$66*'8.Routing factors'!AA77</f>
        <v>0</v>
      </c>
      <c r="AB69" s="341">
        <f>AB$66*'8.Routing factors'!AB77</f>
        <v>0</v>
      </c>
      <c r="AC69" s="341">
        <f>AC$66*'8.Routing factors'!AC77</f>
        <v>0</v>
      </c>
      <c r="AD69" s="341">
        <f>AD$66*'8.Routing factors'!AD77</f>
        <v>0</v>
      </c>
      <c r="AE69" s="341">
        <f>AE$66*'8.Routing factors'!AE77</f>
        <v>1816.9640688693357</v>
      </c>
      <c r="AF69" s="341">
        <f>AF$66*'8.Routing factors'!AF77</f>
        <v>647.49219501979587</v>
      </c>
      <c r="AG69" s="341">
        <f>AG$66*'8.Routing factors'!AG77</f>
        <v>4177.3690001277155</v>
      </c>
      <c r="AH69" s="341">
        <f>AH$66*'8.Routing factors'!AH77</f>
        <v>7702.9735655702361</v>
      </c>
      <c r="AI69" s="341">
        <f>AI$66*'8.Routing factors'!AI77</f>
        <v>0</v>
      </c>
      <c r="AJ69" s="341">
        <f>AJ$66*'8.Routing factors'!AJ77</f>
        <v>0</v>
      </c>
      <c r="AK69" s="341">
        <f>AK$66*'8.Routing factors'!AK77</f>
        <v>53619.070869151539</v>
      </c>
      <c r="AL69" s="341">
        <f>AL$66*'8.Routing factors'!AL77</f>
        <v>290520.97831703752</v>
      </c>
      <c r="AM69" s="341">
        <f>AM$66*'8.Routing factors'!AM77</f>
        <v>313266.17162991298</v>
      </c>
      <c r="AN69" s="341">
        <f>AN$66*'8.Routing factors'!AN77</f>
        <v>80564.715614127708</v>
      </c>
      <c r="AO69" s="341">
        <f>AO$66*'8.Routing factors'!AO77</f>
        <v>66780.287719125408</v>
      </c>
      <c r="AP69" s="341">
        <f>AP$66*'8.Routing factors'!AP77</f>
        <v>41601.452592754598</v>
      </c>
      <c r="AQ69" s="341">
        <f>AQ$66*'8.Routing factors'!AQ77</f>
        <v>120881.98751153758</v>
      </c>
      <c r="AR69" s="341">
        <f>AR$66*'8.Routing factors'!AR77</f>
        <v>0</v>
      </c>
      <c r="AS69" s="341">
        <f>AS$66*'8.Routing factors'!AS77</f>
        <v>0</v>
      </c>
      <c r="AU69" s="347">
        <f t="shared" si="6"/>
        <v>2334529.8138218024</v>
      </c>
      <c r="AV69" s="345">
        <f>'2.Traffic'!K44</f>
        <v>448748128.78600001</v>
      </c>
      <c r="AW69" s="346">
        <f t="shared" ref="AW69:AW78" si="7">IF(AV69=0,AU69,AU69/AV69)</f>
        <v>5.2023165425500815E-3</v>
      </c>
    </row>
    <row r="70" spans="1:49">
      <c r="A70" s="89"/>
      <c r="C70" s="125" t="str">
        <f>'C. Masterfiles'!C97</f>
        <v>S03</v>
      </c>
      <c r="D70" s="125" t="str">
        <f>'C. Masterfiles'!D97</f>
        <v>Terminating calls from OLO</v>
      </c>
      <c r="E70" s="341">
        <f>E$66*'8.Routing factors'!E78</f>
        <v>82974.435511547388</v>
      </c>
      <c r="F70" s="341">
        <f>F$66*'8.Routing factors'!F78</f>
        <v>166438.69052455435</v>
      </c>
      <c r="G70" s="341">
        <f>G$66*'8.Routing factors'!G78</f>
        <v>6845.3002210109553</v>
      </c>
      <c r="H70" s="341">
        <f>H$66*'8.Routing factors'!H78</f>
        <v>954.55038768245674</v>
      </c>
      <c r="I70" s="341">
        <f>I$66*'8.Routing factors'!I78</f>
        <v>5304.1871377836596</v>
      </c>
      <c r="J70" s="341">
        <f>J$66*'8.Routing factors'!J78</f>
        <v>41360.052964897615</v>
      </c>
      <c r="K70" s="341">
        <f>K$66*'8.Routing factors'!K78</f>
        <v>64169.497699694039</v>
      </c>
      <c r="L70" s="341">
        <f>L$66*'8.Routing factors'!L78</f>
        <v>245142.99273365937</v>
      </c>
      <c r="M70" s="341">
        <f>M$66*'8.Routing factors'!M78</f>
        <v>245142.99273365937</v>
      </c>
      <c r="N70" s="341">
        <f>N$66*'8.Routing factors'!N78</f>
        <v>93570.488404679563</v>
      </c>
      <c r="O70" s="341">
        <f>O$66*'8.Routing factors'!O78</f>
        <v>77341.602867750902</v>
      </c>
      <c r="P70" s="341">
        <f>P$66*'8.Routing factors'!P78</f>
        <v>245147.91286624339</v>
      </c>
      <c r="Q70" s="341">
        <f>Q$66*'8.Routing factors'!Q78</f>
        <v>244996.96255286087</v>
      </c>
      <c r="R70" s="341">
        <f>R$66*'8.Routing factors'!R78</f>
        <v>188511.63672583608</v>
      </c>
      <c r="S70" s="341">
        <f>S$66*'8.Routing factors'!S78</f>
        <v>754.61498496338754</v>
      </c>
      <c r="T70" s="341">
        <f>T$66*'8.Routing factors'!T78</f>
        <v>477846.92547186074</v>
      </c>
      <c r="U70" s="341">
        <f>U$66*'8.Routing factors'!U78</f>
        <v>53714.04462508249</v>
      </c>
      <c r="V70" s="341">
        <f>V$66*'8.Routing factors'!V78</f>
        <v>118129.16311556083</v>
      </c>
      <c r="W70" s="341">
        <f>W$66*'8.Routing factors'!W78</f>
        <v>1052.1045331403113</v>
      </c>
      <c r="X70" s="341">
        <f>X$66*'8.Routing factors'!X78</f>
        <v>272392.83905792149</v>
      </c>
      <c r="Y70" s="341">
        <f>Y$66*'8.Routing factors'!Y78</f>
        <v>2007.4526805723183</v>
      </c>
      <c r="Z70" s="341">
        <f>Z$66*'8.Routing factors'!Z78</f>
        <v>10918.423883995567</v>
      </c>
      <c r="AA70" s="341">
        <f>AA$66*'8.Routing factors'!AA78</f>
        <v>0</v>
      </c>
      <c r="AB70" s="341">
        <f>AB$66*'8.Routing factors'!AB78</f>
        <v>0</v>
      </c>
      <c r="AC70" s="341">
        <f>AC$66*'8.Routing factors'!AC78</f>
        <v>0</v>
      </c>
      <c r="AD70" s="341">
        <f>AD$66*'8.Routing factors'!AD78</f>
        <v>0</v>
      </c>
      <c r="AE70" s="341">
        <f>AE$66*'8.Routing factors'!AE78</f>
        <v>3551.7604364128106</v>
      </c>
      <c r="AF70" s="341">
        <f>AF$66*'8.Routing factors'!AF78</f>
        <v>1265.7031586697719</v>
      </c>
      <c r="AG70" s="341">
        <f>AG$66*'8.Routing factors'!AG78</f>
        <v>8165.8268301275612</v>
      </c>
      <c r="AH70" s="341">
        <f>AH$66*'8.Routing factors'!AH78</f>
        <v>15057.599223715621</v>
      </c>
      <c r="AI70" s="341">
        <f>AI$66*'8.Routing factors'!AI78</f>
        <v>0</v>
      </c>
      <c r="AJ70" s="341">
        <f>AJ$66*'8.Routing factors'!AJ78</f>
        <v>0</v>
      </c>
      <c r="AK70" s="341">
        <f>AK$66*'8.Routing factors'!AK78</f>
        <v>104813.35201569276</v>
      </c>
      <c r="AL70" s="341">
        <f>AL$66*'8.Routing factors'!AL78</f>
        <v>567903.86470135686</v>
      </c>
      <c r="AM70" s="341">
        <f>AM$66*'8.Routing factors'!AM78</f>
        <v>612365.65627520089</v>
      </c>
      <c r="AN70" s="341">
        <f>AN$66*'8.Routing factors'!AN78</f>
        <v>157486.09143777518</v>
      </c>
      <c r="AO70" s="341">
        <f>AO$66*'8.Routing factors'!AO78</f>
        <v>130540.60226994555</v>
      </c>
      <c r="AP70" s="341">
        <f>AP$66*'8.Routing factors'!AP78</f>
        <v>81321.582494581919</v>
      </c>
      <c r="AQ70" s="341">
        <f>AQ$66*'8.Routing factors'!AQ78</f>
        <v>236297.38643406398</v>
      </c>
      <c r="AR70" s="341">
        <f>AR$66*'8.Routing factors'!AR78</f>
        <v>0</v>
      </c>
      <c r="AS70" s="341">
        <f>AS$66*'8.Routing factors'!AS78</f>
        <v>0</v>
      </c>
      <c r="AU70" s="347">
        <f t="shared" si="6"/>
        <v>4563486.2969624996</v>
      </c>
      <c r="AV70" s="345">
        <f>'2.Traffic'!K45</f>
        <v>883263956.53799987</v>
      </c>
      <c r="AW70" s="346">
        <f t="shared" si="7"/>
        <v>5.166616687099208E-3</v>
      </c>
    </row>
    <row r="71" spans="1:49">
      <c r="A71" s="89"/>
      <c r="C71" s="125" t="str">
        <f>'C. Masterfiles'!C98</f>
        <v>S04</v>
      </c>
      <c r="D71" s="125" t="str">
        <f>'C. Masterfiles'!D98</f>
        <v xml:space="preserve">Originating international calls </v>
      </c>
      <c r="E71" s="341">
        <f>E$66*'8.Routing factors'!E79</f>
        <v>26930.099635668943</v>
      </c>
      <c r="F71" s="341">
        <f>F$66*'8.Routing factors'!F79</f>
        <v>54019.17459785234</v>
      </c>
      <c r="G71" s="341">
        <f>G$66*'8.Routing factors'!G79</f>
        <v>2221.7037796206137</v>
      </c>
      <c r="H71" s="341">
        <f>H$66*'8.Routing factors'!H79</f>
        <v>309.8079172105667</v>
      </c>
      <c r="I71" s="341">
        <f>I$66*'8.Routing factors'!I79</f>
        <v>1721.5216617757956</v>
      </c>
      <c r="J71" s="341">
        <f>J$66*'8.Routing factors'!J79</f>
        <v>13423.777340747658</v>
      </c>
      <c r="K71" s="341">
        <f>K$66*'8.Routing factors'!K79</f>
        <v>20826.787865077968</v>
      </c>
      <c r="L71" s="341">
        <f>L$66*'8.Routing factors'!L79</f>
        <v>79563.364048252741</v>
      </c>
      <c r="M71" s="341">
        <f>M$66*'8.Routing factors'!M79</f>
        <v>79563.364048252741</v>
      </c>
      <c r="N71" s="341">
        <f>N$66*'8.Routing factors'!N79</f>
        <v>30369.143943685423</v>
      </c>
      <c r="O71" s="341">
        <f>O$66*'8.Routing factors'!O79</f>
        <v>25101.913117818192</v>
      </c>
      <c r="P71" s="341">
        <f>P$66*'8.Routing factors'!P79</f>
        <v>79564.960921553444</v>
      </c>
      <c r="Q71" s="341">
        <f>Q$66*'8.Routing factors'!Q79</f>
        <v>79515.968639118917</v>
      </c>
      <c r="R71" s="341">
        <f>R$66*'8.Routing factors'!R79</f>
        <v>61183.14789623714</v>
      </c>
      <c r="S71" s="341">
        <f>S$66*'8.Routing factors'!S79</f>
        <v>244.91708327204825</v>
      </c>
      <c r="T71" s="341">
        <f>T$66*'8.Routing factors'!T79</f>
        <v>155089.51925035275</v>
      </c>
      <c r="U71" s="341">
        <f>U$66*'8.Routing factors'!U79</f>
        <v>17433.376493256521</v>
      </c>
      <c r="V71" s="341">
        <f>V$66*'8.Routing factors'!V79</f>
        <v>38339.88279603923</v>
      </c>
      <c r="W71" s="341">
        <f>W$66*'8.Routing factors'!W79</f>
        <v>0</v>
      </c>
      <c r="X71" s="341">
        <f>X$66*'8.Routing factors'!X79</f>
        <v>0</v>
      </c>
      <c r="Y71" s="341">
        <f>Y$66*'8.Routing factors'!Y79</f>
        <v>0</v>
      </c>
      <c r="Z71" s="341">
        <f>Z$66*'8.Routing factors'!Z79</f>
        <v>0</v>
      </c>
      <c r="AA71" s="341">
        <f>AA$66*'8.Routing factors'!AA79</f>
        <v>554.56071791229363</v>
      </c>
      <c r="AB71" s="341">
        <f>AB$66*'8.Routing factors'!AB79</f>
        <v>85920.24099804608</v>
      </c>
      <c r="AC71" s="341">
        <f>AC$66*'8.Routing factors'!AC79</f>
        <v>633.20613971893363</v>
      </c>
      <c r="AD71" s="341">
        <f>AD$66*'8.Routing factors'!AD79</f>
        <v>3443.9731039781168</v>
      </c>
      <c r="AE71" s="341">
        <f>AE$66*'8.Routing factors'!AE79</f>
        <v>1152.7558077971221</v>
      </c>
      <c r="AF71" s="341">
        <f>AF$66*'8.Routing factors'!AF79</f>
        <v>410.79534873622907</v>
      </c>
      <c r="AG71" s="341">
        <f>AG$66*'8.Routing factors'!AG79</f>
        <v>2650.2925724918005</v>
      </c>
      <c r="AH71" s="341">
        <f>AH$66*'8.Routing factors'!AH79</f>
        <v>0</v>
      </c>
      <c r="AI71" s="341">
        <f>AI$66*'8.Routing factors'!AI79</f>
        <v>0</v>
      </c>
      <c r="AJ71" s="341">
        <f>AJ$66*'8.Routing factors'!AJ79</f>
        <v>1618.5736643748132</v>
      </c>
      <c r="AK71" s="341">
        <f>AK$66*'8.Routing factors'!AK79</f>
        <v>34018.11649008721</v>
      </c>
      <c r="AL71" s="341">
        <f>AL$66*'8.Routing factors'!AL79</f>
        <v>184318.30919489171</v>
      </c>
      <c r="AM71" s="341">
        <f>AM$66*'8.Routing factors'!AM79</f>
        <v>0</v>
      </c>
      <c r="AN71" s="341">
        <f>AN$66*'8.Routing factors'!AN79</f>
        <v>51113.528010216207</v>
      </c>
      <c r="AO71" s="341">
        <f>AO$66*'8.Routing factors'!AO79</f>
        <v>42368.127049693809</v>
      </c>
      <c r="AP71" s="341">
        <f>AP$66*'8.Routing factors'!AP79</f>
        <v>26393.651316911764</v>
      </c>
      <c r="AQ71" s="341">
        <f>AQ$66*'8.Routing factors'!AQ79</f>
        <v>76692.442932400707</v>
      </c>
      <c r="AR71" s="341">
        <f>AR$66*'8.Routing factors'!AR79</f>
        <v>0</v>
      </c>
      <c r="AS71" s="341">
        <f>AS$66*'8.Routing factors'!AS79</f>
        <v>0</v>
      </c>
      <c r="AU71" s="347">
        <f t="shared" si="6"/>
        <v>1276711.0043830497</v>
      </c>
      <c r="AV71" s="345">
        <f>'2.Traffic'!K46</f>
        <v>298428790.25200003</v>
      </c>
      <c r="AW71" s="346">
        <f t="shared" si="7"/>
        <v>4.2781093717699486E-3</v>
      </c>
    </row>
    <row r="72" spans="1:49">
      <c r="A72" s="89"/>
      <c r="C72" s="125" t="str">
        <f>'C. Masterfiles'!C99</f>
        <v>S05</v>
      </c>
      <c r="D72" s="125" t="str">
        <f>'C. Masterfiles'!D99</f>
        <v xml:space="preserve">Terminating international calls </v>
      </c>
      <c r="E72" s="341">
        <f>E$66*'8.Routing factors'!E80</f>
        <v>47713.79393057296</v>
      </c>
      <c r="F72" s="341">
        <f>F$66*'8.Routing factors'!F80</f>
        <v>95709.254697584547</v>
      </c>
      <c r="G72" s="341">
        <f>G$66*'8.Routing factors'!G80</f>
        <v>3936.3358379553883</v>
      </c>
      <c r="H72" s="341">
        <f>H$66*'8.Routing factors'!H80</f>
        <v>548.90666279845709</v>
      </c>
      <c r="I72" s="341">
        <f>I$66*'8.Routing factors'!I80</f>
        <v>3050.1309288953712</v>
      </c>
      <c r="J72" s="341">
        <f>J$66*'8.Routing factors'!J80</f>
        <v>23783.771856454114</v>
      </c>
      <c r="K72" s="341">
        <f>K$66*'8.Routing factors'!K80</f>
        <v>36900.16293567283</v>
      </c>
      <c r="L72" s="341">
        <f>L$66*'8.Routing factors'!L80</f>
        <v>140967.54219183521</v>
      </c>
      <c r="M72" s="341">
        <f>M$66*'8.Routing factors'!M80</f>
        <v>140967.54219183521</v>
      </c>
      <c r="N72" s="341">
        <f>N$66*'8.Routing factors'!N80</f>
        <v>53806.97047469057</v>
      </c>
      <c r="O72" s="341">
        <f>O$66*'8.Routing factors'!O80</f>
        <v>44474.6779986049</v>
      </c>
      <c r="P72" s="341">
        <f>P$66*'8.Routing factors'!P80</f>
        <v>140970.37147522569</v>
      </c>
      <c r="Q72" s="341">
        <f>Q$66*'8.Routing factors'!Q80</f>
        <v>140883.56868949914</v>
      </c>
      <c r="R72" s="341">
        <f>R$66*'8.Routing factors'!R80</f>
        <v>108402.12811089038</v>
      </c>
      <c r="S72" s="341">
        <f>S$66*'8.Routing factors'!S80</f>
        <v>433.93538826129969</v>
      </c>
      <c r="T72" s="341">
        <f>T$66*'8.Routing factors'!T80</f>
        <v>274782.1011587262</v>
      </c>
      <c r="U72" s="341">
        <f>U$66*'8.Routing factors'!U80</f>
        <v>30887.837206944445</v>
      </c>
      <c r="V72" s="341">
        <f>V$66*'8.Routing factors'!V80</f>
        <v>67929.242438805188</v>
      </c>
      <c r="W72" s="341">
        <f>W$66*'8.Routing factors'!W80</f>
        <v>0</v>
      </c>
      <c r="X72" s="341">
        <f>X$66*'8.Routing factors'!X80</f>
        <v>0</v>
      </c>
      <c r="Y72" s="341">
        <f>Y$66*'8.Routing factors'!Y80</f>
        <v>0</v>
      </c>
      <c r="Z72" s="341">
        <f>Z$66*'8.Routing factors'!Z80</f>
        <v>0</v>
      </c>
      <c r="AA72" s="341">
        <f>AA$66*'8.Routing factors'!AA80</f>
        <v>982.55098103726368</v>
      </c>
      <c r="AB72" s="341">
        <f>AB$66*'8.Routing factors'!AB80</f>
        <v>152230.43096417058</v>
      </c>
      <c r="AC72" s="341">
        <f>AC$66*'8.Routing factors'!AC80</f>
        <v>1121.892145772312</v>
      </c>
      <c r="AD72" s="341">
        <f>AD$66*'8.Routing factors'!AD80</f>
        <v>6101.9092097230468</v>
      </c>
      <c r="AE72" s="341">
        <f>AE$66*'8.Routing factors'!AE80</f>
        <v>2042.411792366797</v>
      </c>
      <c r="AF72" s="341">
        <f>AF$66*'8.Routing factors'!AF80</f>
        <v>727.83260672668519</v>
      </c>
      <c r="AG72" s="341">
        <f>AG$66*'8.Routing factors'!AG80</f>
        <v>4695.6942369463568</v>
      </c>
      <c r="AH72" s="341">
        <f>AH$66*'8.Routing factors'!AH80</f>
        <v>0</v>
      </c>
      <c r="AI72" s="341">
        <f>AI$66*'8.Routing factors'!AI80</f>
        <v>0</v>
      </c>
      <c r="AJ72" s="341">
        <f>AJ$66*'8.Routing factors'!AJ80</f>
        <v>2867.7313239919558</v>
      </c>
      <c r="AK72" s="341">
        <f>AK$66*'8.Routing factors'!AK80</f>
        <v>60272.090414563681</v>
      </c>
      <c r="AL72" s="341">
        <f>AL$66*'8.Routing factors'!AL80</f>
        <v>326568.6329250834</v>
      </c>
      <c r="AM72" s="341">
        <f>AM$66*'8.Routing factors'!AM80</f>
        <v>352136.03507563192</v>
      </c>
      <c r="AN72" s="341">
        <f>AN$66*'8.Routing factors'!AN80</f>
        <v>90561.133287223507</v>
      </c>
      <c r="AO72" s="341">
        <f>AO$66*'8.Routing factors'!AO80</f>
        <v>75066.342517199126</v>
      </c>
      <c r="AP72" s="341">
        <f>AP$66*'8.Routing factors'!AP80</f>
        <v>46763.333854974851</v>
      </c>
      <c r="AQ72" s="341">
        <f>AQ$66*'8.Routing factors'!AQ80</f>
        <v>135880.94613887218</v>
      </c>
      <c r="AR72" s="341">
        <f>AR$66*'8.Routing factors'!AR80</f>
        <v>0</v>
      </c>
      <c r="AS72" s="341">
        <f>AS$66*'8.Routing factors'!AS80</f>
        <v>0</v>
      </c>
      <c r="AU72" s="347">
        <f t="shared" si="6"/>
        <v>2614167.2416495355</v>
      </c>
      <c r="AV72" s="345">
        <f>'2.Traffic'!K47</f>
        <v>547008429.88000011</v>
      </c>
      <c r="AW72" s="346">
        <f t="shared" si="7"/>
        <v>4.7790255119523808E-3</v>
      </c>
    </row>
    <row r="73" spans="1:49">
      <c r="A73" s="89"/>
      <c r="C73" s="125" t="str">
        <f>'C. Masterfiles'!C100</f>
        <v>S06</v>
      </c>
      <c r="D73" s="125" t="str">
        <f>'C. Masterfiles'!D100</f>
        <v>Transit calls</v>
      </c>
      <c r="E73" s="341">
        <f>E$66*'8.Routing factors'!E81</f>
        <v>0</v>
      </c>
      <c r="F73" s="341">
        <f>F$66*'8.Routing factors'!F81</f>
        <v>0</v>
      </c>
      <c r="G73" s="341">
        <f>G$66*'8.Routing factors'!G81</f>
        <v>0</v>
      </c>
      <c r="H73" s="341">
        <f>H$66*'8.Routing factors'!H81</f>
        <v>0</v>
      </c>
      <c r="I73" s="341">
        <f>I$66*'8.Routing factors'!I81</f>
        <v>0</v>
      </c>
      <c r="J73" s="341">
        <f>J$66*'8.Routing factors'!J81</f>
        <v>0</v>
      </c>
      <c r="K73" s="341">
        <f>K$66*'8.Routing factors'!K81</f>
        <v>0</v>
      </c>
      <c r="L73" s="341">
        <f>L$66*'8.Routing factors'!L81</f>
        <v>0</v>
      </c>
      <c r="M73" s="341">
        <f>M$66*'8.Routing factors'!M81</f>
        <v>0</v>
      </c>
      <c r="N73" s="341">
        <f>N$66*'8.Routing factors'!N81</f>
        <v>0</v>
      </c>
      <c r="O73" s="341">
        <f>O$66*'8.Routing factors'!O81</f>
        <v>6268.6814480381117</v>
      </c>
      <c r="P73" s="341">
        <f>P$66*'8.Routing factors'!P81</f>
        <v>0</v>
      </c>
      <c r="Q73" s="341">
        <f>Q$66*'8.Routing factors'!Q81</f>
        <v>19857.461664027553</v>
      </c>
      <c r="R73" s="341">
        <f>R$66*'8.Routing factors'!R81</f>
        <v>15279.220446248206</v>
      </c>
      <c r="S73" s="341">
        <f>S$66*'8.Routing factors'!S81</f>
        <v>61.162954752053587</v>
      </c>
      <c r="T73" s="341">
        <f>T$66*'8.Routing factors'!T81</f>
        <v>38730.386307477514</v>
      </c>
      <c r="U73" s="341">
        <f>U$66*'8.Routing factors'!U81</f>
        <v>4353.6236974052454</v>
      </c>
      <c r="V73" s="341">
        <f>V$66*'8.Routing factors'!V81</f>
        <v>9574.5894297150135</v>
      </c>
      <c r="W73" s="341">
        <f>W$66*'8.Routing factors'!W81</f>
        <v>85.275038578797179</v>
      </c>
      <c r="X73" s="341">
        <f>X$66*'8.Routing factors'!X81</f>
        <v>22077.94865204193</v>
      </c>
      <c r="Y73" s="341">
        <f>Y$66*'8.Routing factors'!Y81</f>
        <v>162.70779127807873</v>
      </c>
      <c r="Z73" s="341">
        <f>Z$66*'8.Routing factors'!Z81</f>
        <v>884.95866009467397</v>
      </c>
      <c r="AA73" s="341">
        <f>AA$66*'8.Routing factors'!AA81</f>
        <v>138.49002137290682</v>
      </c>
      <c r="AB73" s="341">
        <f>AB$66*'8.Routing factors'!AB81</f>
        <v>21456.795672402102</v>
      </c>
      <c r="AC73" s="341">
        <f>AC$66*'8.Routing factors'!AC81</f>
        <v>158.1300820463089</v>
      </c>
      <c r="AD73" s="341">
        <f>AD$66*'8.Routing factors'!AD81</f>
        <v>860.06075326287078</v>
      </c>
      <c r="AE73" s="341">
        <f>AE$66*'8.Routing factors'!AE81</f>
        <v>575.75364176737276</v>
      </c>
      <c r="AF73" s="341">
        <f>AF$66*'8.Routing factors'!AF81</f>
        <v>205.17521270004073</v>
      </c>
      <c r="AG73" s="341">
        <f>AG$66*'8.Routing factors'!AG81</f>
        <v>1323.7110496776822</v>
      </c>
      <c r="AH73" s="341">
        <f>AH$66*'8.Routing factors'!AH81</f>
        <v>1220.4465566494935</v>
      </c>
      <c r="AI73" s="341">
        <f>AI$66*'8.Routing factors'!AI81</f>
        <v>0</v>
      </c>
      <c r="AJ73" s="341">
        <f>AJ$66*'8.Routing factors'!AJ81</f>
        <v>404.20515577943149</v>
      </c>
      <c r="AK73" s="341">
        <f>AK$66*'8.Routing factors'!AK81</f>
        <v>8495.3180555484378</v>
      </c>
      <c r="AL73" s="341">
        <f>AL$66*'8.Routing factors'!AL81</f>
        <v>46029.669529993102</v>
      </c>
      <c r="AM73" s="341">
        <f>AM$66*'8.Routing factors'!AM81</f>
        <v>49633.380827030509</v>
      </c>
      <c r="AN73" s="341">
        <f>AN$66*'8.Routing factors'!AN81</f>
        <v>0</v>
      </c>
      <c r="AO73" s="341">
        <f>AO$66*'8.Routing factors'!AO81</f>
        <v>0</v>
      </c>
      <c r="AP73" s="341">
        <f>AP$66*'8.Routing factors'!AP81</f>
        <v>0</v>
      </c>
      <c r="AQ73" s="341">
        <f>AQ$66*'8.Routing factors'!AQ81</f>
        <v>38304.689523748035</v>
      </c>
      <c r="AR73" s="341">
        <f>AR$66*'8.Routing factors'!AR81</f>
        <v>0</v>
      </c>
      <c r="AS73" s="341">
        <f>AS$66*'8.Routing factors'!AS81</f>
        <v>0</v>
      </c>
      <c r="AU73" s="347">
        <f t="shared" si="6"/>
        <v>286141.84217163548</v>
      </c>
      <c r="AV73" s="345">
        <f>'2.Traffic'!K48</f>
        <v>74350255.661515146</v>
      </c>
      <c r="AW73" s="346">
        <f t="shared" si="7"/>
        <v>3.8485656791056198E-3</v>
      </c>
    </row>
    <row r="74" spans="1:49">
      <c r="A74" s="89"/>
      <c r="C74" s="125" t="str">
        <f>'C. Masterfiles'!C101</f>
        <v>S07</v>
      </c>
      <c r="D74" s="125" t="str">
        <f>'C. Masterfiles'!D101</f>
        <v>Internet access</v>
      </c>
      <c r="E74" s="341">
        <f>E$66*'8.Routing factors'!E82</f>
        <v>26.446200169841045</v>
      </c>
      <c r="F74" s="341">
        <f>F$66*'8.Routing factors'!F82</f>
        <v>53.048519082796524</v>
      </c>
      <c r="G74" s="341">
        <f>G$66*'8.Routing factors'!G82</f>
        <v>2.1817826026947662</v>
      </c>
      <c r="H74" s="341">
        <f>H$66*'8.Routing factors'!H82</f>
        <v>0.30424106496435804</v>
      </c>
      <c r="I74" s="341">
        <f>I$66*'8.Routing factors'!I82</f>
        <v>1.690588118127071</v>
      </c>
      <c r="J74" s="341">
        <f>J$66*'8.Routing factors'!J82</f>
        <v>13.182569221488537</v>
      </c>
      <c r="K74" s="341">
        <f>K$66*'8.Routing factors'!K82</f>
        <v>20.452557109931643</v>
      </c>
      <c r="L74" s="341">
        <f>L$66*'8.Routing factors'!L82</f>
        <v>78.133712101795552</v>
      </c>
      <c r="M74" s="341">
        <f>M$66*'8.Routing factors'!M82</f>
        <v>78.133712101795552</v>
      </c>
      <c r="N74" s="341">
        <f>N$66*'8.Routing factors'!N82</f>
        <v>29.823449247757321</v>
      </c>
      <c r="O74" s="341">
        <f>O$66*'8.Routing factors'!O82</f>
        <v>12.325431913376741</v>
      </c>
      <c r="P74" s="341">
        <f>P$66*'8.Routing factors'!P82</f>
        <v>78.135280281324327</v>
      </c>
      <c r="Q74" s="341">
        <f>Q$66*'8.Routing factors'!Q82</f>
        <v>0</v>
      </c>
      <c r="R74" s="341">
        <f>R$66*'8.Routing factors'!R82</f>
        <v>30.041882469342077</v>
      </c>
      <c r="S74" s="341">
        <f>S$66*'8.Routing factors'!S82</f>
        <v>0</v>
      </c>
      <c r="T74" s="341">
        <f>T$66*'8.Routing factors'!T82</f>
        <v>0</v>
      </c>
      <c r="U74" s="341">
        <f>U$66*'8.Routing factors'!U82</f>
        <v>0</v>
      </c>
      <c r="V74" s="341">
        <f>V$66*'8.Routing factors'!V82</f>
        <v>0</v>
      </c>
      <c r="W74" s="341">
        <f>W$66*'8.Routing factors'!W82</f>
        <v>0</v>
      </c>
      <c r="X74" s="341">
        <f>X$66*'8.Routing factors'!X82</f>
        <v>0</v>
      </c>
      <c r="Y74" s="341">
        <f>Y$66*'8.Routing factors'!Y82</f>
        <v>0</v>
      </c>
      <c r="Z74" s="341">
        <f>Z$66*'8.Routing factors'!Z82</f>
        <v>0</v>
      </c>
      <c r="AA74" s="341">
        <f>AA$66*'8.Routing factors'!AA82</f>
        <v>0</v>
      </c>
      <c r="AB74" s="341">
        <f>AB$66*'8.Routing factors'!AB82</f>
        <v>0</v>
      </c>
      <c r="AC74" s="341">
        <f>AC$66*'8.Routing factors'!AC82</f>
        <v>0</v>
      </c>
      <c r="AD74" s="341">
        <f>AD$66*'8.Routing factors'!AD82</f>
        <v>0</v>
      </c>
      <c r="AE74" s="341">
        <f>AE$66*'8.Routing factors'!AE82</f>
        <v>0</v>
      </c>
      <c r="AF74" s="341">
        <f>AF$66*'8.Routing factors'!AF82</f>
        <v>0</v>
      </c>
      <c r="AG74" s="341">
        <f>AG$66*'8.Routing factors'!AG82</f>
        <v>0</v>
      </c>
      <c r="AH74" s="341">
        <f>AH$66*'8.Routing factors'!AH82</f>
        <v>0</v>
      </c>
      <c r="AI74" s="341">
        <f>AI$66*'8.Routing factors'!AI82</f>
        <v>0</v>
      </c>
      <c r="AJ74" s="341">
        <f>AJ$66*'8.Routing factors'!AJ82</f>
        <v>1.5894899646414231</v>
      </c>
      <c r="AK74" s="341">
        <f>AK$66*'8.Routing factors'!AK82</f>
        <v>33.406854421965441</v>
      </c>
      <c r="AL74" s="341">
        <f>AL$66*'8.Routing factors'!AL82</f>
        <v>181.00634479192399</v>
      </c>
      <c r="AM74" s="341">
        <f>AM$66*'8.Routing factors'!AM82</f>
        <v>0</v>
      </c>
      <c r="AN74" s="341">
        <f>AN$66*'8.Routing factors'!AN82</f>
        <v>50.19508325006526</v>
      </c>
      <c r="AO74" s="341">
        <f>AO$66*'8.Routing factors'!AO82</f>
        <v>41.606825965596798</v>
      </c>
      <c r="AP74" s="341">
        <f>AP$66*'8.Routing factors'!AP82</f>
        <v>25.919391141632467</v>
      </c>
      <c r="AQ74" s="341">
        <f>AQ$66*'8.Routing factors'!AQ82</f>
        <v>0</v>
      </c>
      <c r="AR74" s="341">
        <f>AR$66*'8.Routing factors'!AR82</f>
        <v>0</v>
      </c>
      <c r="AS74" s="341">
        <f>AS$66*'8.Routing factors'!AS82</f>
        <v>0</v>
      </c>
      <c r="AU74" s="347">
        <f t="shared" si="6"/>
        <v>757.62391502106084</v>
      </c>
      <c r="AV74" s="345">
        <f>'2.Traffic'!K49</f>
        <v>137</v>
      </c>
      <c r="AW74" s="346">
        <f t="shared" si="7"/>
        <v>5.5301015694967948</v>
      </c>
    </row>
    <row r="75" spans="1:49">
      <c r="A75" s="89"/>
      <c r="C75" s="125" t="str">
        <f>'C. Masterfiles'!C102</f>
        <v>S08</v>
      </c>
      <c r="D75" s="125" t="str">
        <f>'C. Masterfiles'!D102</f>
        <v>Local leased lines</v>
      </c>
      <c r="E75" s="341">
        <f>E$66*'8.Routing factors'!E83</f>
        <v>35821.249906582627</v>
      </c>
      <c r="F75" s="341">
        <f>F$66*'8.Routing factors'!F83</f>
        <v>71853.961893777538</v>
      </c>
      <c r="G75" s="341">
        <f>G$66*'8.Routing factors'!G83</f>
        <v>2216.4104677906516</v>
      </c>
      <c r="H75" s="341">
        <f>H$66*'8.Routing factors'!H83</f>
        <v>309.06978554412711</v>
      </c>
      <c r="I75" s="341">
        <f>I$66*'8.Routing factors'!I83</f>
        <v>1717.4200569347715</v>
      </c>
      <c r="J75" s="341">
        <f>J$66*'8.Routing factors'!J83</f>
        <v>13391.794571463857</v>
      </c>
      <c r="K75" s="341">
        <f>K$66*'8.Routing factors'!K83</f>
        <v>0</v>
      </c>
      <c r="L75" s="341">
        <f>L$66*'8.Routing factors'!L83</f>
        <v>0</v>
      </c>
      <c r="M75" s="341">
        <f>M$66*'8.Routing factors'!M83</f>
        <v>0</v>
      </c>
      <c r="N75" s="341">
        <f>N$66*'8.Routing factors'!N83</f>
        <v>0</v>
      </c>
      <c r="O75" s="341">
        <f>O$66*'8.Routing factors'!O83</f>
        <v>0</v>
      </c>
      <c r="P75" s="341">
        <f>P$66*'8.Routing factors'!P83</f>
        <v>0</v>
      </c>
      <c r="Q75" s="341">
        <f>Q$66*'8.Routing factors'!Q83</f>
        <v>0</v>
      </c>
      <c r="R75" s="341">
        <f>R$66*'8.Routing factors'!R83</f>
        <v>0</v>
      </c>
      <c r="S75" s="341">
        <f>S$66*'8.Routing factors'!S83</f>
        <v>0</v>
      </c>
      <c r="T75" s="341">
        <f>T$66*'8.Routing factors'!T83</f>
        <v>0</v>
      </c>
      <c r="U75" s="341">
        <f>U$66*'8.Routing factors'!U83</f>
        <v>0</v>
      </c>
      <c r="V75" s="341">
        <f>V$66*'8.Routing factors'!V83</f>
        <v>0</v>
      </c>
      <c r="W75" s="341">
        <f>W$66*'8.Routing factors'!W83</f>
        <v>0</v>
      </c>
      <c r="X75" s="341">
        <f>X$66*'8.Routing factors'!X83</f>
        <v>0</v>
      </c>
      <c r="Y75" s="341">
        <f>Y$66*'8.Routing factors'!Y83</f>
        <v>0</v>
      </c>
      <c r="Z75" s="341">
        <f>Z$66*'8.Routing factors'!Z83</f>
        <v>0</v>
      </c>
      <c r="AA75" s="341">
        <f>AA$66*'8.Routing factors'!AA83</f>
        <v>0</v>
      </c>
      <c r="AB75" s="341">
        <f>AB$66*'8.Routing factors'!AB83</f>
        <v>0</v>
      </c>
      <c r="AC75" s="341">
        <f>AC$66*'8.Routing factors'!AC83</f>
        <v>0</v>
      </c>
      <c r="AD75" s="341">
        <f>AD$66*'8.Routing factors'!AD83</f>
        <v>0</v>
      </c>
      <c r="AE75" s="341">
        <f>AE$66*'8.Routing factors'!AE83</f>
        <v>0</v>
      </c>
      <c r="AF75" s="341">
        <f>AF$66*'8.Routing factors'!AF83</f>
        <v>0</v>
      </c>
      <c r="AG75" s="341">
        <f>AG$66*'8.Routing factors'!AG83</f>
        <v>0</v>
      </c>
      <c r="AH75" s="341">
        <f>AH$66*'8.Routing factors'!AH83</f>
        <v>0</v>
      </c>
      <c r="AI75" s="341">
        <f>AI$66*'8.Routing factors'!AI83</f>
        <v>0</v>
      </c>
      <c r="AJ75" s="341">
        <f>AJ$66*'8.Routing factors'!AJ83</f>
        <v>0</v>
      </c>
      <c r="AK75" s="341">
        <f>AK$66*'8.Routing factors'!AK83</f>
        <v>22624.711171299459</v>
      </c>
      <c r="AL75" s="341">
        <f>AL$66*'8.Routing factors'!AL83</f>
        <v>122586.108208897</v>
      </c>
      <c r="AM75" s="341">
        <f>AM$66*'8.Routing factors'!AM83</f>
        <v>0</v>
      </c>
      <c r="AN75" s="341">
        <f>AN$66*'8.Routing factors'!AN83</f>
        <v>50991.747669844386</v>
      </c>
      <c r="AO75" s="341">
        <f>AO$66*'8.Routing factors'!AO83</f>
        <v>14089.061010293824</v>
      </c>
      <c r="AP75" s="341">
        <f>AP$66*'8.Routing factors'!AP83</f>
        <v>0</v>
      </c>
      <c r="AQ75" s="341">
        <f>AQ$66*'8.Routing factors'!AQ83</f>
        <v>0</v>
      </c>
      <c r="AR75" s="341">
        <f>AR$66*'8.Routing factors'!AR83</f>
        <v>0</v>
      </c>
      <c r="AS75" s="341">
        <f>AS$66*'8.Routing factors'!AS83</f>
        <v>0</v>
      </c>
      <c r="AU75" s="347">
        <f t="shared" si="6"/>
        <v>335601.53474242822</v>
      </c>
      <c r="AV75" s="345">
        <f>'2.Traffic'!K50</f>
        <v>3711.3167152068149</v>
      </c>
      <c r="AW75" s="346">
        <f t="shared" si="7"/>
        <v>90.426541439411125</v>
      </c>
    </row>
    <row r="76" spans="1:49">
      <c r="A76" s="89"/>
      <c r="C76" s="125" t="str">
        <f>'C. Masterfiles'!C103</f>
        <v>S09</v>
      </c>
      <c r="D76" s="125" t="str">
        <f>'C. Masterfiles'!D103</f>
        <v>Long distance leased lines</v>
      </c>
      <c r="E76" s="341">
        <f>E$66*'8.Routing factors'!E84</f>
        <v>450.46631668873891</v>
      </c>
      <c r="F76" s="341">
        <f>F$66*'8.Routing factors'!F84</f>
        <v>903.59185227188186</v>
      </c>
      <c r="G76" s="341">
        <f>G$66*'8.Routing factors'!G84</f>
        <v>37.16297867140392</v>
      </c>
      <c r="H76" s="341">
        <f>H$66*'8.Routing factors'!H84</f>
        <v>5.1822322692786846</v>
      </c>
      <c r="I76" s="341">
        <f>I$66*'8.Routing factors'!I84</f>
        <v>28.796310914976548</v>
      </c>
      <c r="J76" s="341">
        <f>J$66*'8.Routing factors'!J84</f>
        <v>224.54278359695141</v>
      </c>
      <c r="K76" s="341">
        <f>K$66*'8.Routing factors'!K84</f>
        <v>348.37473848827642</v>
      </c>
      <c r="L76" s="341">
        <f>L$66*'8.Routing factors'!L84</f>
        <v>1330.8757127177767</v>
      </c>
      <c r="M76" s="341">
        <f>M$66*'8.Routing factors'!M84</f>
        <v>1330.8757127177767</v>
      </c>
      <c r="N76" s="341">
        <f>N$66*'8.Routing factors'!N84</f>
        <v>507.99204601465919</v>
      </c>
      <c r="O76" s="341">
        <f>O$66*'8.Routing factors'!O84</f>
        <v>157.45717380832789</v>
      </c>
      <c r="P76" s="341">
        <f>P$66*'8.Routing factors'!P84</f>
        <v>998.17681800396326</v>
      </c>
      <c r="Q76" s="341">
        <f>Q$66*'8.Routing factors'!Q84</f>
        <v>997.56218864927223</v>
      </c>
      <c r="R76" s="341">
        <f>R$66*'8.Routing factors'!R84</f>
        <v>383.7845150376246</v>
      </c>
      <c r="S76" s="341">
        <f>S$66*'8.Routing factors'!S84</f>
        <v>0</v>
      </c>
      <c r="T76" s="341">
        <f>T$66*'8.Routing factors'!T84</f>
        <v>0</v>
      </c>
      <c r="U76" s="341">
        <f>U$66*'8.Routing factors'!U84</f>
        <v>0</v>
      </c>
      <c r="V76" s="341">
        <f>V$66*'8.Routing factors'!V84</f>
        <v>0</v>
      </c>
      <c r="W76" s="341">
        <f>W$66*'8.Routing factors'!W84</f>
        <v>0</v>
      </c>
      <c r="X76" s="341">
        <f>X$66*'8.Routing factors'!X84</f>
        <v>0</v>
      </c>
      <c r="Y76" s="341">
        <f>Y$66*'8.Routing factors'!Y84</f>
        <v>0</v>
      </c>
      <c r="Z76" s="341">
        <f>Z$66*'8.Routing factors'!Z84</f>
        <v>0</v>
      </c>
      <c r="AA76" s="341">
        <f>AA$66*'8.Routing factors'!AA84</f>
        <v>0</v>
      </c>
      <c r="AB76" s="341">
        <f>AB$66*'8.Routing factors'!AB84</f>
        <v>0</v>
      </c>
      <c r="AC76" s="341">
        <f>AC$66*'8.Routing factors'!AC84</f>
        <v>0</v>
      </c>
      <c r="AD76" s="341">
        <f>AD$66*'8.Routing factors'!AD84</f>
        <v>0</v>
      </c>
      <c r="AE76" s="341">
        <f>AE$66*'8.Routing factors'!AE84</f>
        <v>0</v>
      </c>
      <c r="AF76" s="341">
        <f>AF$66*'8.Routing factors'!AF84</f>
        <v>0</v>
      </c>
      <c r="AG76" s="341">
        <f>AG$66*'8.Routing factors'!AG84</f>
        <v>0</v>
      </c>
      <c r="AH76" s="341">
        <f>AH$66*'8.Routing factors'!AH84</f>
        <v>0</v>
      </c>
      <c r="AI76" s="341">
        <f>AI$66*'8.Routing factors'!AI84</f>
        <v>0</v>
      </c>
      <c r="AJ76" s="341">
        <f>AJ$66*'8.Routing factors'!AJ84</f>
        <v>0</v>
      </c>
      <c r="AK76" s="341">
        <f>AK$66*'8.Routing factors'!AK84</f>
        <v>284.51464798298343</v>
      </c>
      <c r="AL76" s="341">
        <f>AL$66*'8.Routing factors'!AL84</f>
        <v>1541.5685601724763</v>
      </c>
      <c r="AM76" s="341">
        <f>AM$66*'8.Routing factors'!AM84</f>
        <v>0</v>
      </c>
      <c r="AN76" s="341">
        <f>AN$66*'8.Routing factors'!AN84</f>
        <v>854.98839615254326</v>
      </c>
      <c r="AO76" s="341">
        <f>AO$66*'8.Routing factors'!AO84</f>
        <v>708.701950430122</v>
      </c>
      <c r="AP76" s="341">
        <f>AP$66*'8.Routing factors'!AP84</f>
        <v>331.11976153669332</v>
      </c>
      <c r="AQ76" s="341">
        <f>AQ$66*'8.Routing factors'!AQ84</f>
        <v>641.4265589990955</v>
      </c>
      <c r="AR76" s="341">
        <f>AR$66*'8.Routing factors'!AR84</f>
        <v>0</v>
      </c>
      <c r="AS76" s="341">
        <f>AS$66*'8.Routing factors'!AS84</f>
        <v>0</v>
      </c>
      <c r="AU76" s="347">
        <f t="shared" si="6"/>
        <v>12067.161255124822</v>
      </c>
      <c r="AV76" s="345">
        <f>'2.Traffic'!K51</f>
        <v>46.671268454464069</v>
      </c>
      <c r="AW76" s="346">
        <f t="shared" si="7"/>
        <v>258.55653070364764</v>
      </c>
    </row>
    <row r="77" spans="1:49">
      <c r="A77" s="89"/>
      <c r="C77" s="125" t="str">
        <f>'C. Masterfiles'!C104</f>
        <v>S10</v>
      </c>
      <c r="D77" s="125" t="str">
        <f>'C. Masterfiles'!D104</f>
        <v>International leased lines</v>
      </c>
      <c r="E77" s="341">
        <f>E$66*'8.Routing factors'!E85</f>
        <v>1.118108820399331</v>
      </c>
      <c r="F77" s="341">
        <f>F$66*'8.Routing factors'!F85</f>
        <v>2.2428181256541371</v>
      </c>
      <c r="G77" s="341">
        <f>G$66*'8.Routing factors'!G85</f>
        <v>9.2242755352384131E-2</v>
      </c>
      <c r="H77" s="341">
        <f>H$66*'8.Routing factors'!H85</f>
        <v>1.286289206312013E-2</v>
      </c>
      <c r="I77" s="341">
        <f>I$66*'8.Routing factors'!I85</f>
        <v>7.1475730895201262E-2</v>
      </c>
      <c r="J77" s="341">
        <f>J$66*'8.Routing factors'!J85</f>
        <v>0.55734082126777107</v>
      </c>
      <c r="K77" s="341">
        <f>K$66*'8.Routing factors'!K85</f>
        <v>0.86470586917867487</v>
      </c>
      <c r="L77" s="341">
        <f>L$66*'8.Routing factors'!L85</f>
        <v>3.3033854432965462</v>
      </c>
      <c r="M77" s="341">
        <f>M$66*'8.Routing factors'!M85</f>
        <v>3.3033854432965462</v>
      </c>
      <c r="N77" s="341">
        <f>N$66*'8.Routing factors'!N85</f>
        <v>1.2608942473587001</v>
      </c>
      <c r="O77" s="341">
        <f>O$66*'8.Routing factors'!O85</f>
        <v>0.52110223960619628</v>
      </c>
      <c r="P77" s="341">
        <f>P$66*'8.Routing factors'!P85</f>
        <v>3.303451743761332</v>
      </c>
      <c r="Q77" s="341">
        <f>Q$66*'8.Routing factors'!Q85</f>
        <v>3.3014176368006218</v>
      </c>
      <c r="R77" s="341">
        <f>R$66*'8.Routing factors'!R85</f>
        <v>1.2701293023062414</v>
      </c>
      <c r="S77" s="341">
        <f>S$66*'8.Routing factors'!S85</f>
        <v>0</v>
      </c>
      <c r="T77" s="341">
        <f>T$66*'8.Routing factors'!T85</f>
        <v>0</v>
      </c>
      <c r="U77" s="341">
        <f>U$66*'8.Routing factors'!U85</f>
        <v>0</v>
      </c>
      <c r="V77" s="341">
        <f>V$66*'8.Routing factors'!V85</f>
        <v>0</v>
      </c>
      <c r="W77" s="341">
        <f>W$66*'8.Routing factors'!W85</f>
        <v>0</v>
      </c>
      <c r="X77" s="341">
        <f>X$66*'8.Routing factors'!X85</f>
        <v>0</v>
      </c>
      <c r="Y77" s="341">
        <f>Y$66*'8.Routing factors'!Y85</f>
        <v>0</v>
      </c>
      <c r="Z77" s="341">
        <f>Z$66*'8.Routing factors'!Z85</f>
        <v>0</v>
      </c>
      <c r="AA77" s="341">
        <f>AA$66*'8.Routing factors'!AA85</f>
        <v>0</v>
      </c>
      <c r="AB77" s="341">
        <f>AB$66*'8.Routing factors'!AB85</f>
        <v>0</v>
      </c>
      <c r="AC77" s="341">
        <f>AC$66*'8.Routing factors'!AC85</f>
        <v>0</v>
      </c>
      <c r="AD77" s="341">
        <f>AD$66*'8.Routing factors'!AD85</f>
        <v>0</v>
      </c>
      <c r="AE77" s="341">
        <f>AE$66*'8.Routing factors'!AE85</f>
        <v>0</v>
      </c>
      <c r="AF77" s="341">
        <f>AF$66*'8.Routing factors'!AF85</f>
        <v>0</v>
      </c>
      <c r="AG77" s="341">
        <f>AG$66*'8.Routing factors'!AG85</f>
        <v>0</v>
      </c>
      <c r="AH77" s="341">
        <f>AH$66*'8.Routing factors'!AH85</f>
        <v>0</v>
      </c>
      <c r="AI77" s="341">
        <f>AI$66*'8.Routing factors'!AI85</f>
        <v>0</v>
      </c>
      <c r="AJ77" s="341">
        <f>AJ$66*'8.Routing factors'!AJ85</f>
        <v>6.7201440584591848E-2</v>
      </c>
      <c r="AK77" s="341">
        <f>AK$66*'8.Routing factors'!AK85</f>
        <v>1.4123956693632052</v>
      </c>
      <c r="AL77" s="341">
        <f>AL$66*'8.Routing factors'!AL85</f>
        <v>7.652698284076747</v>
      </c>
      <c r="AM77" s="341">
        <f>AM$66*'8.Routing factors'!AM85</f>
        <v>0</v>
      </c>
      <c r="AN77" s="341">
        <f>AN$66*'8.Routing factors'!AN85</f>
        <v>2.1221787993036285</v>
      </c>
      <c r="AO77" s="341">
        <f>AO$66*'8.Routing factors'!AO85</f>
        <v>1.7590791418876759</v>
      </c>
      <c r="AP77" s="341">
        <f>AP$66*'8.Routing factors'!AP85</f>
        <v>1.095836062221476</v>
      </c>
      <c r="AQ77" s="341">
        <f>AQ$66*'8.Routing factors'!AQ85</f>
        <v>6.368375762495357</v>
      </c>
      <c r="AR77" s="341">
        <f>AR$66*'8.Routing factors'!AR85</f>
        <v>0</v>
      </c>
      <c r="AS77" s="341">
        <f>AS$66*'8.Routing factors'!AS85</f>
        <v>0</v>
      </c>
      <c r="AU77" s="347">
        <f t="shared" si="6"/>
        <v>41.701086231169477</v>
      </c>
      <c r="AV77" s="345">
        <f>'2.Traffic'!K52</f>
        <v>0.23168683200000001</v>
      </c>
      <c r="AW77" s="346">
        <f t="shared" si="7"/>
        <v>179.9890216944633</v>
      </c>
    </row>
    <row r="78" spans="1:49">
      <c r="A78" s="89"/>
      <c r="C78" s="125" t="str">
        <f>'C. Masterfiles'!C105</f>
        <v>S11</v>
      </c>
      <c r="D78" s="125" t="str">
        <f>'C. Masterfiles'!D105</f>
        <v>IPTV</v>
      </c>
      <c r="E78" s="341">
        <f>E$66*'8.Routing factors'!E86</f>
        <v>26.446200169841045</v>
      </c>
      <c r="F78" s="341">
        <f>F$66*'8.Routing factors'!F86</f>
        <v>53.048519082796524</v>
      </c>
      <c r="G78" s="341">
        <f>G$66*'8.Routing factors'!G86</f>
        <v>2.1817826026947662</v>
      </c>
      <c r="H78" s="341">
        <f>H$66*'8.Routing factors'!H86</f>
        <v>0.30424106496435804</v>
      </c>
      <c r="I78" s="341">
        <f>I$66*'8.Routing factors'!I86</f>
        <v>1.690588118127071</v>
      </c>
      <c r="J78" s="341">
        <f>J$66*'8.Routing factors'!J86</f>
        <v>13.182569221488537</v>
      </c>
      <c r="K78" s="341">
        <f>K$66*'8.Routing factors'!K86</f>
        <v>20.452557109931643</v>
      </c>
      <c r="L78" s="341">
        <f>L$66*'8.Routing factors'!L86</f>
        <v>78.133712101795552</v>
      </c>
      <c r="M78" s="341">
        <f>M$66*'8.Routing factors'!M86</f>
        <v>78.133712101795552</v>
      </c>
      <c r="N78" s="341">
        <f>N$66*'8.Routing factors'!N86</f>
        <v>29.823449247757321</v>
      </c>
      <c r="O78" s="341">
        <f>O$66*'8.Routing factors'!O86</f>
        <v>12.325431913376741</v>
      </c>
      <c r="P78" s="341">
        <f>P$66*'8.Routing factors'!P86</f>
        <v>78.135280281324327</v>
      </c>
      <c r="Q78" s="341">
        <f>Q$66*'8.Routing factors'!Q86</f>
        <v>78.087168327578524</v>
      </c>
      <c r="R78" s="341">
        <f>R$66*'8.Routing factors'!R86</f>
        <v>30.041882469342077</v>
      </c>
      <c r="S78" s="341">
        <f>S$66*'8.Routing factors'!S86</f>
        <v>0</v>
      </c>
      <c r="T78" s="341">
        <f>T$66*'8.Routing factors'!T86</f>
        <v>0</v>
      </c>
      <c r="U78" s="341">
        <f>U$66*'8.Routing factors'!U86</f>
        <v>0</v>
      </c>
      <c r="V78" s="341">
        <f>V$66*'8.Routing factors'!V86</f>
        <v>0</v>
      </c>
      <c r="W78" s="341">
        <f>W$66*'8.Routing factors'!W86</f>
        <v>0</v>
      </c>
      <c r="X78" s="341">
        <f>X$66*'8.Routing factors'!X86</f>
        <v>0</v>
      </c>
      <c r="Y78" s="341">
        <f>Y$66*'8.Routing factors'!Y86</f>
        <v>0</v>
      </c>
      <c r="Z78" s="341">
        <f>Z$66*'8.Routing factors'!Z86</f>
        <v>0</v>
      </c>
      <c r="AA78" s="341">
        <f>AA$66*'8.Routing factors'!AA86</f>
        <v>0</v>
      </c>
      <c r="AB78" s="341">
        <f>AB$66*'8.Routing factors'!AB86</f>
        <v>0</v>
      </c>
      <c r="AC78" s="341">
        <f>AC$66*'8.Routing factors'!AC86</f>
        <v>0</v>
      </c>
      <c r="AD78" s="341">
        <f>AD$66*'8.Routing factors'!AD86</f>
        <v>0</v>
      </c>
      <c r="AE78" s="341">
        <f>AE$66*'8.Routing factors'!AE86</f>
        <v>0</v>
      </c>
      <c r="AF78" s="341">
        <f>AF$66*'8.Routing factors'!AF86</f>
        <v>0</v>
      </c>
      <c r="AG78" s="341">
        <f>AG$66*'8.Routing factors'!AG86</f>
        <v>0</v>
      </c>
      <c r="AH78" s="341">
        <f>AH$66*'8.Routing factors'!AH86</f>
        <v>0</v>
      </c>
      <c r="AI78" s="341">
        <f>AI$66*'8.Routing factors'!AI86</f>
        <v>0</v>
      </c>
      <c r="AJ78" s="341">
        <f>AJ$66*'8.Routing factors'!AJ86</f>
        <v>0</v>
      </c>
      <c r="AK78" s="341">
        <f>AK$66*'8.Routing factors'!AK86</f>
        <v>33.406854421965441</v>
      </c>
      <c r="AL78" s="341">
        <f>AL$66*'8.Routing factors'!AL86</f>
        <v>181.00634479192399</v>
      </c>
      <c r="AM78" s="341">
        <f>AM$66*'8.Routing factors'!AM86</f>
        <v>0</v>
      </c>
      <c r="AN78" s="341">
        <f>AN$66*'8.Routing factors'!AN86</f>
        <v>50.19508325006526</v>
      </c>
      <c r="AO78" s="341">
        <f>AO$66*'8.Routing factors'!AO86</f>
        <v>41.606825965596798</v>
      </c>
      <c r="AP78" s="341">
        <f>AP$66*'8.Routing factors'!AP86</f>
        <v>25.919391141632467</v>
      </c>
      <c r="AQ78" s="341">
        <f>AQ$66*'8.Routing factors'!AQ86</f>
        <v>150.62875553701971</v>
      </c>
      <c r="AR78" s="341">
        <f>AR$66*'8.Routing factors'!AR86</f>
        <v>0</v>
      </c>
      <c r="AS78" s="341">
        <f>AS$66*'8.Routing factors'!AS86</f>
        <v>0</v>
      </c>
      <c r="AU78" s="347">
        <f t="shared" si="6"/>
        <v>984.75034892101769</v>
      </c>
      <c r="AV78" s="345">
        <f>'2.Traffic'!K53</f>
        <v>137</v>
      </c>
      <c r="AW78" s="346">
        <f t="shared" si="7"/>
        <v>7.1879587512483045</v>
      </c>
    </row>
    <row r="79" spans="1:49">
      <c r="A79" s="89"/>
    </row>
    <row r="80" spans="1:49">
      <c r="A80" s="89"/>
    </row>
    <row r="81" spans="1:49">
      <c r="A81" s="89"/>
      <c r="Y81" s="1"/>
      <c r="AU81" s="335">
        <f>'C. Masterfiles'!$D$115</f>
        <v>2020</v>
      </c>
      <c r="AV81" s="343"/>
      <c r="AW81" s="344"/>
    </row>
    <row r="82" spans="1:49" ht="36">
      <c r="A82" s="89"/>
      <c r="C82" s="303">
        <f>'C. Masterfiles'!$D$115</f>
        <v>2020</v>
      </c>
      <c r="D82" s="186"/>
      <c r="E82" s="338" t="str">
        <f>'C. Masterfiles'!$E$13</f>
        <v>MSAN-CMN</v>
      </c>
      <c r="F82" s="218" t="str">
        <f>'C. Masterfiles'!$E$14</f>
        <v>MSAN-1GE</v>
      </c>
      <c r="G82" s="218" t="str">
        <f>'C. Masterfiles'!$E$15</f>
        <v>AGGR-CMN</v>
      </c>
      <c r="H82" s="218" t="str">
        <f>'C. Masterfiles'!$E$16</f>
        <v>AGGR-1GE-MSAN</v>
      </c>
      <c r="I82" s="218" t="str">
        <f>'C. Masterfiles'!$E$17</f>
        <v>AGGR-2,5GE-AGGR</v>
      </c>
      <c r="J82" s="218" t="str">
        <f>'C. Masterfiles'!$E$18</f>
        <v>AGGR-PROC</v>
      </c>
      <c r="K82" s="218" t="str">
        <f>'C. Masterfiles'!$E$19</f>
        <v>EDGE-CMN</v>
      </c>
      <c r="L82" s="218" t="str">
        <f>'C. Masterfiles'!$E$20</f>
        <v>EDGE-2,5GE-AGGR</v>
      </c>
      <c r="M82" s="218" t="str">
        <f>'C. Masterfiles'!$E$21</f>
        <v>EDGE-2,5GE-EDGE</v>
      </c>
      <c r="N82" s="218" t="str">
        <f>'C. Masterfiles'!$E$22</f>
        <v>EDGE-PROC</v>
      </c>
      <c r="O82" s="218" t="str">
        <f>'C. Masterfiles'!$E$23</f>
        <v>CORE-CMN</v>
      </c>
      <c r="P82" s="218" t="str">
        <f>'C. Masterfiles'!$E$24</f>
        <v>CORE-2,5GE-EDGE</v>
      </c>
      <c r="Q82" s="218" t="str">
        <f>'C. Masterfiles'!$E$25</f>
        <v>CORE-2,5GE-CORE</v>
      </c>
      <c r="R82" s="218" t="str">
        <f>'C. Masterfiles'!$E$26</f>
        <v>CORE-PROC</v>
      </c>
      <c r="S82" s="218" t="str">
        <f>'C. Masterfiles'!$E$27</f>
        <v>SX-CMN</v>
      </c>
      <c r="T82" s="218" t="str">
        <f>'C. Masterfiles'!$E$28</f>
        <v>SX-SBC</v>
      </c>
      <c r="U82" s="218" t="str">
        <f>'C. Masterfiles'!$E$29</f>
        <v>SX-VOICE</v>
      </c>
      <c r="V82" s="218" t="str">
        <f>'C. Masterfiles'!$E$30</f>
        <v>SX-RTU</v>
      </c>
      <c r="W82" s="218" t="str">
        <f>'C. Masterfiles'!$E$31</f>
        <v>ICGW-CMN</v>
      </c>
      <c r="X82" s="218" t="str">
        <f>'C. Masterfiles'!$E$32</f>
        <v>ICGW-CONTROL</v>
      </c>
      <c r="Y82" s="218" t="str">
        <f>'C. Masterfiles'!$E$33</f>
        <v>ICGW-1GE-CORE</v>
      </c>
      <c r="Z82" s="218" t="str">
        <f>'C. Masterfiles'!$E$34</f>
        <v>ICGW-TDM-OLO</v>
      </c>
      <c r="AA82" s="218" t="str">
        <f>'C. Masterfiles'!$E$35</f>
        <v>INTGW-CMN</v>
      </c>
      <c r="AB82" s="218" t="str">
        <f>'C. Masterfiles'!$E$36</f>
        <v>INTGW-CONTROL</v>
      </c>
      <c r="AC82" s="218" t="str">
        <f>'C. Masterfiles'!$E$37</f>
        <v>INTGW-1GE-CORE</v>
      </c>
      <c r="AD82" s="218" t="str">
        <f>'C. Masterfiles'!$E$38</f>
        <v>INTGW-TDM-INT</v>
      </c>
      <c r="AE82" s="218" t="str">
        <f>'C. Masterfiles'!$E$39</f>
        <v>SGW-CMN</v>
      </c>
      <c r="AF82" s="218" t="str">
        <f>'C. Masterfiles'!$E$40</f>
        <v>SGW-CONTROL</v>
      </c>
      <c r="AG82" s="218" t="str">
        <f>'C. Masterfiles'!$E$41</f>
        <v>SGW-SIGTRAN</v>
      </c>
      <c r="AH82" s="218" t="str">
        <f>'C. Masterfiles'!$E$42</f>
        <v>SDH-STM-1</v>
      </c>
      <c r="AI82" s="218" t="str">
        <f>'C. Masterfiles'!$E$43</f>
        <v>SDH-STM-4</v>
      </c>
      <c r="AJ82" s="218" t="str">
        <f>'C. Masterfiles'!$E$44</f>
        <v>SDH-STM-16</v>
      </c>
      <c r="AK82" s="218" t="str">
        <f>'C. Masterfiles'!$E$45</f>
        <v>NMS</v>
      </c>
      <c r="AL82" s="218" t="str">
        <f>'C. Masterfiles'!$E$46</f>
        <v>OSS</v>
      </c>
      <c r="AM82" s="218" t="str">
        <f>'C. Masterfiles'!$E$47</f>
        <v>IBIL</v>
      </c>
      <c r="AN82" s="218" t="str">
        <f>'C. Masterfiles'!$D$54</f>
        <v>MSAN-MSAN</v>
      </c>
      <c r="AO82" s="218" t="str">
        <f>'C. Masterfiles'!$D$55</f>
        <v>AGGR-AGGR</v>
      </c>
      <c r="AP82" s="218" t="str">
        <f>'C. Masterfiles'!$D$56</f>
        <v>EDGE-EDGE</v>
      </c>
      <c r="AQ82" s="218" t="str">
        <f>'C. Masterfiles'!$D$57</f>
        <v>CORE-CORE</v>
      </c>
      <c r="AR82" s="218" t="str">
        <f>'C. Masterfiles'!$D$58</f>
        <v>CORE-ICGW</v>
      </c>
      <c r="AS82" s="218" t="str">
        <f>'C. Masterfiles'!$D$59</f>
        <v>CORE-INTGW</v>
      </c>
      <c r="AU82" s="342" t="s">
        <v>111</v>
      </c>
      <c r="AV82" s="342" t="s">
        <v>9</v>
      </c>
      <c r="AW82" s="342" t="s">
        <v>70</v>
      </c>
    </row>
    <row r="83" spans="1:49">
      <c r="A83" s="89"/>
      <c r="C83" s="340"/>
      <c r="D83" s="188"/>
      <c r="E83" s="348">
        <f>'7.Network costs'!O83</f>
        <v>620227.43864369672</v>
      </c>
      <c r="F83" s="348">
        <f>'7.Network costs'!O84</f>
        <v>1109432.7516600317</v>
      </c>
      <c r="G83" s="348">
        <f>'7.Network costs'!O85</f>
        <v>50224.156401677967</v>
      </c>
      <c r="H83" s="348">
        <f>'7.Network costs'!O86</f>
        <v>6467.0165373971267</v>
      </c>
      <c r="I83" s="348">
        <f>'7.Network costs'!O87</f>
        <v>36045.008819790557</v>
      </c>
      <c r="J83" s="348">
        <f>'7.Network costs'!O88</f>
        <v>281365.32630717446</v>
      </c>
      <c r="K83" s="348">
        <f>'7.Network costs'!O89</f>
        <v>450727.20009213127</v>
      </c>
      <c r="L83" s="348">
        <f>'7.Network costs'!O90</f>
        <v>1599693.7142943449</v>
      </c>
      <c r="M83" s="348">
        <f>'7.Network costs'!O91</f>
        <v>1599693.7142943449</v>
      </c>
      <c r="N83" s="348">
        <f>'7.Network costs'!O92</f>
        <v>609308.08378280839</v>
      </c>
      <c r="O83" s="348">
        <f>'7.Network costs'!O93</f>
        <v>375606.00007677602</v>
      </c>
      <c r="P83" s="348">
        <f>'7.Network costs'!O94</f>
        <v>1599434.747598307</v>
      </c>
      <c r="Q83" s="348">
        <f>'7.Network costs'!O95</f>
        <v>1616665.7663196041</v>
      </c>
      <c r="R83" s="348">
        <f>'7.Network costs'!O96</f>
        <v>859694.44192557677</v>
      </c>
      <c r="S83" s="348">
        <f>'7.Network costs'!O97</f>
        <v>3661.3423163746688</v>
      </c>
      <c r="T83" s="348">
        <f>'7.Network costs'!O98</f>
        <v>2138603.6761204428</v>
      </c>
      <c r="U83" s="348">
        <f>'7.Network costs'!O99</f>
        <v>238908.42788021264</v>
      </c>
      <c r="V83" s="348">
        <f>'7.Network costs'!O100</f>
        <v>524581.31781521591</v>
      </c>
      <c r="W83" s="348">
        <f>'7.Network costs'!O101</f>
        <v>1751.0767600052766</v>
      </c>
      <c r="X83" s="348">
        <f>'7.Network costs'!O102</f>
        <v>430691.83008519432</v>
      </c>
      <c r="Y83" s="348">
        <f>'7.Network costs'!O103</f>
        <v>3174.0682750520987</v>
      </c>
      <c r="Z83" s="348">
        <f>'7.Network costs'!O104</f>
        <v>17263.581452829654</v>
      </c>
      <c r="AA83" s="348">
        <f>'7.Network costs'!O105</f>
        <v>1751.0767600052766</v>
      </c>
      <c r="AB83" s="348">
        <f>'7.Network costs'!O106</f>
        <v>250485.37217979354</v>
      </c>
      <c r="AC83" s="348">
        <f>'7.Network costs'!O107</f>
        <v>1846.0012883068425</v>
      </c>
      <c r="AD83" s="348">
        <f>'7.Network costs'!O108</f>
        <v>10040.29870850543</v>
      </c>
      <c r="AE83" s="348">
        <f>'7.Network costs'!O109</f>
        <v>9551.3277818469633</v>
      </c>
      <c r="AF83" s="348">
        <f>'7.Network costs'!O110</f>
        <v>3198.8584470303499</v>
      </c>
      <c r="AG83" s="348">
        <f>'7.Network costs'!O111</f>
        <v>20637.796432453873</v>
      </c>
      <c r="AH83" s="348">
        <f>'7.Network costs'!O112</f>
        <v>23808.206518132723</v>
      </c>
      <c r="AI83" s="348">
        <f>'7.Network costs'!O113</f>
        <v>3510.6726170826951</v>
      </c>
      <c r="AJ83" s="348">
        <f>'7.Network costs'!O114</f>
        <v>4896.5623477559711</v>
      </c>
      <c r="AK83" s="348">
        <f>'7.Network costs'!O115</f>
        <v>509699.61552648968</v>
      </c>
      <c r="AL83" s="348">
        <f>'7.Network costs'!O116</f>
        <v>2761674.69055804</v>
      </c>
      <c r="AM83" s="348">
        <f>'7.Network costs'!O117</f>
        <v>1328593.8867743011</v>
      </c>
      <c r="AN83" s="348">
        <f>'7.Network costs'!J176</f>
        <v>1150240.5880704955</v>
      </c>
      <c r="AO83" s="348">
        <f>'7.Network costs'!J177</f>
        <v>924284.56362444302</v>
      </c>
      <c r="AP83" s="348">
        <f>'7.Network costs'!J178</f>
        <v>566651.84967607679</v>
      </c>
      <c r="AQ83" s="348">
        <f>'7.Network costs'!J179</f>
        <v>1686769.8114829995</v>
      </c>
      <c r="AR83" s="348">
        <f>'7.Network costs'!J180</f>
        <v>0</v>
      </c>
      <c r="AS83" s="348">
        <f>'7.Network costs'!J181</f>
        <v>0</v>
      </c>
      <c r="AU83" s="9"/>
      <c r="AV83" s="9"/>
      <c r="AW83" s="9"/>
    </row>
    <row r="84" spans="1:49">
      <c r="A84" s="89"/>
      <c r="C84" s="339" t="s">
        <v>40</v>
      </c>
      <c r="D84" s="339" t="s">
        <v>85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U84" s="9"/>
      <c r="AV84" s="9"/>
      <c r="AW84" s="9"/>
    </row>
    <row r="85" spans="1:49">
      <c r="A85" s="89"/>
      <c r="C85" s="125" t="str">
        <f>'C. Masterfiles'!C95</f>
        <v>S01</v>
      </c>
      <c r="D85" s="125" t="str">
        <f>'C. Masterfiles'!D95</f>
        <v>On-net calls</v>
      </c>
      <c r="E85" s="341">
        <f>E$83*'8.Routing factors'!E91</f>
        <v>364355.68804425787</v>
      </c>
      <c r="F85" s="341">
        <f>F$83*'8.Routing factors'!F91</f>
        <v>651741.77790954337</v>
      </c>
      <c r="G85" s="341">
        <f>G$83*'8.Routing factors'!G91</f>
        <v>29913.567089024611</v>
      </c>
      <c r="H85" s="341">
        <f>H$83*'8.Routing factors'!H91</f>
        <v>3851.7627157356787</v>
      </c>
      <c r="I85" s="341">
        <f>I$83*'8.Routing factors'!I91</f>
        <v>21468.449981158177</v>
      </c>
      <c r="J85" s="341">
        <f>J$83*'8.Routing factors'!J91</f>
        <v>167581.52188164517</v>
      </c>
      <c r="K85" s="341">
        <f>K$83*'8.Routing factors'!K91</f>
        <v>280106.33359888144</v>
      </c>
      <c r="L85" s="341">
        <f>L$83*'8.Routing factors'!L91</f>
        <v>994136.45571106975</v>
      </c>
      <c r="M85" s="341">
        <f>M$83*'8.Routing factors'!M91</f>
        <v>994136.45571106975</v>
      </c>
      <c r="N85" s="341">
        <f>N$83*'8.Routing factors'!N91</f>
        <v>378657.09756517108</v>
      </c>
      <c r="O85" s="341">
        <f>O$83*'8.Routing factors'!O91</f>
        <v>166679.72307127126</v>
      </c>
      <c r="P85" s="341">
        <f>P$83*'8.Routing factors'!P91</f>
        <v>994156.40848685254</v>
      </c>
      <c r="Q85" s="341">
        <f>Q$83*'8.Routing factors'!Q91</f>
        <v>993544.25470729254</v>
      </c>
      <c r="R85" s="341">
        <f>R$83*'8.Routing factors'!R91</f>
        <v>381499.84685222333</v>
      </c>
      <c r="S85" s="341">
        <f>S$83*'8.Routing factors'!S91</f>
        <v>1625.5181870248337</v>
      </c>
      <c r="T85" s="341">
        <f>T$83*'8.Routing factors'!T91</f>
        <v>949471.22393464006</v>
      </c>
      <c r="U85" s="341">
        <f>U$83*'8.Routing factors'!U91</f>
        <v>106067.65524653997</v>
      </c>
      <c r="V85" s="341">
        <f>V$83*'8.Routing factors'!V91</f>
        <v>232897.2270274956</v>
      </c>
      <c r="W85" s="341">
        <f>W$83*'8.Routing factors'!W91</f>
        <v>0</v>
      </c>
      <c r="X85" s="341">
        <f>X$83*'8.Routing factors'!X91</f>
        <v>0</v>
      </c>
      <c r="Y85" s="341">
        <f>Y$83*'8.Routing factors'!Y91</f>
        <v>0</v>
      </c>
      <c r="Z85" s="341">
        <f>Z$83*'8.Routing factors'!Z91</f>
        <v>0</v>
      </c>
      <c r="AA85" s="341">
        <f>AA$83*'8.Routing factors'!AA91</f>
        <v>0</v>
      </c>
      <c r="AB85" s="341">
        <f>AB$83*'8.Routing factors'!AB91</f>
        <v>0</v>
      </c>
      <c r="AC85" s="341">
        <f>AC$83*'8.Routing factors'!AC91</f>
        <v>0</v>
      </c>
      <c r="AD85" s="341">
        <f>AD$83*'8.Routing factors'!AD91</f>
        <v>0</v>
      </c>
      <c r="AE85" s="341">
        <f>AE$83*'8.Routing factors'!AE91</f>
        <v>0</v>
      </c>
      <c r="AF85" s="341">
        <f>AF$83*'8.Routing factors'!AF91</f>
        <v>0</v>
      </c>
      <c r="AG85" s="341">
        <f>AG$83*'8.Routing factors'!AG91</f>
        <v>0</v>
      </c>
      <c r="AH85" s="341">
        <f>AH$83*'8.Routing factors'!AH91</f>
        <v>0</v>
      </c>
      <c r="AI85" s="341">
        <f>AI$83*'8.Routing factors'!AI91</f>
        <v>0</v>
      </c>
      <c r="AJ85" s="341">
        <f>AJ$83*'8.Routing factors'!AJ91</f>
        <v>0</v>
      </c>
      <c r="AK85" s="341">
        <f>AK$83*'8.Routing factors'!AK91</f>
        <v>217166.33176431089</v>
      </c>
      <c r="AL85" s="341">
        <f>AL$83*'8.Routing factors'!AL91</f>
        <v>1176659.2396883192</v>
      </c>
      <c r="AM85" s="341">
        <f>AM$83*'8.Routing factors'!AM91</f>
        <v>0</v>
      </c>
      <c r="AN85" s="341">
        <f>AN$83*'8.Routing factors'!AN91</f>
        <v>685084.65776074922</v>
      </c>
      <c r="AO85" s="341">
        <f>AO$83*'8.Routing factors'!AO91</f>
        <v>566208.16579353414</v>
      </c>
      <c r="AP85" s="341">
        <f>AP$83*'8.Routing factors'!AP91</f>
        <v>352212.2853603788</v>
      </c>
      <c r="AQ85" s="341">
        <f>AQ$83*'8.Routing factors'!AQ91</f>
        <v>1025156.7532736666</v>
      </c>
      <c r="AR85" s="341">
        <f>AR$83*'8.Routing factors'!AR91</f>
        <v>0</v>
      </c>
      <c r="AS85" s="341">
        <f>AS$83*'8.Routing factors'!AS91</f>
        <v>0</v>
      </c>
      <c r="AU85" s="347">
        <f t="shared" ref="AU85:AU95" si="8">SUM(E85:AS85)</f>
        <v>11734378.401361855</v>
      </c>
      <c r="AV85" s="345">
        <f>'2.Traffic'!L43</f>
        <v>1792068960.2220001</v>
      </c>
      <c r="AW85" s="346">
        <f>IF(AV85=0,AU85,AU85/AV85)</f>
        <v>6.5479502529345798E-3</v>
      </c>
    </row>
    <row r="86" spans="1:49">
      <c r="A86" s="89"/>
      <c r="C86" s="125" t="str">
        <f>'C. Masterfiles'!C96</f>
        <v>S02</v>
      </c>
      <c r="D86" s="125" t="str">
        <f>'C. Masterfiles'!D96</f>
        <v>Originating calls to OLO</v>
      </c>
      <c r="E86" s="341">
        <f>E$83*'8.Routing factors'!E92</f>
        <v>48741.720944705419</v>
      </c>
      <c r="F86" s="341">
        <f>F$83*'8.Routing factors'!F92</f>
        <v>87186.82570152283</v>
      </c>
      <c r="G86" s="341">
        <f>G$83*'8.Routing factors'!G92</f>
        <v>4001.6906208881674</v>
      </c>
      <c r="H86" s="341">
        <f>H$83*'8.Routing factors'!H92</f>
        <v>515.26996722171225</v>
      </c>
      <c r="I86" s="341">
        <f>I$83*'8.Routing factors'!I92</f>
        <v>2871.9441810110347</v>
      </c>
      <c r="J86" s="341">
        <f>J$83*'8.Routing factors'!J92</f>
        <v>22418.235924594679</v>
      </c>
      <c r="K86" s="341">
        <f>K$83*'8.Routing factors'!K92</f>
        <v>37471.254587530537</v>
      </c>
      <c r="L86" s="341">
        <f>L$83*'8.Routing factors'!L92</f>
        <v>132990.71016380447</v>
      </c>
      <c r="M86" s="341">
        <f>M$83*'8.Routing factors'!M92</f>
        <v>132990.71016380447</v>
      </c>
      <c r="N86" s="341">
        <f>N$83*'8.Routing factors'!N92</f>
        <v>50654.893525394298</v>
      </c>
      <c r="O86" s="341">
        <f>O$83*'8.Routing factors'!O92</f>
        <v>44595.195385525789</v>
      </c>
      <c r="P86" s="341">
        <f>P$83*'8.Routing factors'!P92</f>
        <v>132993.37934850829</v>
      </c>
      <c r="Q86" s="341">
        <f>Q$83*'8.Routing factors'!Q92</f>
        <v>132911.48841149913</v>
      </c>
      <c r="R86" s="341">
        <f>R$83*'8.Routing factors'!R92</f>
        <v>102070.36522761907</v>
      </c>
      <c r="S86" s="341">
        <f>S$83*'8.Routing factors'!S92</f>
        <v>434.90773693031451</v>
      </c>
      <c r="T86" s="341">
        <f>T$83*'8.Routing factors'!T92</f>
        <v>254031.22805882306</v>
      </c>
      <c r="U86" s="341">
        <f>U$83*'8.Routing factors'!U92</f>
        <v>28378.423737730078</v>
      </c>
      <c r="V86" s="341">
        <f>V$83*'8.Routing factors'!V92</f>
        <v>62311.702663420496</v>
      </c>
      <c r="W86" s="341">
        <f>W$83*'8.Routing factors'!W92</f>
        <v>580.85358615810037</v>
      </c>
      <c r="X86" s="341">
        <f>X$83*'8.Routing factors'!X92</f>
        <v>142865.74966206879</v>
      </c>
      <c r="Y86" s="341">
        <f>Y$83*'8.Routing factors'!Y92</f>
        <v>1052.8772823580343</v>
      </c>
      <c r="Z86" s="341">
        <f>Z$83*'8.Routing factors'!Z92</f>
        <v>5726.5411921624482</v>
      </c>
      <c r="AA86" s="341">
        <f>AA$83*'8.Routing factors'!AA92</f>
        <v>0</v>
      </c>
      <c r="AB86" s="341">
        <f>AB$83*'8.Routing factors'!AB92</f>
        <v>0</v>
      </c>
      <c r="AC86" s="341">
        <f>AC$83*'8.Routing factors'!AC92</f>
        <v>0</v>
      </c>
      <c r="AD86" s="341">
        <f>AD$83*'8.Routing factors'!AD92</f>
        <v>0</v>
      </c>
      <c r="AE86" s="341">
        <f>AE$83*'8.Routing factors'!AE92</f>
        <v>1982.1340816143609</v>
      </c>
      <c r="AF86" s="341">
        <f>AF$83*'8.Routing factors'!AF92</f>
        <v>663.8413522117396</v>
      </c>
      <c r="AG86" s="341">
        <f>AG$83*'8.Routing factors'!AG92</f>
        <v>4282.847433624127</v>
      </c>
      <c r="AH86" s="341">
        <f>AH$83*'8.Routing factors'!AH92</f>
        <v>7897.4734014563601</v>
      </c>
      <c r="AI86" s="341">
        <f>AI$83*'8.Routing factors'!AI92</f>
        <v>0</v>
      </c>
      <c r="AJ86" s="341">
        <f>AJ$83*'8.Routing factors'!AJ92</f>
        <v>0</v>
      </c>
      <c r="AK86" s="341">
        <f>AK$83*'8.Routing factors'!AK92</f>
        <v>58102.898287431715</v>
      </c>
      <c r="AL86" s="341">
        <f>AL$83*'8.Routing factors'!AL92</f>
        <v>314815.43003072735</v>
      </c>
      <c r="AM86" s="341">
        <f>AM$83*'8.Routing factors'!AM92</f>
        <v>327835.79177248897</v>
      </c>
      <c r="AN86" s="341">
        <f>AN$83*'8.Routing factors'!AN92</f>
        <v>91647.273002136702</v>
      </c>
      <c r="AO86" s="341">
        <f>AO$83*'8.Routing factors'!AO92</f>
        <v>75744.557637781822</v>
      </c>
      <c r="AP86" s="341">
        <f>AP$83*'8.Routing factors'!AP92</f>
        <v>47117.235958306839</v>
      </c>
      <c r="AQ86" s="341">
        <f>AQ$83*'8.Routing factors'!AQ92</f>
        <v>137140.45377157864</v>
      </c>
      <c r="AR86" s="341">
        <f>AR$83*'8.Routing factors'!AR92</f>
        <v>0</v>
      </c>
      <c r="AS86" s="341">
        <f>AS$83*'8.Routing factors'!AS92</f>
        <v>0</v>
      </c>
      <c r="AU86" s="347">
        <f t="shared" si="8"/>
        <v>2495025.9048026395</v>
      </c>
      <c r="AV86" s="345">
        <f>'2.Traffic'!L44</f>
        <v>459666004.13200003</v>
      </c>
      <c r="AW86" s="346">
        <f t="shared" ref="AW86:AW95" si="9">IF(AV86=0,AU86,AU86/AV86)</f>
        <v>5.4279104444847201E-3</v>
      </c>
    </row>
    <row r="87" spans="1:49">
      <c r="A87" s="89"/>
      <c r="C87" s="125" t="str">
        <f>'C. Masterfiles'!C97</f>
        <v>S03</v>
      </c>
      <c r="D87" s="125" t="str">
        <f>'C. Masterfiles'!D97</f>
        <v>Terminating calls from OLO</v>
      </c>
      <c r="E87" s="341">
        <f>E$83*'8.Routing factors'!E93</f>
        <v>91488.223670629362</v>
      </c>
      <c r="F87" s="341">
        <f>F$83*'8.Routing factors'!F93</f>
        <v>163649.69591373351</v>
      </c>
      <c r="G87" s="341">
        <f>G$83*'8.Routing factors'!G93</f>
        <v>7511.1744002597598</v>
      </c>
      <c r="H87" s="341">
        <f>H$83*'8.Routing factors'!H93</f>
        <v>967.16187073937488</v>
      </c>
      <c r="I87" s="341">
        <f>I$83*'8.Routing factors'!I93</f>
        <v>5390.640020691374</v>
      </c>
      <c r="J87" s="341">
        <f>J$83*'8.Routing factors'!J93</f>
        <v>42079.035020060102</v>
      </c>
      <c r="K87" s="341">
        <f>K$83*'8.Routing factors'!K93</f>
        <v>70333.555206476085</v>
      </c>
      <c r="L87" s="341">
        <f>L$83*'8.Routing factors'!L93</f>
        <v>249623.59969572714</v>
      </c>
      <c r="M87" s="341">
        <f>M$83*'8.Routing factors'!M93</f>
        <v>249623.59969572714</v>
      </c>
      <c r="N87" s="341">
        <f>N$83*'8.Routing factors'!N93</f>
        <v>95079.249132802594</v>
      </c>
      <c r="O87" s="341">
        <f>O$83*'8.Routing factors'!O93</f>
        <v>83705.194051208106</v>
      </c>
      <c r="P87" s="341">
        <f>P$83*'8.Routing factors'!P93</f>
        <v>249628.60975615316</v>
      </c>
      <c r="Q87" s="341">
        <f>Q$83*'8.Routing factors'!Q93</f>
        <v>249474.90044477719</v>
      </c>
      <c r="R87" s="341">
        <f>R$83*'8.Routing factors'!R93</f>
        <v>191586.10371350896</v>
      </c>
      <c r="S87" s="341">
        <f>S$83*'8.Routing factors'!S93</f>
        <v>816.32194229469292</v>
      </c>
      <c r="T87" s="341">
        <f>T$83*'8.Routing factors'!T93</f>
        <v>476816.68520353723</v>
      </c>
      <c r="U87" s="341">
        <f>U$83*'8.Routing factors'!U93</f>
        <v>53266.309190902088</v>
      </c>
      <c r="V87" s="341">
        <f>V$83*'8.Routing factors'!V93</f>
        <v>116959.08310328166</v>
      </c>
      <c r="W87" s="341">
        <f>W$83*'8.Routing factors'!W93</f>
        <v>1090.2623415903815</v>
      </c>
      <c r="X87" s="341">
        <f>X$83*'8.Routing factors'!X93</f>
        <v>268159.05156043288</v>
      </c>
      <c r="Y87" s="341">
        <f>Y$83*'8.Routing factors'!Y93</f>
        <v>1976.2509496817354</v>
      </c>
      <c r="Z87" s="341">
        <f>Z$83*'8.Routing factors'!Z93</f>
        <v>10748.719398766747</v>
      </c>
      <c r="AA87" s="341">
        <f>AA$83*'8.Routing factors'!AA93</f>
        <v>0</v>
      </c>
      <c r="AB87" s="341">
        <f>AB$83*'8.Routing factors'!AB93</f>
        <v>0</v>
      </c>
      <c r="AC87" s="341">
        <f>AC$83*'8.Routing factors'!AC93</f>
        <v>0</v>
      </c>
      <c r="AD87" s="341">
        <f>AD$83*'8.Routing factors'!AD93</f>
        <v>0</v>
      </c>
      <c r="AE87" s="341">
        <f>AE$83*'8.Routing factors'!AE93</f>
        <v>3720.4662184503864</v>
      </c>
      <c r="AF87" s="341">
        <f>AF$83*'8.Routing factors'!AF93</f>
        <v>1246.0304013856919</v>
      </c>
      <c r="AG87" s="341">
        <f>AG$83*'8.Routing factors'!AG93</f>
        <v>8038.9058153915621</v>
      </c>
      <c r="AH87" s="341">
        <f>AH$83*'8.Routing factors'!AH93</f>
        <v>14823.559754998147</v>
      </c>
      <c r="AI87" s="341">
        <f>AI$83*'8.Routing factors'!AI93</f>
        <v>0</v>
      </c>
      <c r="AJ87" s="341">
        <f>AJ$83*'8.Routing factors'!AJ93</f>
        <v>0</v>
      </c>
      <c r="AK87" s="341">
        <f>AK$83*'8.Routing factors'!AK93</f>
        <v>109059.15612751467</v>
      </c>
      <c r="AL87" s="341">
        <f>AL$83*'8.Routing factors'!AL93</f>
        <v>590908.64908710541</v>
      </c>
      <c r="AM87" s="341">
        <f>AM$83*'8.Routing factors'!AM93</f>
        <v>615347.8716712679</v>
      </c>
      <c r="AN87" s="341">
        <f>AN$83*'8.Routing factors'!AN93</f>
        <v>172021.9567284995</v>
      </c>
      <c r="AO87" s="341">
        <f>AO$83*'8.Routing factors'!AO93</f>
        <v>142172.55559892175</v>
      </c>
      <c r="AP87" s="341">
        <f>AP$83*'8.Routing factors'!AP93</f>
        <v>88439.064902644648</v>
      </c>
      <c r="AQ87" s="341">
        <f>AQ$83*'8.Routing factors'!AQ93</f>
        <v>257412.66959324884</v>
      </c>
      <c r="AR87" s="341">
        <f>AR$83*'8.Routing factors'!AR93</f>
        <v>0</v>
      </c>
      <c r="AS87" s="341">
        <f>AS$83*'8.Routing factors'!AS93</f>
        <v>0</v>
      </c>
      <c r="AU87" s="347">
        <f t="shared" si="8"/>
        <v>4683164.3121824097</v>
      </c>
      <c r="AV87" s="345">
        <f>'2.Traffic'!L45</f>
        <v>868754873.00600004</v>
      </c>
      <c r="AW87" s="346">
        <f t="shared" si="9"/>
        <v>5.3906624960595364E-3</v>
      </c>
    </row>
    <row r="88" spans="1:49">
      <c r="A88" s="89"/>
      <c r="C88" s="125" t="str">
        <f>'C. Masterfiles'!C98</f>
        <v>S04</v>
      </c>
      <c r="D88" s="125" t="str">
        <f>'C. Masterfiles'!D98</f>
        <v xml:space="preserve">Originating international calls </v>
      </c>
      <c r="E88" s="341">
        <f>E$83*'8.Routing factors'!E94</f>
        <v>30630.677539443408</v>
      </c>
      <c r="F88" s="341">
        <f>F$83*'8.Routing factors'!F94</f>
        <v>54790.669922808636</v>
      </c>
      <c r="G88" s="341">
        <f>G$83*'8.Routing factors'!G94</f>
        <v>2514.7756920625352</v>
      </c>
      <c r="H88" s="341">
        <f>H$83*'8.Routing factors'!H94</f>
        <v>323.8102370171294</v>
      </c>
      <c r="I88" s="341">
        <f>I$83*'8.Routing factors'!I94</f>
        <v>1804.8110410304587</v>
      </c>
      <c r="J88" s="341">
        <f>J$83*'8.Routing factors'!J94</f>
        <v>14088.254216309466</v>
      </c>
      <c r="K88" s="341">
        <f>K$83*'8.Routing factors'!K94</f>
        <v>23547.997362898081</v>
      </c>
      <c r="L88" s="341">
        <f>L$83*'8.Routing factors'!L94</f>
        <v>83575.1278333058</v>
      </c>
      <c r="M88" s="341">
        <f>M$83*'8.Routing factors'!M94</f>
        <v>83575.1278333058</v>
      </c>
      <c r="N88" s="341">
        <f>N$83*'8.Routing factors'!N94</f>
        <v>31832.969359686398</v>
      </c>
      <c r="O88" s="341">
        <f>O$83*'8.Routing factors'!O94</f>
        <v>28024.88347122867</v>
      </c>
      <c r="P88" s="341">
        <f>P$83*'8.Routing factors'!P94</f>
        <v>83576.80522455032</v>
      </c>
      <c r="Q88" s="341">
        <f>Q$83*'8.Routing factors'!Q94</f>
        <v>83525.342641032272</v>
      </c>
      <c r="R88" s="341">
        <f>R$83*'8.Routing factors'!R94</f>
        <v>64143.907581089064</v>
      </c>
      <c r="S88" s="341">
        <f>S$83*'8.Routing factors'!S94</f>
        <v>273.30833608509676</v>
      </c>
      <c r="T88" s="341">
        <f>T$83*'8.Routing factors'!T94</f>
        <v>159640.41648110596</v>
      </c>
      <c r="U88" s="341">
        <f>U$83*'8.Routing factors'!U94</f>
        <v>17833.804997862288</v>
      </c>
      <c r="V88" s="341">
        <f>V$83*'8.Routing factors'!V94</f>
        <v>39158.438278824004</v>
      </c>
      <c r="W88" s="341">
        <f>W$83*'8.Routing factors'!W94</f>
        <v>0</v>
      </c>
      <c r="X88" s="341">
        <f>X$83*'8.Routing factors'!X94</f>
        <v>0</v>
      </c>
      <c r="Y88" s="341">
        <f>Y$83*'8.Routing factors'!Y94</f>
        <v>0</v>
      </c>
      <c r="Z88" s="341">
        <f>Z$83*'8.Routing factors'!Z94</f>
        <v>0</v>
      </c>
      <c r="AA88" s="341">
        <f>AA$83*'8.Routing factors'!AA94</f>
        <v>609.97611639769161</v>
      </c>
      <c r="AB88" s="341">
        <f>AB$83*'8.Routing factors'!AB94</f>
        <v>87254.938233661698</v>
      </c>
      <c r="AC88" s="341">
        <f>AC$83*'8.Routing factors'!AC94</f>
        <v>643.04245389171297</v>
      </c>
      <c r="AD88" s="341">
        <f>AD$83*'8.Routing factors'!AD94</f>
        <v>3497.4722716715437</v>
      </c>
      <c r="AE88" s="341">
        <f>AE$83*'8.Routing factors'!AE94</f>
        <v>1245.6291800354534</v>
      </c>
      <c r="AF88" s="341">
        <f>AF$83*'8.Routing factors'!AF94</f>
        <v>417.17670207035741</v>
      </c>
      <c r="AG88" s="341">
        <f>AG$83*'8.Routing factors'!AG94</f>
        <v>2691.4625940023066</v>
      </c>
      <c r="AH88" s="341">
        <f>AH$83*'8.Routing factors'!AH94</f>
        <v>0</v>
      </c>
      <c r="AI88" s="341">
        <f>AI$83*'8.Routing factors'!AI94</f>
        <v>0</v>
      </c>
      <c r="AJ88" s="341">
        <f>AJ$83*'8.Routing factors'!AJ94</f>
        <v>1705.0899959753599</v>
      </c>
      <c r="AK88" s="341">
        <f>AK$83*'8.Routing factors'!AK94</f>
        <v>36513.506438732409</v>
      </c>
      <c r="AL88" s="341">
        <f>AL$83*'8.Routing factors'!AL94</f>
        <v>197838.9300749524</v>
      </c>
      <c r="AM88" s="341">
        <f>AM$83*'8.Routing factors'!AM94</f>
        <v>0</v>
      </c>
      <c r="AN88" s="341">
        <f>AN$83*'8.Routing factors'!AN94</f>
        <v>57593.741301879934</v>
      </c>
      <c r="AO88" s="341">
        <f>AO$83*'8.Routing factors'!AO94</f>
        <v>47600.024689376551</v>
      </c>
      <c r="AP88" s="341">
        <f>AP$83*'8.Routing factors'!AP94</f>
        <v>29609.8051774993</v>
      </c>
      <c r="AQ88" s="341">
        <f>AQ$83*'8.Routing factors'!AQ94</f>
        <v>86182.944214374802</v>
      </c>
      <c r="AR88" s="341">
        <f>AR$83*'8.Routing factors'!AR94</f>
        <v>0</v>
      </c>
      <c r="AS88" s="341">
        <f>AS$83*'8.Routing factors'!AS94</f>
        <v>0</v>
      </c>
      <c r="AU88" s="347">
        <f t="shared" si="8"/>
        <v>1356264.8674941668</v>
      </c>
      <c r="AV88" s="345">
        <f>'2.Traffic'!L46</f>
        <v>302792572.54000002</v>
      </c>
      <c r="AW88" s="346">
        <f t="shared" si="9"/>
        <v>4.4791880333028946E-3</v>
      </c>
    </row>
    <row r="89" spans="1:49">
      <c r="A89" s="89"/>
      <c r="C89" s="125" t="str">
        <f>'C. Masterfiles'!C99</f>
        <v>S05</v>
      </c>
      <c r="D89" s="125" t="str">
        <f>'C. Masterfiles'!D99</f>
        <v xml:space="preserve">Terminating international calls </v>
      </c>
      <c r="E89" s="341">
        <f>E$83*'8.Routing factors'!E95</f>
        <v>50591.898990265836</v>
      </c>
      <c r="F89" s="341">
        <f>F$83*'8.Routing factors'!F95</f>
        <v>90496.334427282811</v>
      </c>
      <c r="G89" s="341">
        <f>G$83*'8.Routing factors'!G95</f>
        <v>4153.5900612114074</v>
      </c>
      <c r="H89" s="341">
        <f>H$83*'8.Routing factors'!H95</f>
        <v>534.82900540117566</v>
      </c>
      <c r="I89" s="341">
        <f>I$83*'8.Routing factors'!I95</f>
        <v>2980.9597834311785</v>
      </c>
      <c r="J89" s="341">
        <f>J$83*'8.Routing factors'!J95</f>
        <v>23269.205630299835</v>
      </c>
      <c r="K89" s="341">
        <f>K$83*'8.Routing factors'!K95</f>
        <v>38893.619067769199</v>
      </c>
      <c r="L89" s="341">
        <f>L$83*'8.Routing factors'!L95</f>
        <v>138038.88013892077</v>
      </c>
      <c r="M89" s="341">
        <f>M$83*'8.Routing factors'!M95</f>
        <v>138038.88013892077</v>
      </c>
      <c r="N89" s="341">
        <f>N$83*'8.Routing factors'!N95</f>
        <v>52577.693338047713</v>
      </c>
      <c r="O89" s="341">
        <f>O$83*'8.Routing factors'!O95</f>
        <v>46287.976227904714</v>
      </c>
      <c r="P89" s="341">
        <f>P$83*'8.Routing factors'!P95</f>
        <v>138041.6506427172</v>
      </c>
      <c r="Q89" s="341">
        <f>Q$83*'8.Routing factors'!Q95</f>
        <v>137956.65122264985</v>
      </c>
      <c r="R89" s="341">
        <f>R$83*'8.Routing factors'!R95</f>
        <v>105944.83550044164</v>
      </c>
      <c r="S89" s="341">
        <f>S$83*'8.Routing factors'!S95</f>
        <v>451.41631994948335</v>
      </c>
      <c r="T89" s="341">
        <f>T$83*'8.Routing factors'!T95</f>
        <v>263673.95285252447</v>
      </c>
      <c r="U89" s="341">
        <f>U$83*'8.Routing factors'!U95</f>
        <v>29455.635119468581</v>
      </c>
      <c r="V89" s="341">
        <f>V$83*'8.Routing factors'!V95</f>
        <v>64676.98115615439</v>
      </c>
      <c r="W89" s="341">
        <f>W$83*'8.Routing factors'!W95</f>
        <v>0</v>
      </c>
      <c r="X89" s="341">
        <f>X$83*'8.Routing factors'!X95</f>
        <v>0</v>
      </c>
      <c r="Y89" s="341">
        <f>Y$83*'8.Routing factors'!Y95</f>
        <v>0</v>
      </c>
      <c r="Z89" s="341">
        <f>Z$83*'8.Routing factors'!Z95</f>
        <v>0</v>
      </c>
      <c r="AA89" s="341">
        <f>AA$83*'8.Routing factors'!AA95</f>
        <v>1007.4817975386974</v>
      </c>
      <c r="AB89" s="341">
        <f>AB$83*'8.Routing factors'!AB95</f>
        <v>144116.72793835012</v>
      </c>
      <c r="AC89" s="341">
        <f>AC$83*'8.Routing factors'!AC95</f>
        <v>1062.0966131699015</v>
      </c>
      <c r="AD89" s="341">
        <f>AD$83*'8.Routing factors'!AD95</f>
        <v>5776.6846215468195</v>
      </c>
      <c r="AE89" s="341">
        <f>AE$83*'8.Routing factors'!AE95</f>
        <v>2057.3735456726836</v>
      </c>
      <c r="AF89" s="341">
        <f>AF$83*'8.Routing factors'!AF95</f>
        <v>689.03998434437699</v>
      </c>
      <c r="AG89" s="341">
        <f>AG$83*'8.Routing factors'!AG95</f>
        <v>4445.4192538346915</v>
      </c>
      <c r="AH89" s="341">
        <f>AH$83*'8.Routing factors'!AH95</f>
        <v>0</v>
      </c>
      <c r="AI89" s="341">
        <f>AI$83*'8.Routing factors'!AI95</f>
        <v>0</v>
      </c>
      <c r="AJ89" s="341">
        <f>AJ$83*'8.Routing factors'!AJ95</f>
        <v>2816.2531088192732</v>
      </c>
      <c r="AK89" s="341">
        <f>AK$83*'8.Routing factors'!AK95</f>
        <v>60308.415546799493</v>
      </c>
      <c r="AL89" s="341">
        <f>AL$83*'8.Routing factors'!AL95</f>
        <v>326765.45119857416</v>
      </c>
      <c r="AM89" s="341">
        <f>AM$83*'8.Routing factors'!AM95</f>
        <v>340280.05046361062</v>
      </c>
      <c r="AN89" s="341">
        <f>AN$83*'8.Routing factors'!AN95</f>
        <v>95126.095028884476</v>
      </c>
      <c r="AO89" s="341">
        <f>AO$83*'8.Routing factors'!AO95</f>
        <v>78619.731408750857</v>
      </c>
      <c r="AP89" s="341">
        <f>AP$83*'8.Routing factors'!AP95</f>
        <v>48905.750476217363</v>
      </c>
      <c r="AQ89" s="341">
        <f>AQ$83*'8.Routing factors'!AQ95</f>
        <v>142346.14310319282</v>
      </c>
      <c r="AR89" s="341">
        <f>AR$83*'8.Routing factors'!AR95</f>
        <v>0</v>
      </c>
      <c r="AS89" s="341">
        <f>AS$83*'8.Routing factors'!AS95</f>
        <v>0</v>
      </c>
      <c r="AU89" s="347">
        <f t="shared" si="8"/>
        <v>2580387.7037126673</v>
      </c>
      <c r="AV89" s="345">
        <f>'2.Traffic'!L47</f>
        <v>517388660.40000004</v>
      </c>
      <c r="AW89" s="346">
        <f t="shared" si="9"/>
        <v>4.9873294511668179E-3</v>
      </c>
    </row>
    <row r="90" spans="1:49">
      <c r="A90" s="89"/>
      <c r="C90" s="125" t="str">
        <f>'C. Masterfiles'!C100</f>
        <v>S06</v>
      </c>
      <c r="D90" s="125" t="str">
        <f>'C. Masterfiles'!D100</f>
        <v>Transit calls</v>
      </c>
      <c r="E90" s="341">
        <f>E$83*'8.Routing factors'!E96</f>
        <v>0</v>
      </c>
      <c r="F90" s="341">
        <f>F$83*'8.Routing factors'!F96</f>
        <v>0</v>
      </c>
      <c r="G90" s="341">
        <f>G$83*'8.Routing factors'!G96</f>
        <v>0</v>
      </c>
      <c r="H90" s="341">
        <f>H$83*'8.Routing factors'!H96</f>
        <v>0</v>
      </c>
      <c r="I90" s="341">
        <f>I$83*'8.Routing factors'!I96</f>
        <v>0</v>
      </c>
      <c r="J90" s="341">
        <f>J$83*'8.Routing factors'!J96</f>
        <v>0</v>
      </c>
      <c r="K90" s="341">
        <f>K$83*'8.Routing factors'!K96</f>
        <v>0</v>
      </c>
      <c r="L90" s="341">
        <f>L$83*'8.Routing factors'!L96</f>
        <v>0</v>
      </c>
      <c r="M90" s="341">
        <f>M$83*'8.Routing factors'!M96</f>
        <v>0</v>
      </c>
      <c r="N90" s="341">
        <f>N$83*'8.Routing factors'!N96</f>
        <v>0</v>
      </c>
      <c r="O90" s="341">
        <f>O$83*'8.Routing factors'!O96</f>
        <v>6139.0151023539111</v>
      </c>
      <c r="P90" s="341">
        <f>P$83*'8.Routing factors'!P96</f>
        <v>0</v>
      </c>
      <c r="Q90" s="341">
        <f>Q$83*'8.Routing factors'!Q96</f>
        <v>18296.716217535861</v>
      </c>
      <c r="R90" s="341">
        <f>R$83*'8.Routing factors'!R96</f>
        <v>14051.099187212252</v>
      </c>
      <c r="S90" s="341">
        <f>S$83*'8.Routing factors'!S96</f>
        <v>59.869794090247005</v>
      </c>
      <c r="T90" s="341">
        <f>T$83*'8.Routing factors'!T96</f>
        <v>34970.16958981171</v>
      </c>
      <c r="U90" s="341">
        <f>U$83*'8.Routing factors'!U96</f>
        <v>3906.5995877095902</v>
      </c>
      <c r="V90" s="341">
        <f>V$83*'8.Routing factors'!V96</f>
        <v>8577.8855860396779</v>
      </c>
      <c r="W90" s="341">
        <f>W$83*'8.Routing factors'!W96</f>
        <v>79.960832256794575</v>
      </c>
      <c r="X90" s="341">
        <f>X$83*'8.Routing factors'!X96</f>
        <v>19667.028862692645</v>
      </c>
      <c r="Y90" s="341">
        <f>Y$83*'8.Routing factors'!Y96</f>
        <v>144.94004301232883</v>
      </c>
      <c r="Z90" s="341">
        <f>Z$83*'8.Routing factors'!Z96</f>
        <v>788.32086190045857</v>
      </c>
      <c r="AA90" s="341">
        <f>AA$83*'8.Routing factors'!AA96</f>
        <v>133.61884606888759</v>
      </c>
      <c r="AB90" s="341">
        <f>AB$83*'8.Routing factors'!AB96</f>
        <v>19113.706007781748</v>
      </c>
      <c r="AC90" s="341">
        <f>AC$83*'8.Routing factors'!AC96</f>
        <v>140.86222124522794</v>
      </c>
      <c r="AD90" s="341">
        <f>AD$83*'8.Routing factors'!AD96</f>
        <v>766.14181528706683</v>
      </c>
      <c r="AE90" s="341">
        <f>AE$83*'8.Routing factors'!AE96</f>
        <v>545.7247560740783</v>
      </c>
      <c r="AF90" s="341">
        <f>AF$83*'8.Routing factors'!AF96</f>
        <v>182.77000701818375</v>
      </c>
      <c r="AG90" s="341">
        <f>AG$83*'8.Routing factors'!AG96</f>
        <v>1179.1613356011856</v>
      </c>
      <c r="AH90" s="341">
        <f>AH$83*'8.Routing factors'!AH96</f>
        <v>1087.1733616782153</v>
      </c>
      <c r="AI90" s="341">
        <f>AI$83*'8.Routing factors'!AI96</f>
        <v>0</v>
      </c>
      <c r="AJ90" s="341">
        <f>AJ$83*'8.Routing factors'!AJ96</f>
        <v>373.50996470374923</v>
      </c>
      <c r="AK90" s="341">
        <f>AK$83*'8.Routing factors'!AK96</f>
        <v>7998.497752806089</v>
      </c>
      <c r="AL90" s="341">
        <f>AL$83*'8.Routing factors'!AL96</f>
        <v>43337.778043236394</v>
      </c>
      <c r="AM90" s="341">
        <f>AM$83*'8.Routing factors'!AM96</f>
        <v>45130.172866933681</v>
      </c>
      <c r="AN90" s="341">
        <f>AN$83*'8.Routing factors'!AN96</f>
        <v>0</v>
      </c>
      <c r="AO90" s="341">
        <f>AO$83*'8.Routing factors'!AO96</f>
        <v>0</v>
      </c>
      <c r="AP90" s="341">
        <f>AP$83*'8.Routing factors'!AP96</f>
        <v>0</v>
      </c>
      <c r="AQ90" s="341">
        <f>AQ$83*'8.Routing factors'!AQ96</f>
        <v>37757.758860302994</v>
      </c>
      <c r="AR90" s="341">
        <f>AR$83*'8.Routing factors'!AR96</f>
        <v>0</v>
      </c>
      <c r="AS90" s="341">
        <f>AS$83*'8.Routing factors'!AS96</f>
        <v>0</v>
      </c>
      <c r="AU90" s="347">
        <f t="shared" si="8"/>
        <v>264428.48150335293</v>
      </c>
      <c r="AV90" s="345">
        <f>'2.Traffic'!L48</f>
        <v>66171727.53874848</v>
      </c>
      <c r="AW90" s="346">
        <f t="shared" si="9"/>
        <v>3.9960945760182899E-3</v>
      </c>
    </row>
    <row r="91" spans="1:49">
      <c r="A91" s="89"/>
      <c r="C91" s="125" t="str">
        <f>'C. Masterfiles'!C101</f>
        <v>S07</v>
      </c>
      <c r="D91" s="125" t="str">
        <f>'C. Masterfiles'!D101</f>
        <v>Internet access</v>
      </c>
      <c r="E91" s="341">
        <f>E$83*'8.Routing factors'!E97</f>
        <v>29.646772758993077</v>
      </c>
      <c r="F91" s="341">
        <f>F$83*'8.Routing factors'!F97</f>
        <v>53.030708786078669</v>
      </c>
      <c r="G91" s="341">
        <f>G$83*'8.Routing factors'!G97</f>
        <v>2.4339972038298003</v>
      </c>
      <c r="H91" s="341">
        <f>H$83*'8.Routing factors'!H97</f>
        <v>0.31340895092903526</v>
      </c>
      <c r="I91" s="341">
        <f>I$83*'8.Routing factors'!I97</f>
        <v>1.7468377164511133</v>
      </c>
      <c r="J91" s="341">
        <f>J$83*'8.Routing factors'!J97</f>
        <v>13.635717681530668</v>
      </c>
      <c r="K91" s="341">
        <f>K$83*'8.Routing factors'!K97</f>
        <v>22.79159923407601</v>
      </c>
      <c r="L91" s="341">
        <f>L$83*'8.Routing factors'!L97</f>
        <v>80.89056534865135</v>
      </c>
      <c r="M91" s="341">
        <f>M$83*'8.Routing factors'!M97</f>
        <v>80.89056534865135</v>
      </c>
      <c r="N91" s="341">
        <f>N$83*'8.Routing factors'!N97</f>
        <v>30.810445104759534</v>
      </c>
      <c r="O91" s="341">
        <f>O$83*'8.Routing factors'!O97</f>
        <v>13.562340415077131</v>
      </c>
      <c r="P91" s="341">
        <f>P$83*'8.Routing factors'!P97</f>
        <v>80.892188859492421</v>
      </c>
      <c r="Q91" s="341">
        <f>Q$83*'8.Routing factors'!Q97</f>
        <v>0</v>
      </c>
      <c r="R91" s="341">
        <f>R$83*'8.Routing factors'!R97</f>
        <v>31.04175298573816</v>
      </c>
      <c r="S91" s="341">
        <f>S$83*'8.Routing factors'!S97</f>
        <v>0</v>
      </c>
      <c r="T91" s="341">
        <f>T$83*'8.Routing factors'!T97</f>
        <v>0</v>
      </c>
      <c r="U91" s="341">
        <f>U$83*'8.Routing factors'!U97</f>
        <v>0</v>
      </c>
      <c r="V91" s="341">
        <f>V$83*'8.Routing factors'!V97</f>
        <v>0</v>
      </c>
      <c r="W91" s="341">
        <f>W$83*'8.Routing factors'!W97</f>
        <v>0</v>
      </c>
      <c r="X91" s="341">
        <f>X$83*'8.Routing factors'!X97</f>
        <v>0</v>
      </c>
      <c r="Y91" s="341">
        <f>Y$83*'8.Routing factors'!Y97</f>
        <v>0</v>
      </c>
      <c r="Z91" s="341">
        <f>Z$83*'8.Routing factors'!Z97</f>
        <v>0</v>
      </c>
      <c r="AA91" s="341">
        <f>AA$83*'8.Routing factors'!AA97</f>
        <v>0</v>
      </c>
      <c r="AB91" s="341">
        <f>AB$83*'8.Routing factors'!AB97</f>
        <v>0</v>
      </c>
      <c r="AC91" s="341">
        <f>AC$83*'8.Routing factors'!AC97</f>
        <v>0</v>
      </c>
      <c r="AD91" s="341">
        <f>AD$83*'8.Routing factors'!AD97</f>
        <v>0</v>
      </c>
      <c r="AE91" s="341">
        <f>AE$83*'8.Routing factors'!AE97</f>
        <v>0</v>
      </c>
      <c r="AF91" s="341">
        <f>AF$83*'8.Routing factors'!AF97</f>
        <v>0</v>
      </c>
      <c r="AG91" s="341">
        <f>AG$83*'8.Routing factors'!AG97</f>
        <v>0</v>
      </c>
      <c r="AH91" s="341">
        <f>AH$83*'8.Routing factors'!AH97</f>
        <v>0</v>
      </c>
      <c r="AI91" s="341">
        <f>AI$83*'8.Routing factors'!AI97</f>
        <v>0</v>
      </c>
      <c r="AJ91" s="341">
        <f>AJ$83*'8.Routing factors'!AJ97</f>
        <v>1.6503198657365536</v>
      </c>
      <c r="AK91" s="341">
        <f>AK$83*'8.Routing factors'!AK97</f>
        <v>35.34063608711152</v>
      </c>
      <c r="AL91" s="341">
        <f>AL$83*'8.Routing factors'!AL97</f>
        <v>191.48403737598201</v>
      </c>
      <c r="AM91" s="341">
        <f>AM$83*'8.Routing factors'!AM97</f>
        <v>0</v>
      </c>
      <c r="AN91" s="341">
        <f>AN$83*'8.Routing factors'!AN97</f>
        <v>55.743741173153779</v>
      </c>
      <c r="AO91" s="341">
        <f>AO$83*'8.Routing factors'!AO97</f>
        <v>46.071038209037582</v>
      </c>
      <c r="AP91" s="341">
        <f>AP$83*'8.Routing factors'!AP97</f>
        <v>28.658692397678173</v>
      </c>
      <c r="AQ91" s="341">
        <f>AQ$83*'8.Routing factors'!AQ97</f>
        <v>0</v>
      </c>
      <c r="AR91" s="341">
        <f>AR$83*'8.Routing factors'!AR97</f>
        <v>0</v>
      </c>
      <c r="AS91" s="341">
        <f>AS$83*'8.Routing factors'!AS97</f>
        <v>0</v>
      </c>
      <c r="AU91" s="347">
        <f t="shared" si="8"/>
        <v>800.63536550295805</v>
      </c>
      <c r="AV91" s="345">
        <f>'2.Traffic'!L49</f>
        <v>137</v>
      </c>
      <c r="AW91" s="346">
        <f t="shared" si="9"/>
        <v>5.8440537627953146</v>
      </c>
    </row>
    <row r="92" spans="1:49">
      <c r="A92" s="89"/>
      <c r="C92" s="125" t="str">
        <f>'C. Masterfiles'!C102</f>
        <v>S08</v>
      </c>
      <c r="D92" s="125" t="str">
        <f>'C. Masterfiles'!D102</f>
        <v>Local leased lines</v>
      </c>
      <c r="E92" s="341">
        <f>E$83*'8.Routing factors'!E98</f>
        <v>33932.166416813408</v>
      </c>
      <c r="F92" s="341">
        <f>F$83*'8.Routing factors'!F98</f>
        <v>60696.21305357579</v>
      </c>
      <c r="G92" s="341">
        <f>G$83*'8.Routing factors'!G98</f>
        <v>2089.3707094988476</v>
      </c>
      <c r="H92" s="341">
        <f>H$83*'8.Routing factors'!H98</f>
        <v>269.03378571493113</v>
      </c>
      <c r="I92" s="341">
        <f>I$83*'8.Routing factors'!I98</f>
        <v>1499.5052390602602</v>
      </c>
      <c r="J92" s="341">
        <f>J$83*'8.Routing factors'!J98</f>
        <v>11705.054172600401</v>
      </c>
      <c r="K92" s="341">
        <f>K$83*'8.Routing factors'!K98</f>
        <v>0</v>
      </c>
      <c r="L92" s="341">
        <f>L$83*'8.Routing factors'!L98</f>
        <v>0</v>
      </c>
      <c r="M92" s="341">
        <f>M$83*'8.Routing factors'!M98</f>
        <v>0</v>
      </c>
      <c r="N92" s="341">
        <f>N$83*'8.Routing factors'!N98</f>
        <v>0</v>
      </c>
      <c r="O92" s="341">
        <f>O$83*'8.Routing factors'!O98</f>
        <v>0</v>
      </c>
      <c r="P92" s="341">
        <f>P$83*'8.Routing factors'!P98</f>
        <v>0</v>
      </c>
      <c r="Q92" s="341">
        <f>Q$83*'8.Routing factors'!Q98</f>
        <v>0</v>
      </c>
      <c r="R92" s="341">
        <f>R$83*'8.Routing factors'!R98</f>
        <v>0</v>
      </c>
      <c r="S92" s="341">
        <f>S$83*'8.Routing factors'!S98</f>
        <v>0</v>
      </c>
      <c r="T92" s="341">
        <f>T$83*'8.Routing factors'!T98</f>
        <v>0</v>
      </c>
      <c r="U92" s="341">
        <f>U$83*'8.Routing factors'!U98</f>
        <v>0</v>
      </c>
      <c r="V92" s="341">
        <f>V$83*'8.Routing factors'!V98</f>
        <v>0</v>
      </c>
      <c r="W92" s="341">
        <f>W$83*'8.Routing factors'!W98</f>
        <v>0</v>
      </c>
      <c r="X92" s="341">
        <f>X$83*'8.Routing factors'!X98</f>
        <v>0</v>
      </c>
      <c r="Y92" s="341">
        <f>Y$83*'8.Routing factors'!Y98</f>
        <v>0</v>
      </c>
      <c r="Z92" s="341">
        <f>Z$83*'8.Routing factors'!Z98</f>
        <v>0</v>
      </c>
      <c r="AA92" s="341">
        <f>AA$83*'8.Routing factors'!AA98</f>
        <v>0</v>
      </c>
      <c r="AB92" s="341">
        <f>AB$83*'8.Routing factors'!AB98</f>
        <v>0</v>
      </c>
      <c r="AC92" s="341">
        <f>AC$83*'8.Routing factors'!AC98</f>
        <v>0</v>
      </c>
      <c r="AD92" s="341">
        <f>AD$83*'8.Routing factors'!AD98</f>
        <v>0</v>
      </c>
      <c r="AE92" s="341">
        <f>AE$83*'8.Routing factors'!AE98</f>
        <v>0</v>
      </c>
      <c r="AF92" s="341">
        <f>AF$83*'8.Routing factors'!AF98</f>
        <v>0</v>
      </c>
      <c r="AG92" s="341">
        <f>AG$83*'8.Routing factors'!AG98</f>
        <v>0</v>
      </c>
      <c r="AH92" s="341">
        <f>AH$83*'8.Routing factors'!AH98</f>
        <v>0</v>
      </c>
      <c r="AI92" s="341">
        <f>AI$83*'8.Routing factors'!AI98</f>
        <v>0</v>
      </c>
      <c r="AJ92" s="341">
        <f>AJ$83*'8.Routing factors'!AJ98</f>
        <v>0</v>
      </c>
      <c r="AK92" s="341">
        <f>AK$83*'8.Routing factors'!AK98</f>
        <v>20224.534298090646</v>
      </c>
      <c r="AL92" s="341">
        <f>AL$83*'8.Routing factors'!AL98</f>
        <v>109581.37459387034</v>
      </c>
      <c r="AM92" s="341">
        <f>AM$83*'8.Routing factors'!AM98</f>
        <v>0</v>
      </c>
      <c r="AN92" s="341">
        <f>AN$83*'8.Routing factors'!AN98</f>
        <v>47851.057454713773</v>
      </c>
      <c r="AO92" s="341">
        <f>AO$83*'8.Routing factors'!AO98</f>
        <v>13182.633302221933</v>
      </c>
      <c r="AP92" s="341">
        <f>AP$83*'8.Routing factors'!AP98</f>
        <v>0</v>
      </c>
      <c r="AQ92" s="341">
        <f>AQ$83*'8.Routing factors'!AQ98</f>
        <v>0</v>
      </c>
      <c r="AR92" s="341">
        <f>AR$83*'8.Routing factors'!AR98</f>
        <v>0</v>
      </c>
      <c r="AS92" s="341">
        <f>AS$83*'8.Routing factors'!AS98</f>
        <v>0</v>
      </c>
      <c r="AU92" s="347">
        <f t="shared" si="8"/>
        <v>301030.94302616036</v>
      </c>
      <c r="AV92" s="345">
        <f>'2.Traffic'!L50</f>
        <v>3136.0626243497582</v>
      </c>
      <c r="AW92" s="346">
        <f t="shared" si="9"/>
        <v>95.990093019452104</v>
      </c>
    </row>
    <row r="93" spans="1:49">
      <c r="A93" s="89"/>
      <c r="C93" s="125" t="str">
        <f>'C. Masterfiles'!C103</f>
        <v>S09</v>
      </c>
      <c r="D93" s="125" t="str">
        <f>'C. Masterfiles'!D103</f>
        <v>Long distance leased lines</v>
      </c>
      <c r="E93" s="341">
        <f>E$83*'8.Routing factors'!E99</f>
        <v>426.71034826851167</v>
      </c>
      <c r="F93" s="341">
        <f>F$83*'8.Routing factors'!F99</f>
        <v>763.27876895705037</v>
      </c>
      <c r="G93" s="341">
        <f>G$83*'8.Routing factors'!G99</f>
        <v>35.03287872086328</v>
      </c>
      <c r="H93" s="341">
        <f>H$83*'8.Routing factors'!H99</f>
        <v>4.5109409947775951</v>
      </c>
      <c r="I93" s="341">
        <f>I$83*'8.Routing factors'!I99</f>
        <v>25.142491441309339</v>
      </c>
      <c r="J93" s="341">
        <f>J$83*'8.Routing factors'!J99</f>
        <v>196.26088438283946</v>
      </c>
      <c r="K93" s="341">
        <f>K$83*'8.Routing factors'!K99</f>
        <v>328.0428303555841</v>
      </c>
      <c r="L93" s="341">
        <f>L$83*'8.Routing factors'!L99</f>
        <v>1164.2697703442091</v>
      </c>
      <c r="M93" s="341">
        <f>M$83*'8.Routing factors'!M99</f>
        <v>1164.2697703442091</v>
      </c>
      <c r="N93" s="341">
        <f>N$83*'8.Routing factors'!N99</f>
        <v>443.45925500345527</v>
      </c>
      <c r="O93" s="341">
        <f>O$83*'8.Routing factors'!O99</f>
        <v>146.40356596903578</v>
      </c>
      <c r="P93" s="341">
        <f>P$83*'8.Routing factors'!P99</f>
        <v>873.21985333038447</v>
      </c>
      <c r="Q93" s="341">
        <f>Q$83*'8.Routing factors'!Q99</f>
        <v>872.6821664744333</v>
      </c>
      <c r="R93" s="341">
        <f>R$83*'8.Routing factors'!R99</f>
        <v>335.09137744321868</v>
      </c>
      <c r="S93" s="341">
        <f>S$83*'8.Routing factors'!S99</f>
        <v>0</v>
      </c>
      <c r="T93" s="341">
        <f>T$83*'8.Routing factors'!T99</f>
        <v>0</v>
      </c>
      <c r="U93" s="341">
        <f>U$83*'8.Routing factors'!U99</f>
        <v>0</v>
      </c>
      <c r="V93" s="341">
        <f>V$83*'8.Routing factors'!V99</f>
        <v>0</v>
      </c>
      <c r="W93" s="341">
        <f>W$83*'8.Routing factors'!W99</f>
        <v>0</v>
      </c>
      <c r="X93" s="341">
        <f>X$83*'8.Routing factors'!X99</f>
        <v>0</v>
      </c>
      <c r="Y93" s="341">
        <f>Y$83*'8.Routing factors'!Y99</f>
        <v>0</v>
      </c>
      <c r="Z93" s="341">
        <f>Z$83*'8.Routing factors'!Z99</f>
        <v>0</v>
      </c>
      <c r="AA93" s="341">
        <f>AA$83*'8.Routing factors'!AA99</f>
        <v>0</v>
      </c>
      <c r="AB93" s="341">
        <f>AB$83*'8.Routing factors'!AB99</f>
        <v>0</v>
      </c>
      <c r="AC93" s="341">
        <f>AC$83*'8.Routing factors'!AC99</f>
        <v>0</v>
      </c>
      <c r="AD93" s="341">
        <f>AD$83*'8.Routing factors'!AD99</f>
        <v>0</v>
      </c>
      <c r="AE93" s="341">
        <f>AE$83*'8.Routing factors'!AE99</f>
        <v>0</v>
      </c>
      <c r="AF93" s="341">
        <f>AF$83*'8.Routing factors'!AF99</f>
        <v>0</v>
      </c>
      <c r="AG93" s="341">
        <f>AG$83*'8.Routing factors'!AG99</f>
        <v>0</v>
      </c>
      <c r="AH93" s="341">
        <f>AH$83*'8.Routing factors'!AH99</f>
        <v>0</v>
      </c>
      <c r="AI93" s="341">
        <f>AI$83*'8.Routing factors'!AI99</f>
        <v>0</v>
      </c>
      <c r="AJ93" s="341">
        <f>AJ$83*'8.Routing factors'!AJ99</f>
        <v>0</v>
      </c>
      <c r="AK93" s="341">
        <f>AK$83*'8.Routing factors'!AK99</f>
        <v>254.33147910150939</v>
      </c>
      <c r="AL93" s="341">
        <f>AL$83*'8.Routing factors'!AL99</f>
        <v>1378.0289163477426</v>
      </c>
      <c r="AM93" s="341">
        <f>AM$83*'8.Routing factors'!AM99</f>
        <v>0</v>
      </c>
      <c r="AN93" s="341">
        <f>AN$83*'8.Routing factors'!AN99</f>
        <v>802.32784199321759</v>
      </c>
      <c r="AO93" s="341">
        <f>AO$83*'8.Routing factors'!AO99</f>
        <v>663.10720964753114</v>
      </c>
      <c r="AP93" s="341">
        <f>AP$83*'8.Routing factors'!AP99</f>
        <v>309.36657203836444</v>
      </c>
      <c r="AQ93" s="341">
        <f>AQ$83*'8.Routing factors'!AQ99</f>
        <v>600.29939091562494</v>
      </c>
      <c r="AR93" s="341">
        <f>AR$83*'8.Routing factors'!AR99</f>
        <v>0</v>
      </c>
      <c r="AS93" s="341">
        <f>AS$83*'8.Routing factors'!AS99</f>
        <v>0</v>
      </c>
      <c r="AU93" s="347">
        <f t="shared" si="8"/>
        <v>10785.83631207387</v>
      </c>
      <c r="AV93" s="345">
        <f>'2.Traffic'!L51</f>
        <v>39.437221844022133</v>
      </c>
      <c r="AW93" s="346">
        <f t="shared" si="9"/>
        <v>273.49381644409061</v>
      </c>
    </row>
    <row r="94" spans="1:49">
      <c r="A94" s="89"/>
      <c r="C94" s="125" t="str">
        <f>'C. Masterfiles'!C104</f>
        <v>S10</v>
      </c>
      <c r="D94" s="125" t="str">
        <f>'C. Masterfiles'!D104</f>
        <v>International leased lines</v>
      </c>
      <c r="E94" s="341">
        <f>E$83*'8.Routing factors'!E100</f>
        <v>1.0591437949496312</v>
      </c>
      <c r="F94" s="341">
        <f>F$83*'8.Routing factors'!F100</f>
        <v>1.8945450356149922</v>
      </c>
      <c r="G94" s="341">
        <f>G$83*'8.Routing factors'!G100</f>
        <v>8.6955604116440877E-2</v>
      </c>
      <c r="H94" s="341">
        <f>H$83*'8.Routing factors'!H100</f>
        <v>1.119667048945382E-2</v>
      </c>
      <c r="I94" s="341">
        <f>I$83*'8.Routing factors'!I100</f>
        <v>6.2406533864700443E-2</v>
      </c>
      <c r="J94" s="341">
        <f>J$83*'8.Routing factors'!J100</f>
        <v>0.48714191893609315</v>
      </c>
      <c r="K94" s="341">
        <f>K$83*'8.Routing factors'!K100</f>
        <v>0.81423975223164391</v>
      </c>
      <c r="L94" s="341">
        <f>L$83*'8.Routing factors'!L100</f>
        <v>2.8898504756475756</v>
      </c>
      <c r="M94" s="341">
        <f>M$83*'8.Routing factors'!M100</f>
        <v>2.8898504756475756</v>
      </c>
      <c r="N94" s="341">
        <f>N$83*'8.Routing factors'!N100</f>
        <v>1.1007164934147335</v>
      </c>
      <c r="O94" s="341">
        <f>O$83*'8.Routing factors'!O100</f>
        <v>0.48452048431700612</v>
      </c>
      <c r="P94" s="341">
        <f>P$83*'8.Routing factors'!P100</f>
        <v>2.8899084762754121</v>
      </c>
      <c r="Q94" s="341">
        <f>Q$83*'8.Routing factors'!Q100</f>
        <v>2.8881290094015561</v>
      </c>
      <c r="R94" s="341">
        <f>R$83*'8.Routing factors'!R100</f>
        <v>1.1089800676274493</v>
      </c>
      <c r="S94" s="341">
        <f>S$83*'8.Routing factors'!S100</f>
        <v>0</v>
      </c>
      <c r="T94" s="341">
        <f>T$83*'8.Routing factors'!T100</f>
        <v>0</v>
      </c>
      <c r="U94" s="341">
        <f>U$83*'8.Routing factors'!U100</f>
        <v>0</v>
      </c>
      <c r="V94" s="341">
        <f>V$83*'8.Routing factors'!V100</f>
        <v>0</v>
      </c>
      <c r="W94" s="341">
        <f>W$83*'8.Routing factors'!W100</f>
        <v>0</v>
      </c>
      <c r="X94" s="341">
        <f>X$83*'8.Routing factors'!X100</f>
        <v>0</v>
      </c>
      <c r="Y94" s="341">
        <f>Y$83*'8.Routing factors'!Y100</f>
        <v>0</v>
      </c>
      <c r="Z94" s="341">
        <f>Z$83*'8.Routing factors'!Z100</f>
        <v>0</v>
      </c>
      <c r="AA94" s="341">
        <f>AA$83*'8.Routing factors'!AA100</f>
        <v>0</v>
      </c>
      <c r="AB94" s="341">
        <f>AB$83*'8.Routing factors'!AB100</f>
        <v>0</v>
      </c>
      <c r="AC94" s="341">
        <f>AC$83*'8.Routing factors'!AC100</f>
        <v>0</v>
      </c>
      <c r="AD94" s="341">
        <f>AD$83*'8.Routing factors'!AD100</f>
        <v>0</v>
      </c>
      <c r="AE94" s="341">
        <f>AE$83*'8.Routing factors'!AE100</f>
        <v>0</v>
      </c>
      <c r="AF94" s="341">
        <f>AF$83*'8.Routing factors'!AF100</f>
        <v>0</v>
      </c>
      <c r="AG94" s="341">
        <f>AG$83*'8.Routing factors'!AG100</f>
        <v>0</v>
      </c>
      <c r="AH94" s="341">
        <f>AH$83*'8.Routing factors'!AH100</f>
        <v>0</v>
      </c>
      <c r="AI94" s="341">
        <f>AI$83*'8.Routing factors'!AI100</f>
        <v>0</v>
      </c>
      <c r="AJ94" s="341">
        <f>AJ$83*'8.Routing factors'!AJ100</f>
        <v>5.8958391852170888E-2</v>
      </c>
      <c r="AK94" s="341">
        <f>AK$83*'8.Routing factors'!AK100</f>
        <v>1.2625595279972892</v>
      </c>
      <c r="AL94" s="341">
        <f>AL$83*'8.Routing factors'!AL100</f>
        <v>6.8408501548336105</v>
      </c>
      <c r="AM94" s="341">
        <f>AM$83*'8.Routing factors'!AM100</f>
        <v>0</v>
      </c>
      <c r="AN94" s="341">
        <f>AN$83*'8.Routing factors'!AN100</f>
        <v>1.9914692924852899</v>
      </c>
      <c r="AO94" s="341">
        <f>AO$83*'8.Routing factors'!AO100</f>
        <v>1.6459077904588368</v>
      </c>
      <c r="AP94" s="341">
        <f>AP$83*'8.Routing factors'!AP100</f>
        <v>1.0238441961667986</v>
      </c>
      <c r="AQ94" s="341">
        <f>AQ$83*'8.Routing factors'!AQ100</f>
        <v>5.9600464584959321</v>
      </c>
      <c r="AR94" s="341">
        <f>AR$83*'8.Routing factors'!AR100</f>
        <v>0</v>
      </c>
      <c r="AS94" s="341">
        <f>AS$83*'8.Routing factors'!AS100</f>
        <v>0</v>
      </c>
      <c r="AU94" s="347">
        <f t="shared" si="8"/>
        <v>37.451220604824194</v>
      </c>
      <c r="AV94" s="345">
        <f>'2.Traffic'!L52</f>
        <v>0.19577537304000001</v>
      </c>
      <c r="AW94" s="346">
        <f t="shared" si="9"/>
        <v>191.29689308354588</v>
      </c>
    </row>
    <row r="95" spans="1:49">
      <c r="A95" s="89"/>
      <c r="C95" s="125" t="str">
        <f>'C. Masterfiles'!C105</f>
        <v>S11</v>
      </c>
      <c r="D95" s="125" t="str">
        <f>'C. Masterfiles'!D105</f>
        <v>IPTV</v>
      </c>
      <c r="E95" s="341">
        <f>E$83*'8.Routing factors'!E101</f>
        <v>29.646772758993077</v>
      </c>
      <c r="F95" s="341">
        <f>F$83*'8.Routing factors'!F101</f>
        <v>53.030708786078669</v>
      </c>
      <c r="G95" s="341">
        <f>G$83*'8.Routing factors'!G101</f>
        <v>2.4339972038298003</v>
      </c>
      <c r="H95" s="341">
        <f>H$83*'8.Routing factors'!H101</f>
        <v>0.31340895092903526</v>
      </c>
      <c r="I95" s="341">
        <f>I$83*'8.Routing factors'!I101</f>
        <v>1.7468377164511133</v>
      </c>
      <c r="J95" s="341">
        <f>J$83*'8.Routing factors'!J101</f>
        <v>13.635717681530668</v>
      </c>
      <c r="K95" s="341">
        <f>K$83*'8.Routing factors'!K101</f>
        <v>22.79159923407601</v>
      </c>
      <c r="L95" s="341">
        <f>L$83*'8.Routing factors'!L101</f>
        <v>80.89056534865135</v>
      </c>
      <c r="M95" s="341">
        <f>M$83*'8.Routing factors'!M101</f>
        <v>80.89056534865135</v>
      </c>
      <c r="N95" s="341">
        <f>N$83*'8.Routing factors'!N101</f>
        <v>30.810445104759534</v>
      </c>
      <c r="O95" s="341">
        <f>O$83*'8.Routing factors'!O101</f>
        <v>13.562340415077131</v>
      </c>
      <c r="P95" s="341">
        <f>P$83*'8.Routing factors'!P101</f>
        <v>80.892188859492421</v>
      </c>
      <c r="Q95" s="341">
        <f>Q$83*'8.Routing factors'!Q101</f>
        <v>80.842379333823715</v>
      </c>
      <c r="R95" s="341">
        <f>R$83*'8.Routing factors'!R101</f>
        <v>31.04175298573816</v>
      </c>
      <c r="S95" s="341">
        <f>S$83*'8.Routing factors'!S101</f>
        <v>0</v>
      </c>
      <c r="T95" s="341">
        <f>T$83*'8.Routing factors'!T101</f>
        <v>0</v>
      </c>
      <c r="U95" s="341">
        <f>U$83*'8.Routing factors'!U101</f>
        <v>0</v>
      </c>
      <c r="V95" s="341">
        <f>V$83*'8.Routing factors'!V101</f>
        <v>0</v>
      </c>
      <c r="W95" s="341">
        <f>W$83*'8.Routing factors'!W101</f>
        <v>0</v>
      </c>
      <c r="X95" s="341">
        <f>X$83*'8.Routing factors'!X101</f>
        <v>0</v>
      </c>
      <c r="Y95" s="341">
        <f>Y$83*'8.Routing factors'!Y101</f>
        <v>0</v>
      </c>
      <c r="Z95" s="341">
        <f>Z$83*'8.Routing factors'!Z101</f>
        <v>0</v>
      </c>
      <c r="AA95" s="341">
        <f>AA$83*'8.Routing factors'!AA101</f>
        <v>0</v>
      </c>
      <c r="AB95" s="341">
        <f>AB$83*'8.Routing factors'!AB101</f>
        <v>0</v>
      </c>
      <c r="AC95" s="341">
        <f>AC$83*'8.Routing factors'!AC101</f>
        <v>0</v>
      </c>
      <c r="AD95" s="341">
        <f>AD$83*'8.Routing factors'!AD101</f>
        <v>0</v>
      </c>
      <c r="AE95" s="341">
        <f>AE$83*'8.Routing factors'!AE101</f>
        <v>0</v>
      </c>
      <c r="AF95" s="341">
        <f>AF$83*'8.Routing factors'!AF101</f>
        <v>0</v>
      </c>
      <c r="AG95" s="341">
        <f>AG$83*'8.Routing factors'!AG101</f>
        <v>0</v>
      </c>
      <c r="AH95" s="341">
        <f>AH$83*'8.Routing factors'!AH101</f>
        <v>0</v>
      </c>
      <c r="AI95" s="341">
        <f>AI$83*'8.Routing factors'!AI101</f>
        <v>0</v>
      </c>
      <c r="AJ95" s="341">
        <f>AJ$83*'8.Routing factors'!AJ101</f>
        <v>0</v>
      </c>
      <c r="AK95" s="341">
        <f>AK$83*'8.Routing factors'!AK101</f>
        <v>35.34063608711152</v>
      </c>
      <c r="AL95" s="341">
        <f>AL$83*'8.Routing factors'!AL101</f>
        <v>191.48403737598201</v>
      </c>
      <c r="AM95" s="341">
        <f>AM$83*'8.Routing factors'!AM101</f>
        <v>0</v>
      </c>
      <c r="AN95" s="341">
        <f>AN$83*'8.Routing factors'!AN101</f>
        <v>55.743741173153779</v>
      </c>
      <c r="AO95" s="341">
        <f>AO$83*'8.Routing factors'!AO101</f>
        <v>46.071038209037582</v>
      </c>
      <c r="AP95" s="341">
        <f>AP$83*'8.Routing factors'!AP101</f>
        <v>28.658692397678173</v>
      </c>
      <c r="AQ95" s="341">
        <f>AQ$83*'8.Routing factors'!AQ101</f>
        <v>166.82922926104979</v>
      </c>
      <c r="AR95" s="341">
        <f>AR$83*'8.Routing factors'!AR101</f>
        <v>0</v>
      </c>
      <c r="AS95" s="341">
        <f>AS$83*'8.Routing factors'!AS101</f>
        <v>0</v>
      </c>
      <c r="AU95" s="347">
        <f t="shared" si="8"/>
        <v>1046.656654232095</v>
      </c>
      <c r="AV95" s="345">
        <f>'2.Traffic'!L53</f>
        <v>137</v>
      </c>
      <c r="AW95" s="346">
        <f t="shared" si="9"/>
        <v>7.6398295929349995</v>
      </c>
    </row>
    <row r="96" spans="1:49">
      <c r="A96" s="89"/>
    </row>
    <row r="97" spans="1:1">
      <c r="A97" s="89"/>
    </row>
    <row r="98" spans="1:1">
      <c r="A98" s="89"/>
    </row>
    <row r="99" spans="1:1">
      <c r="A99" s="89"/>
    </row>
    <row r="100" spans="1:1">
      <c r="A100" s="89"/>
    </row>
    <row r="101" spans="1:1">
      <c r="A101" s="89"/>
    </row>
    <row r="102" spans="1:1">
      <c r="A102" s="89"/>
    </row>
    <row r="103" spans="1:1">
      <c r="A103" s="89"/>
    </row>
    <row r="104" spans="1:1">
      <c r="A104" s="89"/>
    </row>
    <row r="105" spans="1:1">
      <c r="A105" s="89"/>
    </row>
    <row r="106" spans="1:1">
      <c r="A106" s="89"/>
    </row>
    <row r="107" spans="1:1">
      <c r="A107" s="89"/>
    </row>
    <row r="108" spans="1:1">
      <c r="A108" s="89"/>
    </row>
    <row r="109" spans="1:1">
      <c r="A109" s="89"/>
    </row>
    <row r="110" spans="1:1">
      <c r="A110" s="89"/>
    </row>
    <row r="111" spans="1:1">
      <c r="A111" s="89"/>
    </row>
    <row r="112" spans="1:1">
      <c r="A112" s="89"/>
    </row>
    <row r="113" spans="1:1">
      <c r="A113" s="89"/>
    </row>
  </sheetData>
  <phoneticPr fontId="2" type="noConversion"/>
  <conditionalFormatting sqref="C2:C9">
    <cfRule type="cellIs" dxfId="1" priority="1" stopIfTrue="1" operator="equal">
      <formula>"NOT OK"</formula>
    </cfRule>
  </conditionalFormatting>
  <pageMargins left="0.75" right="0.75" top="1" bottom="1" header="0.5" footer="0.5"/>
  <pageSetup paperSize="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indexed="44"/>
  </sheetPr>
  <dimension ref="A1:AC63"/>
  <sheetViews>
    <sheetView topLeftCell="B1" workbookViewId="0">
      <selection activeCell="H54" sqref="H54"/>
    </sheetView>
  </sheetViews>
  <sheetFormatPr baseColWidth="10" defaultColWidth="8.83203125" defaultRowHeight="12" x14ac:dyDescent="0"/>
  <cols>
    <col min="1" max="1" width="5.83203125" style="1" bestFit="1" customWidth="1"/>
    <col min="2" max="2" width="15.6640625" style="43" customWidth="1"/>
    <col min="3" max="3" width="46.6640625" style="1" customWidth="1"/>
    <col min="4" max="8" width="17" style="1" customWidth="1"/>
    <col min="9" max="10" width="13" style="1" customWidth="1"/>
    <col min="11" max="13" width="14.83203125" style="1" customWidth="1"/>
    <col min="14" max="14" width="14.6640625" style="1" customWidth="1"/>
    <col min="15" max="16384" width="8.83203125" style="1"/>
  </cols>
  <sheetData>
    <row r="1" spans="1:29" s="15" customFormat="1" ht="23">
      <c r="A1" s="15">
        <v>10</v>
      </c>
      <c r="B1" s="15" t="s">
        <v>10</v>
      </c>
    </row>
    <row r="2" spans="1:29">
      <c r="C2" s="72"/>
    </row>
    <row r="3" spans="1:29">
      <c r="B3" s="109" t="s">
        <v>62</v>
      </c>
      <c r="C3" s="106" t="s">
        <v>0</v>
      </c>
      <c r="D3" s="116"/>
      <c r="E3" s="116"/>
      <c r="F3" s="116"/>
      <c r="G3" s="116"/>
    </row>
    <row r="4" spans="1:29">
      <c r="B4" s="123" t="s">
        <v>64</v>
      </c>
      <c r="C4" s="94" t="s">
        <v>69</v>
      </c>
      <c r="D4" s="93"/>
      <c r="E4" s="93"/>
      <c r="F4" s="93"/>
      <c r="G4" s="93"/>
    </row>
    <row r="5" spans="1:29">
      <c r="B5" s="152" t="s">
        <v>97</v>
      </c>
      <c r="C5" s="130" t="s">
        <v>69</v>
      </c>
      <c r="D5" s="131"/>
      <c r="E5" s="131"/>
      <c r="F5" s="131"/>
      <c r="G5" s="131"/>
    </row>
    <row r="6" spans="1:29">
      <c r="B6" s="110" t="s">
        <v>65</v>
      </c>
      <c r="C6" s="107" t="s">
        <v>385</v>
      </c>
      <c r="D6" s="117"/>
      <c r="E6" s="117"/>
      <c r="F6" s="117"/>
      <c r="G6" s="117"/>
    </row>
    <row r="7" spans="1:29">
      <c r="B7" s="111" t="s">
        <v>66</v>
      </c>
      <c r="C7" s="108" t="s">
        <v>384</v>
      </c>
      <c r="D7" s="104"/>
      <c r="E7" s="104"/>
      <c r="F7" s="104"/>
      <c r="G7" s="104"/>
    </row>
    <row r="8" spans="1:29">
      <c r="F8" s="95"/>
    </row>
    <row r="9" spans="1:29">
      <c r="F9" s="95"/>
    </row>
    <row r="10" spans="1:29" ht="15">
      <c r="A10" s="23"/>
      <c r="B10" s="112">
        <f>A1+0.01</f>
        <v>10.01</v>
      </c>
      <c r="C10" s="24" t="s">
        <v>4</v>
      </c>
      <c r="D10" s="24"/>
      <c r="E10" s="23"/>
      <c r="F10" s="25"/>
      <c r="G10" s="25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23"/>
      <c r="Z10" s="23"/>
      <c r="AA10" s="23"/>
      <c r="AB10" s="23"/>
      <c r="AC10" s="23"/>
    </row>
    <row r="12" spans="1:29">
      <c r="C12" s="206" t="s">
        <v>263</v>
      </c>
      <c r="D12" s="196" t="s">
        <v>124</v>
      </c>
      <c r="E12" s="196" t="s">
        <v>1</v>
      </c>
      <c r="F12" s="196" t="s">
        <v>128</v>
      </c>
      <c r="G12" s="196" t="s">
        <v>94</v>
      </c>
    </row>
    <row r="13" spans="1:29">
      <c r="C13" s="205" t="str">
        <f>'5.Indirect costs'!C16</f>
        <v>Spectrum fees</v>
      </c>
      <c r="D13" s="349">
        <f>IF('B. Dashboard'!$D$37="Newtel",'5.Indirect costs'!D16,IF('B. Dashboard'!$D$37="Telecom",'5.Indirect costs'!D16*'B. Dashboard'!F$13/'B. Dashboard'!G$13,"error"))/'C. Masterfiles'!$E$121</f>
        <v>126033.955</v>
      </c>
      <c r="E13" s="349">
        <f>$D13*'5.Indirect costs'!E16</f>
        <v>126033.955</v>
      </c>
      <c r="F13" s="349">
        <f>$D13*'5.Indirect costs'!F16</f>
        <v>0</v>
      </c>
      <c r="G13" s="349">
        <f>$D13*'5.Indirect costs'!G16</f>
        <v>0</v>
      </c>
    </row>
    <row r="14" spans="1:29">
      <c r="C14" s="205" t="str">
        <f>'5.Indirect costs'!C17</f>
        <v>License Fee</v>
      </c>
      <c r="D14" s="349">
        <f>IF('B. Dashboard'!$D$37="Newtel",'5.Indirect costs'!D17,IF('B. Dashboard'!$D$37="Telecom",'5.Indirect costs'!D17*'B. Dashboard'!F$13/'B. Dashboard'!G$13,"error"))/'C. Masterfiles'!$E$121</f>
        <v>36470</v>
      </c>
      <c r="E14" s="349">
        <f>$D14*'5.Indirect costs'!E17</f>
        <v>0</v>
      </c>
      <c r="F14" s="349">
        <f>$D14*'5.Indirect costs'!F17</f>
        <v>0</v>
      </c>
      <c r="G14" s="349">
        <f>$D14*'5.Indirect costs'!G17</f>
        <v>36470</v>
      </c>
    </row>
    <row r="15" spans="1:29">
      <c r="C15" s="205" t="str">
        <f>'5.Indirect costs'!C18</f>
        <v>International leased lines for international interconnect</v>
      </c>
      <c r="D15" s="349">
        <f>IF('B. Dashboard'!$D$37="Newtel",'5.Indirect costs'!D18,IF('B. Dashboard'!$D$37="Telecom",'5.Indirect costs'!D18*'B. Dashboard'!F$13/'B. Dashboard'!G$13,"error"))/'C. Masterfiles'!$E$121</f>
        <v>9607.844000000001</v>
      </c>
      <c r="E15" s="349">
        <f>$D15*'5.Indirect costs'!E18</f>
        <v>9607.844000000001</v>
      </c>
      <c r="F15" s="349">
        <f>$D15*'5.Indirect costs'!F18</f>
        <v>0</v>
      </c>
      <c r="G15" s="349">
        <f>$D15*'5.Indirect costs'!G18</f>
        <v>0</v>
      </c>
    </row>
    <row r="16" spans="1:29">
      <c r="C16" s="205" t="str">
        <f>'5.Indirect costs'!C19</f>
        <v>International leased lines for transit lines and data transmission</v>
      </c>
      <c r="D16" s="349">
        <f>IF('B. Dashboard'!$D$37="Newtel",'5.Indirect costs'!D19,IF('B. Dashboard'!$D$37="Telecom",'5.Indirect costs'!D19*'B. Dashboard'!F$13/'B. Dashboard'!G$13,"error"))/'C. Masterfiles'!$E$121</f>
        <v>111329.04399999999</v>
      </c>
      <c r="E16" s="349">
        <f>$D16*'5.Indirect costs'!E19</f>
        <v>111329.04399999999</v>
      </c>
      <c r="F16" s="349">
        <f>$D16*'5.Indirect costs'!F19</f>
        <v>0</v>
      </c>
      <c r="G16" s="349">
        <f>$D16*'5.Indirect costs'!G19</f>
        <v>0</v>
      </c>
    </row>
    <row r="17" spans="3:7">
      <c r="C17" s="205" t="str">
        <f>'5.Indirect costs'!C20</f>
        <v>Internet capacity</v>
      </c>
      <c r="D17" s="349">
        <f>IF('B. Dashboard'!$D$37="Newtel",'5.Indirect costs'!D20,IF('B. Dashboard'!$D$37="Telecom",'5.Indirect costs'!D20*'B. Dashboard'!F$13/'B. Dashboard'!G$13,"error"))/'C. Masterfiles'!$E$121</f>
        <v>53010.123999999996</v>
      </c>
      <c r="E17" s="349">
        <f>$D17*'5.Indirect costs'!E20</f>
        <v>0</v>
      </c>
      <c r="F17" s="349">
        <f>$D17*'5.Indirect costs'!F20</f>
        <v>42408.099199999997</v>
      </c>
      <c r="G17" s="349">
        <f>$D17*'5.Indirect costs'!G20</f>
        <v>10602.024799999999</v>
      </c>
    </row>
    <row r="18" spans="3:7">
      <c r="C18" s="205" t="str">
        <f>'5.Indirect costs'!C21</f>
        <v>Value added services</v>
      </c>
      <c r="D18" s="349">
        <f>IF('B. Dashboard'!$D$37="Newtel",'5.Indirect costs'!D21,IF('B. Dashboard'!$D$37="Telecom",'5.Indirect costs'!D21*'B. Dashboard'!F$13/'B. Dashboard'!G$13,"error"))/'C. Masterfiles'!$E$121</f>
        <v>44880.921999999999</v>
      </c>
      <c r="E18" s="349">
        <f>$D18*'5.Indirect costs'!E21</f>
        <v>0</v>
      </c>
      <c r="F18" s="349">
        <f>$D18*'5.Indirect costs'!F21</f>
        <v>44880.921999999999</v>
      </c>
      <c r="G18" s="349">
        <f>$D18*'5.Indirect costs'!G21</f>
        <v>0</v>
      </c>
    </row>
    <row r="19" spans="3:7">
      <c r="C19" s="205" t="str">
        <f>'5.Indirect costs'!C22</f>
        <v>License fee - Revenue control</v>
      </c>
      <c r="D19" s="349">
        <f>IF('B. Dashboard'!$D$37="Newtel",'5.Indirect costs'!D22,IF('B. Dashboard'!$D$37="Telecom",'5.Indirect costs'!D22*'B. Dashboard'!F$13/'B. Dashboard'!G$13,"error"))/'C. Masterfiles'!$E$121</f>
        <v>43718.648999999998</v>
      </c>
      <c r="E19" s="349">
        <f>$D19*'5.Indirect costs'!E22</f>
        <v>8743.7297999999992</v>
      </c>
      <c r="F19" s="349">
        <f>$D19*'5.Indirect costs'!F22</f>
        <v>34974.919199999997</v>
      </c>
      <c r="G19" s="349">
        <f>$D19*'5.Indirect costs'!G22</f>
        <v>0</v>
      </c>
    </row>
    <row r="20" spans="3:7">
      <c r="C20" s="205" t="str">
        <f>'5.Indirect costs'!C23</f>
        <v>License fee - Numbering-Fixed network</v>
      </c>
      <c r="D20" s="349">
        <f>IF('B. Dashboard'!$D$37="Newtel",'5.Indirect costs'!D23,IF('B. Dashboard'!$D$37="Telecom",'5.Indirect costs'!D23*'B. Dashboard'!F$13/'B. Dashboard'!G$13,"error"))/'C. Masterfiles'!$E$121</f>
        <v>115385.514</v>
      </c>
      <c r="E20" s="349">
        <f>$D20*'5.Indirect costs'!E23</f>
        <v>0</v>
      </c>
      <c r="F20" s="349">
        <f>$D20*'5.Indirect costs'!F23</f>
        <v>115385.514</v>
      </c>
      <c r="G20" s="349">
        <f>$D20*'5.Indirect costs'!G23</f>
        <v>0</v>
      </c>
    </row>
    <row r="21" spans="3:7">
      <c r="C21" s="205" t="str">
        <f>'5.Indirect costs'!C24</f>
        <v xml:space="preserve">License fee - Spectrum-Fixed network </v>
      </c>
      <c r="D21" s="349">
        <f>IF('B. Dashboard'!$D$37="Newtel",'5.Indirect costs'!D24,IF('B. Dashboard'!$D$37="Telecom",'5.Indirect costs'!D24*'B. Dashboard'!F$13/'B. Dashboard'!G$13,"error"))/'C. Masterfiles'!$E$121</f>
        <v>129605.91399999999</v>
      </c>
      <c r="E21" s="349">
        <f>$D21*'5.Indirect costs'!E24</f>
        <v>129605.91399999999</v>
      </c>
      <c r="F21" s="349">
        <f>$D21*'5.Indirect costs'!F24</f>
        <v>0</v>
      </c>
      <c r="G21" s="349">
        <f>$D21*'5.Indirect costs'!G24</f>
        <v>0</v>
      </c>
    </row>
    <row r="22" spans="3:7">
      <c r="C22" s="205" t="str">
        <f>'5.Indirect costs'!C25</f>
        <v xml:space="preserve">License fee - DTH TV </v>
      </c>
      <c r="D22" s="349">
        <f>IF('B. Dashboard'!$D$37="Newtel",'5.Indirect costs'!D25,IF('B. Dashboard'!$D$37="Telecom",'5.Indirect costs'!D25*'B. Dashboard'!F$13/'B. Dashboard'!G$13,"error"))/'C. Masterfiles'!$E$121</f>
        <v>1368</v>
      </c>
      <c r="E22" s="349">
        <f>$D22*'5.Indirect costs'!E25</f>
        <v>0</v>
      </c>
      <c r="F22" s="349">
        <f>$D22*'5.Indirect costs'!F25</f>
        <v>1368</v>
      </c>
      <c r="G22" s="349">
        <f>$D22*'5.Indirect costs'!G25</f>
        <v>0</v>
      </c>
    </row>
    <row r="23" spans="3:7">
      <c r="C23" s="205" t="str">
        <f>'5.Indirect costs'!C26</f>
        <v>Advertisement and publicity</v>
      </c>
      <c r="D23" s="349">
        <f>IF('B. Dashboard'!$D$37="Newtel",'5.Indirect costs'!D26,IF('B. Dashboard'!$D$37="Telecom",'5.Indirect costs'!D26*'B. Dashboard'!F$13/'B. Dashboard'!G$13,"error"))/'C. Masterfiles'!$E$121</f>
        <v>873318.59399999992</v>
      </c>
      <c r="E23" s="349">
        <f>$D23*'5.Indirect costs'!E26</f>
        <v>0</v>
      </c>
      <c r="F23" s="349">
        <f>$D23*'5.Indirect costs'!F26</f>
        <v>0</v>
      </c>
      <c r="G23" s="349">
        <f>$D23*'5.Indirect costs'!G26</f>
        <v>873318.59399999992</v>
      </c>
    </row>
    <row r="24" spans="3:7">
      <c r="C24" s="205" t="str">
        <f>'5.Indirect costs'!C27</f>
        <v>Billing and Collection</v>
      </c>
      <c r="D24" s="349">
        <f>IF('B. Dashboard'!$D$37="Newtel",'5.Indirect costs'!D27,IF('B. Dashboard'!$D$37="Telecom",'5.Indirect costs'!D27*'B. Dashboard'!F$13/'B. Dashboard'!G$13,"error"))/'C. Masterfiles'!$E$121</f>
        <v>826096.86899999995</v>
      </c>
      <c r="E24" s="349">
        <f>$D24*'5.Indirect costs'!E27</f>
        <v>165219.3738</v>
      </c>
      <c r="F24" s="349">
        <f>$D24*'5.Indirect costs'!F27</f>
        <v>660877.4952</v>
      </c>
      <c r="G24" s="349">
        <f>$D24*'5.Indirect costs'!G27</f>
        <v>0</v>
      </c>
    </row>
    <row r="25" spans="3:7">
      <c r="C25" s="205" t="str">
        <f>'5.Indirect costs'!C28</f>
        <v>Bad debt provisions</v>
      </c>
      <c r="D25" s="349">
        <f>IF('B. Dashboard'!$D$37="Newtel",'5.Indirect costs'!D28,IF('B. Dashboard'!$D$37="Telecom",'5.Indirect costs'!D28*'B. Dashboard'!F$13/'B. Dashboard'!G$13,"error"))/'C. Masterfiles'!$E$121</f>
        <v>1159291.6070000001</v>
      </c>
      <c r="E25" s="349">
        <f>$D25*'5.Indirect costs'!E28</f>
        <v>115929.16070000001</v>
      </c>
      <c r="F25" s="349">
        <f>$D25*'5.Indirect costs'!F28</f>
        <v>1043362.4463000001</v>
      </c>
      <c r="G25" s="349">
        <f>$D25*'5.Indirect costs'!G28</f>
        <v>0</v>
      </c>
    </row>
    <row r="26" spans="3:7">
      <c r="C26" s="205" t="str">
        <f>'5.Indirect costs'!C29</f>
        <v>Facilities - Rental, Building maintenance, Secirity, Reconstruction, Cleaning and Taxes</v>
      </c>
      <c r="D26" s="349">
        <f>IF('B. Dashboard'!$D$37="Newtel",'5.Indirect costs'!D29,IF('B. Dashboard'!$D$37="Telecom",'5.Indirect costs'!D29*'B. Dashboard'!F$13/'B. Dashboard'!G$13,"error"))/'C. Masterfiles'!$E$121</f>
        <v>1900900.325</v>
      </c>
      <c r="E26" s="349">
        <f>$D26*'5.Indirect costs'!E29</f>
        <v>980759.42200000002</v>
      </c>
      <c r="F26" s="349">
        <f>$D26*'5.Indirect costs'!F29</f>
        <v>478812.6559999999</v>
      </c>
      <c r="G26" s="349">
        <f>$D26*'5.Indirect costs'!G29</f>
        <v>441328.24699999997</v>
      </c>
    </row>
    <row r="27" spans="3:7">
      <c r="C27" s="205" t="str">
        <f>'5.Indirect costs'!C30</f>
        <v>Utilities</v>
      </c>
      <c r="D27" s="349">
        <f>IF('B. Dashboard'!$D$37="Newtel",'5.Indirect costs'!D30,IF('B. Dashboard'!$D$37="Telecom",'5.Indirect costs'!D30*'B. Dashboard'!F$13/'B. Dashboard'!G$13,"error"))/'C. Masterfiles'!$E$121</f>
        <v>778862.73400000005</v>
      </c>
      <c r="E27" s="349">
        <f>$D27*'5.Indirect costs'!E30</f>
        <v>725983.0996934385</v>
      </c>
      <c r="F27" s="349">
        <f>$D27*'5.Indirect costs'!F30</f>
        <v>28207.905123096654</v>
      </c>
      <c r="G27" s="349">
        <f>$D27*'5.Indirect costs'!G30</f>
        <v>24671.729183464886</v>
      </c>
    </row>
    <row r="28" spans="3:7">
      <c r="C28" s="205" t="str">
        <f>'5.Indirect costs'!C31</f>
        <v>Insurance</v>
      </c>
      <c r="D28" s="349">
        <f>IF('B. Dashboard'!$D$37="Newtel",'5.Indirect costs'!D31,IF('B. Dashboard'!$D$37="Telecom",'5.Indirect costs'!D31*'B. Dashboard'!F$13/'B. Dashboard'!G$13,"error"))/'C. Masterfiles'!$E$121</f>
        <v>68623.607999999993</v>
      </c>
      <c r="E28" s="349">
        <f>$D28*'5.Indirect costs'!E31</f>
        <v>45588.121200000023</v>
      </c>
      <c r="F28" s="349">
        <f>$D28*'5.Indirect costs'!F31</f>
        <v>6862.3607999999995</v>
      </c>
      <c r="G28" s="349">
        <f>$D28*'5.Indirect costs'!G31</f>
        <v>16173.126</v>
      </c>
    </row>
    <row r="29" spans="3:7">
      <c r="C29" s="205" t="str">
        <f>'5.Indirect costs'!C32</f>
        <v>Vehicles - Rental and Lease Charges, Fuel, Repairs and Maintenance, Taxis</v>
      </c>
      <c r="D29" s="349">
        <f>IF('B. Dashboard'!$D$37="Newtel",'5.Indirect costs'!D32,IF('B. Dashboard'!$D$37="Telecom",'5.Indirect costs'!D32*'B. Dashboard'!F$13/'B. Dashboard'!G$13,"error"))/'C. Masterfiles'!$E$121</f>
        <v>230579.67</v>
      </c>
      <c r="E29" s="349">
        <f>$D29*'5.Indirect costs'!E32</f>
        <v>45148.466853146856</v>
      </c>
      <c r="F29" s="349">
        <f>$D29*'5.Indirect costs'!F32</f>
        <v>128458.13783216783</v>
      </c>
      <c r="G29" s="349">
        <f>$D29*'5.Indirect costs'!G32</f>
        <v>56973.065314685307</v>
      </c>
    </row>
    <row r="30" spans="3:7">
      <c r="C30" s="205" t="str">
        <f>'5.Indirect costs'!C33</f>
        <v>Consultancy support</v>
      </c>
      <c r="D30" s="349">
        <f>IF('B. Dashboard'!$D$37="Newtel",'5.Indirect costs'!D33,IF('B. Dashboard'!$D$37="Telecom",'5.Indirect costs'!D33*'B. Dashboard'!F$13/'B. Dashboard'!G$13,"error"))/'C. Masterfiles'!$E$121</f>
        <v>219000.74599999998</v>
      </c>
      <c r="E30" s="349">
        <f>$D30*'5.Indirect costs'!E33</f>
        <v>0</v>
      </c>
      <c r="F30" s="349">
        <f>$D30*'5.Indirect costs'!F33</f>
        <v>0</v>
      </c>
      <c r="G30" s="349">
        <f>$D30*'5.Indirect costs'!G33</f>
        <v>219000.74599999998</v>
      </c>
    </row>
    <row r="31" spans="3:7">
      <c r="C31" s="205" t="str">
        <f>'5.Indirect costs'!C34</f>
        <v>Postal Services and stationery</v>
      </c>
      <c r="D31" s="349">
        <f>IF('B. Dashboard'!$D$37="Newtel",'5.Indirect costs'!D34,IF('B. Dashboard'!$D$37="Telecom",'5.Indirect costs'!D34*'B. Dashboard'!F$13/'B. Dashboard'!G$13,"error"))/'C. Masterfiles'!$E$121</f>
        <v>93599.145999999993</v>
      </c>
      <c r="E31" s="349">
        <f>$D31*'5.Indirect costs'!E34</f>
        <v>1139.2268404789213</v>
      </c>
      <c r="F31" s="349">
        <f>$D31*'5.Indirect costs'!F34</f>
        <v>72249.382164521172</v>
      </c>
      <c r="G31" s="349">
        <f>$D31*'5.Indirect costs'!G34</f>
        <v>20210.536994999911</v>
      </c>
    </row>
    <row r="32" spans="3:7">
      <c r="C32" s="205" t="str">
        <f>'5.Indirect costs'!C35</f>
        <v>Entertainment expenses</v>
      </c>
      <c r="D32" s="349">
        <f>IF('B. Dashboard'!$D$37="Newtel",'5.Indirect costs'!D35,IF('B. Dashboard'!$D$37="Telecom",'5.Indirect costs'!D35*'B. Dashboard'!F$13/'B. Dashboard'!G$13,"error"))/'C. Masterfiles'!$E$121</f>
        <v>45680.427000000003</v>
      </c>
      <c r="E32" s="349">
        <f>$D32*'5.Indirect costs'!E35</f>
        <v>0</v>
      </c>
      <c r="F32" s="349">
        <f>$D32*'5.Indirect costs'!F35</f>
        <v>0</v>
      </c>
      <c r="G32" s="349">
        <f>$D32*'5.Indirect costs'!G35</f>
        <v>45680.427000000003</v>
      </c>
    </row>
    <row r="33" spans="2:8">
      <c r="C33" s="205" t="str">
        <f>'5.Indirect costs'!C36</f>
        <v>Other Admin</v>
      </c>
      <c r="D33" s="349">
        <f>IF('B. Dashboard'!$D$37="Newtel",'5.Indirect costs'!D36,IF('B. Dashboard'!$D$37="Telecom",'5.Indirect costs'!D36*'B. Dashboard'!F$13/'B. Dashboard'!G$13,"error"))/'C. Masterfiles'!$E$121</f>
        <v>98867.99</v>
      </c>
      <c r="E33" s="349">
        <f>$D33*'5.Indirect costs'!E36</f>
        <v>0</v>
      </c>
      <c r="F33" s="349">
        <f>$D33*'5.Indirect costs'!F36</f>
        <v>0</v>
      </c>
      <c r="G33" s="349">
        <f>$D33*'5.Indirect costs'!G36</f>
        <v>98867.99</v>
      </c>
    </row>
    <row r="34" spans="2:8">
      <c r="C34" s="205" t="str">
        <f>'5.Indirect costs'!C37</f>
        <v>Salaries, wages and benefits</v>
      </c>
      <c r="D34" s="349">
        <f>IF('B. Dashboard'!$D$37="Newtel",'5.Indirect costs'!D37,IF('B. Dashboard'!$D$37="Telecom",'5.Indirect costs'!D37*'B. Dashboard'!F$13/'B. Dashboard'!G$13,"error"))/'C. Masterfiles'!$E$121</f>
        <v>3109904.4730000007</v>
      </c>
      <c r="E34" s="349">
        <f>$D34*'5.Indirect costs'!E37</f>
        <v>0</v>
      </c>
      <c r="F34" s="349">
        <f>$D34*'5.Indirect costs'!F37</f>
        <v>0</v>
      </c>
      <c r="G34" s="349">
        <f>$D34*'5.Indirect costs'!G37</f>
        <v>3109904.4730000007</v>
      </c>
    </row>
    <row r="35" spans="2:8">
      <c r="C35" s="205" t="str">
        <f>'5.Indirect costs'!C38</f>
        <v>Seminars, conferences and training</v>
      </c>
      <c r="D35" s="349">
        <f>IF('B. Dashboard'!$D$37="Newtel",'5.Indirect costs'!D38,IF('B. Dashboard'!$D$37="Telecom",'5.Indirect costs'!D38*'B. Dashboard'!F$13/'B. Dashboard'!G$13,"error"))/'C. Masterfiles'!$E$121</f>
        <v>41378.798999999999</v>
      </c>
      <c r="E35" s="349">
        <f>$D35*'5.Indirect costs'!E38</f>
        <v>0</v>
      </c>
      <c r="F35" s="349">
        <f>$D35*'5.Indirect costs'!F38</f>
        <v>0</v>
      </c>
      <c r="G35" s="349">
        <f>$D35*'5.Indirect costs'!G38</f>
        <v>41378.798999999999</v>
      </c>
    </row>
    <row r="36" spans="2:8">
      <c r="C36" s="205" t="str">
        <f>'5.Indirect costs'!C39</f>
        <v>Travel and subsistance</v>
      </c>
      <c r="D36" s="349">
        <f>IF('B. Dashboard'!$D$37="Newtel",'5.Indirect costs'!D39,IF('B. Dashboard'!$D$37="Telecom",'5.Indirect costs'!D39*'B. Dashboard'!F$13/'B. Dashboard'!G$13,"error"))/'C. Masterfiles'!$E$121</f>
        <v>43991.985000000001</v>
      </c>
      <c r="E36" s="349">
        <f>$D36*'5.Indirect costs'!E39</f>
        <v>0</v>
      </c>
      <c r="F36" s="349">
        <f>$D36*'5.Indirect costs'!F39</f>
        <v>0</v>
      </c>
      <c r="G36" s="349">
        <f>$D36*'5.Indirect costs'!G39</f>
        <v>43991.985000000001</v>
      </c>
    </row>
    <row r="37" spans="2:8">
      <c r="C37" s="205" t="str">
        <f>'5.Indirect costs'!C40</f>
        <v>Network Maintenance</v>
      </c>
      <c r="D37" s="349">
        <f>IF('B. Dashboard'!$D$37="Newtel",'5.Indirect costs'!D40,IF('B. Dashboard'!$D$37="Telecom",'5.Indirect costs'!D40*'B. Dashboard'!F$13/'B. Dashboard'!G$13,"error"))/'C. Masterfiles'!$E$121</f>
        <v>175709.356</v>
      </c>
      <c r="E37" s="349">
        <f>$D37*'5.Indirect costs'!E40</f>
        <v>175709.356</v>
      </c>
      <c r="F37" s="349">
        <f>$D37*'5.Indirect costs'!F40</f>
        <v>0</v>
      </c>
      <c r="G37" s="349">
        <f>$D37*'5.Indirect costs'!G40</f>
        <v>0</v>
      </c>
    </row>
    <row r="38" spans="2:8">
      <c r="C38" s="205" t="str">
        <f>'5.Indirect costs'!C41</f>
        <v>IT Maintenance</v>
      </c>
      <c r="D38" s="349">
        <f>IF('B. Dashboard'!$D$37="Newtel",'5.Indirect costs'!D41,IF('B. Dashboard'!$D$37="Telecom",'5.Indirect costs'!D41*'B. Dashboard'!F$13/'B. Dashboard'!G$13,"error"))/'C. Masterfiles'!$E$121</f>
        <v>423315.50199999998</v>
      </c>
      <c r="E38" s="349">
        <f>$D38*'5.Indirect costs'!E41</f>
        <v>15482.207000000002</v>
      </c>
      <c r="F38" s="349">
        <f>$D38*'5.Indirect costs'!F41</f>
        <v>172059.28400000001</v>
      </c>
      <c r="G38" s="349">
        <f>$D38*'5.Indirect costs'!G41</f>
        <v>235774.01099999994</v>
      </c>
    </row>
    <row r="39" spans="2:8">
      <c r="C39" s="205" t="str">
        <f>'5.Indirect costs'!C42</f>
        <v>Management Accounting</v>
      </c>
      <c r="D39" s="349">
        <f>IF('B. Dashboard'!$D$37="Newtel",'5.Indirect costs'!D42,IF('B. Dashboard'!$D$37="Telecom",'5.Indirect costs'!D42*'B. Dashboard'!F$13/'B. Dashboard'!G$13,"error"))/'C. Masterfiles'!$E$121</f>
        <v>196822.57500000001</v>
      </c>
      <c r="E39" s="349">
        <f>$D39*'5.Indirect costs'!E42</f>
        <v>0</v>
      </c>
      <c r="F39" s="349">
        <f>$D39*'5.Indirect costs'!F42</f>
        <v>0</v>
      </c>
      <c r="G39" s="349">
        <f>$D39*'5.Indirect costs'!G42</f>
        <v>196822.57500000001</v>
      </c>
    </row>
    <row r="40" spans="2:8">
      <c r="C40" s="206" t="s">
        <v>2</v>
      </c>
      <c r="D40" s="432">
        <f>SUM(D13:D39)</f>
        <v>10957354.372000001</v>
      </c>
      <c r="E40" s="432">
        <f>SUM(E13:E39)</f>
        <v>2656278.9208870642</v>
      </c>
      <c r="F40" s="432">
        <f>SUM(F13:F39)</f>
        <v>2829907.1218197853</v>
      </c>
      <c r="G40" s="432">
        <f>SUM(G13:G39)</f>
        <v>5471168.3292931505</v>
      </c>
    </row>
    <row r="43" spans="2:8" ht="15">
      <c r="B43" s="112">
        <f>B10+0.01</f>
        <v>10.02</v>
      </c>
      <c r="C43" s="112" t="s">
        <v>3</v>
      </c>
    </row>
    <row r="45" spans="2:8">
      <c r="C45" s="58" t="s">
        <v>5</v>
      </c>
      <c r="D45" s="314">
        <f>'C. Masterfiles'!$D$111</f>
        <v>2016</v>
      </c>
      <c r="E45" s="290">
        <f>'C. Masterfiles'!$D$112</f>
        <v>2017</v>
      </c>
      <c r="F45" s="290">
        <f>'C. Masterfiles'!$D$113</f>
        <v>2018</v>
      </c>
      <c r="G45" s="290">
        <f>'C. Masterfiles'!$D$114</f>
        <v>2019</v>
      </c>
      <c r="H45" s="290">
        <f>'C. Masterfiles'!$D$115</f>
        <v>2020</v>
      </c>
    </row>
    <row r="46" spans="2:8">
      <c r="C46" s="60" t="s">
        <v>421</v>
      </c>
      <c r="D46" s="137">
        <f>SUM('7.Network costs'!K83:K117)+SUM('7.Network costs'!F176:F181)</f>
        <v>25834349.055796415</v>
      </c>
      <c r="E46" s="137">
        <f>SUM('7.Network costs'!L83:L117)+SUM('7.Network costs'!G176:G181)</f>
        <v>24300807.021323964</v>
      </c>
      <c r="F46" s="137">
        <f>SUM('7.Network costs'!M83:M117)+SUM('7.Network costs'!H176:H181)</f>
        <v>23908735.533104017</v>
      </c>
      <c r="G46" s="137">
        <f>SUM('7.Network costs'!N83:N117)+SUM('7.Network costs'!I176:I181)</f>
        <v>23652791.584488228</v>
      </c>
      <c r="H46" s="137">
        <f>SUM('7.Network costs'!O83:O117)+SUM('7.Network costs'!J176:J181)</f>
        <v>23430861.866252746</v>
      </c>
    </row>
    <row r="47" spans="2:8">
      <c r="C47" s="9" t="s">
        <v>331</v>
      </c>
      <c r="D47" s="137">
        <f>E40</f>
        <v>2656278.9208870642</v>
      </c>
    </row>
    <row r="48" spans="2:8">
      <c r="C48" s="9" t="s">
        <v>332</v>
      </c>
      <c r="D48" s="137">
        <f>D46+D47</f>
        <v>28490627.976683479</v>
      </c>
    </row>
    <row r="49" spans="3:4">
      <c r="C49" s="9" t="s">
        <v>334</v>
      </c>
      <c r="D49" s="137">
        <f>G40*(E40+D46)/(E40+F40+D46)</f>
        <v>4976831.3656669632</v>
      </c>
    </row>
    <row r="50" spans="3:4">
      <c r="C50" s="9" t="s">
        <v>422</v>
      </c>
      <c r="D50" s="137">
        <f>D48+D49</f>
        <v>33467459.342350442</v>
      </c>
    </row>
    <row r="51" spans="3:4">
      <c r="C51" s="9" t="s">
        <v>333</v>
      </c>
      <c r="D51" s="433">
        <f>D47/D46</f>
        <v>0.10281965747037387</v>
      </c>
    </row>
    <row r="52" spans="3:4">
      <c r="C52" s="9" t="s">
        <v>335</v>
      </c>
      <c r="D52" s="433">
        <f>D49/D48</f>
        <v>0.17468310525622549</v>
      </c>
    </row>
    <row r="54" spans="3:4">
      <c r="C54" s="43"/>
      <c r="D54" s="43"/>
    </row>
    <row r="55" spans="3:4">
      <c r="C55" s="43"/>
      <c r="D55" s="43"/>
    </row>
    <row r="56" spans="3:4">
      <c r="C56" s="43"/>
      <c r="D56" s="43"/>
    </row>
    <row r="57" spans="3:4">
      <c r="C57" s="43"/>
      <c r="D57" s="43"/>
    </row>
    <row r="58" spans="3:4">
      <c r="C58" s="43"/>
      <c r="D58" s="43"/>
    </row>
    <row r="59" spans="3:4">
      <c r="C59" s="43"/>
      <c r="D59" s="43"/>
    </row>
    <row r="60" spans="3:4">
      <c r="C60" s="43"/>
      <c r="D60" s="43"/>
    </row>
    <row r="61" spans="3:4">
      <c r="C61" s="43"/>
      <c r="D61" s="43"/>
    </row>
    <row r="62" spans="3:4">
      <c r="C62" s="43"/>
      <c r="D62" s="43"/>
    </row>
    <row r="63" spans="3:4">
      <c r="C63" s="43"/>
      <c r="D63" s="43"/>
    </row>
  </sheetData>
  <phoneticPr fontId="2" type="noConversion"/>
  <pageMargins left="0.75" right="0.75" top="1" bottom="1" header="0.5" footer="0.5"/>
  <pageSetup orientation="portrait" horizontalDpi="4294967293" verticalDpi="2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 enableFormatConditionsCalculation="0">
    <tabColor indexed="44"/>
  </sheetPr>
  <dimension ref="A1:L90"/>
  <sheetViews>
    <sheetView workbookViewId="0">
      <selection activeCell="N43" sqref="N43"/>
    </sheetView>
  </sheetViews>
  <sheetFormatPr baseColWidth="10" defaultColWidth="8.83203125" defaultRowHeight="12" x14ac:dyDescent="0"/>
  <cols>
    <col min="1" max="1" width="5.83203125" style="1" bestFit="1" customWidth="1"/>
    <col min="2" max="2" width="15.6640625" style="43" customWidth="1"/>
    <col min="3" max="3" width="7.5" style="1" customWidth="1"/>
    <col min="4" max="4" width="35.5" style="1" customWidth="1"/>
    <col min="5" max="6" width="15.83203125" style="61" customWidth="1"/>
    <col min="7" max="14" width="15.83203125" style="1" customWidth="1"/>
    <col min="15" max="16384" width="8.83203125" style="1"/>
  </cols>
  <sheetData>
    <row r="1" spans="1:12" s="16" customFormat="1" ht="23">
      <c r="A1" s="15">
        <v>11</v>
      </c>
      <c r="B1" s="17" t="s">
        <v>350</v>
      </c>
    </row>
    <row r="2" spans="1:12">
      <c r="C2" s="72"/>
    </row>
    <row r="3" spans="1:12">
      <c r="B3" s="109" t="s">
        <v>62</v>
      </c>
      <c r="C3" s="106" t="s">
        <v>78</v>
      </c>
      <c r="D3" s="116"/>
      <c r="E3" s="116"/>
      <c r="F3" s="116"/>
      <c r="G3" s="116"/>
      <c r="H3" s="116"/>
    </row>
    <row r="4" spans="1:12">
      <c r="B4" s="123" t="s">
        <v>64</v>
      </c>
      <c r="C4" s="94" t="s">
        <v>69</v>
      </c>
      <c r="D4" s="93"/>
      <c r="E4" s="93"/>
      <c r="F4" s="93"/>
      <c r="G4" s="93"/>
      <c r="H4" s="93"/>
    </row>
    <row r="5" spans="1:12">
      <c r="B5" s="152" t="s">
        <v>97</v>
      </c>
      <c r="C5" s="130" t="s">
        <v>351</v>
      </c>
      <c r="D5" s="131"/>
      <c r="E5" s="131"/>
      <c r="F5" s="131"/>
      <c r="G5" s="131"/>
      <c r="H5" s="131"/>
    </row>
    <row r="6" spans="1:12">
      <c r="B6" s="110" t="s">
        <v>65</v>
      </c>
      <c r="C6" s="107" t="s">
        <v>352</v>
      </c>
      <c r="D6" s="117"/>
      <c r="E6" s="117"/>
      <c r="F6" s="117"/>
      <c r="G6" s="117"/>
      <c r="H6" s="117"/>
    </row>
    <row r="7" spans="1:12">
      <c r="B7" s="111" t="s">
        <v>66</v>
      </c>
      <c r="C7" s="108" t="s">
        <v>69</v>
      </c>
      <c r="D7" s="104"/>
      <c r="E7" s="104"/>
      <c r="F7" s="104"/>
      <c r="G7" s="104"/>
      <c r="H7" s="104"/>
    </row>
    <row r="8" spans="1:12" s="16" customFormat="1">
      <c r="B8" s="20"/>
      <c r="C8" s="55"/>
    </row>
    <row r="10" spans="1:12" ht="15">
      <c r="A10" s="23"/>
      <c r="B10" s="112">
        <f>A1+0.01</f>
        <v>11.01</v>
      </c>
      <c r="C10" s="24" t="s">
        <v>125</v>
      </c>
      <c r="D10" s="63"/>
      <c r="E10" s="56"/>
      <c r="F10" s="56"/>
      <c r="G10" s="54"/>
      <c r="H10" s="54"/>
    </row>
    <row r="11" spans="1:12">
      <c r="A11" s="54"/>
      <c r="B11" s="55"/>
      <c r="C11" s="55"/>
      <c r="D11" s="55"/>
      <c r="E11" s="56"/>
      <c r="F11" s="56"/>
      <c r="G11" s="54"/>
      <c r="H11" s="54"/>
    </row>
    <row r="12" spans="1:12" s="54" customFormat="1">
      <c r="B12" s="55"/>
      <c r="C12" s="303">
        <f>'C. Masterfiles'!$D$111</f>
        <v>2016</v>
      </c>
      <c r="D12" s="186"/>
      <c r="E12" s="486" t="str">
        <f>'C. Masterfiles'!C120</f>
        <v>USD</v>
      </c>
      <c r="F12" s="487"/>
      <c r="G12" s="487"/>
      <c r="H12" s="488"/>
      <c r="I12" s="486" t="str">
        <f>'C. Masterfiles'!C121</f>
        <v>NOP</v>
      </c>
      <c r="J12" s="487"/>
      <c r="K12" s="487"/>
      <c r="L12" s="488"/>
    </row>
    <row r="13" spans="1:12">
      <c r="A13" s="54"/>
      <c r="B13" s="55"/>
      <c r="C13" s="340"/>
      <c r="D13" s="188"/>
      <c r="E13" s="489"/>
      <c r="F13" s="490"/>
      <c r="G13" s="490"/>
      <c r="H13" s="491"/>
      <c r="I13" s="489"/>
      <c r="J13" s="490"/>
      <c r="K13" s="490"/>
      <c r="L13" s="491"/>
    </row>
    <row r="14" spans="1:12" ht="24">
      <c r="B14" s="1"/>
      <c r="C14" s="339" t="s">
        <v>40</v>
      </c>
      <c r="D14" s="339" t="s">
        <v>85</v>
      </c>
      <c r="E14" s="353" t="s">
        <v>11</v>
      </c>
      <c r="F14" s="354" t="s">
        <v>331</v>
      </c>
      <c r="G14" s="354" t="s">
        <v>94</v>
      </c>
      <c r="H14" s="353" t="s">
        <v>12</v>
      </c>
      <c r="I14" s="353" t="s">
        <v>11</v>
      </c>
      <c r="J14" s="354" t="s">
        <v>331</v>
      </c>
      <c r="K14" s="354" t="s">
        <v>94</v>
      </c>
      <c r="L14" s="353" t="s">
        <v>12</v>
      </c>
    </row>
    <row r="15" spans="1:12">
      <c r="B15" s="1"/>
      <c r="C15" s="125" t="str">
        <f>'C. Masterfiles'!C95</f>
        <v>S01</v>
      </c>
      <c r="D15" s="125" t="str">
        <f>'C. Masterfiles'!D95</f>
        <v>On-net calls</v>
      </c>
      <c r="E15" s="355">
        <f>'9.Service costing'!AW17</f>
        <v>5.8444255848162522E-3</v>
      </c>
      <c r="F15" s="360">
        <f>E15*'10.Mark ups'!$D$51</f>
        <v>6.009218367418965E-4</v>
      </c>
      <c r="G15" s="360">
        <f>(E15+F15)*'10.Mark ups'!$D$52</f>
        <v>1.1258933020529835E-3</v>
      </c>
      <c r="H15" s="360">
        <f>SUM(E15:G15)</f>
        <v>7.5712407236111319E-3</v>
      </c>
      <c r="I15" s="360">
        <f>E15*'C. Masterfiles'!$E$121</f>
        <v>1.1688851169632504E-2</v>
      </c>
      <c r="J15" s="360">
        <f>F15*'C. Masterfiles'!$E$121</f>
        <v>1.201843673483793E-3</v>
      </c>
      <c r="K15" s="360">
        <f>G15*'C. Masterfiles'!$E$121</f>
        <v>2.2517866041059671E-3</v>
      </c>
      <c r="L15" s="360">
        <f>H15*'C. Masterfiles'!$E$121</f>
        <v>1.5142481447222264E-2</v>
      </c>
    </row>
    <row r="16" spans="1:12">
      <c r="B16" s="1"/>
      <c r="C16" s="125" t="str">
        <f>'C. Masterfiles'!C96</f>
        <v>S02</v>
      </c>
      <c r="D16" s="125" t="str">
        <f>'C. Masterfiles'!D96</f>
        <v>Originating calls to OLO</v>
      </c>
      <c r="E16" s="355">
        <f>'9.Service costing'!AW18</f>
        <v>5.0585510970207262E-3</v>
      </c>
      <c r="F16" s="360">
        <f>E16*'10.Mark ups'!$D$51</f>
        <v>5.2011849109205501E-4</v>
      </c>
      <c r="G16" s="360">
        <f>(E16+F16)*'10.Mark ups'!$D$52</f>
        <v>9.7449932685000906E-4</v>
      </c>
      <c r="H16" s="360">
        <f t="shared" ref="H16:H25" si="0">SUM(E16:G16)</f>
        <v>6.5531689149627903E-3</v>
      </c>
      <c r="I16" s="360">
        <f>E16*'C. Masterfiles'!$E$121</f>
        <v>1.0117102194041452E-2</v>
      </c>
      <c r="J16" s="360">
        <f>F16*'C. Masterfiles'!$E$121</f>
        <v>1.04023698218411E-3</v>
      </c>
      <c r="K16" s="360">
        <f>G16*'C. Masterfiles'!$E$121</f>
        <v>1.9489986537000181E-3</v>
      </c>
      <c r="L16" s="360">
        <f>H16*'C. Masterfiles'!$E$121</f>
        <v>1.3106337829925581E-2</v>
      </c>
    </row>
    <row r="17" spans="2:12">
      <c r="B17" s="1"/>
      <c r="C17" s="125" t="str">
        <f>'C. Masterfiles'!C97</f>
        <v>S03</v>
      </c>
      <c r="D17" s="125" t="str">
        <f>'C. Masterfiles'!D97</f>
        <v>Terminating calls from OLO</v>
      </c>
      <c r="E17" s="355">
        <f>'9.Service costing'!AW19</f>
        <v>5.023837803149152E-3</v>
      </c>
      <c r="F17" s="360">
        <f>E17*'10.Mark ups'!$D$51</f>
        <v>5.1654928210651137E-4</v>
      </c>
      <c r="G17" s="360">
        <f>(E17+F17)*'10.Mark ups'!$D$52</f>
        <v>9.678120203739474E-4</v>
      </c>
      <c r="H17" s="360">
        <f t="shared" si="0"/>
        <v>6.5081991056296111E-3</v>
      </c>
      <c r="I17" s="360">
        <f>E17*'C. Masterfiles'!$E$121</f>
        <v>1.0047675606298304E-2</v>
      </c>
      <c r="J17" s="360">
        <f>F17*'C. Masterfiles'!$E$121</f>
        <v>1.0330985642130227E-3</v>
      </c>
      <c r="K17" s="360">
        <f>G17*'C. Masterfiles'!$E$121</f>
        <v>1.9356240407478948E-3</v>
      </c>
      <c r="L17" s="360">
        <f>H17*'C. Masterfiles'!$E$121</f>
        <v>1.3016398211259222E-2</v>
      </c>
    </row>
    <row r="18" spans="2:12">
      <c r="B18" s="1"/>
      <c r="C18" s="125" t="str">
        <f>'C. Masterfiles'!C98</f>
        <v>S04</v>
      </c>
      <c r="D18" s="125" t="str">
        <f>'C. Masterfiles'!D98</f>
        <v xml:space="preserve">Originating international calls </v>
      </c>
      <c r="E18" s="355">
        <f>'9.Service costing'!AW20</f>
        <v>4.1164956937510969E-3</v>
      </c>
      <c r="F18" s="360">
        <f>E18*'10.Mark ups'!$D$51</f>
        <v>4.2325667720975686E-4</v>
      </c>
      <c r="G18" s="360">
        <f>(E18+F18)*'10.Mark ups'!$D$52</f>
        <v>7.9301804125375393E-4</v>
      </c>
      <c r="H18" s="360">
        <f t="shared" si="0"/>
        <v>5.3327704122146076E-3</v>
      </c>
      <c r="I18" s="360">
        <f>E18*'C. Masterfiles'!$E$121</f>
        <v>8.2329913875021938E-3</v>
      </c>
      <c r="J18" s="360">
        <f>F18*'C. Masterfiles'!$E$121</f>
        <v>8.4651335441951372E-4</v>
      </c>
      <c r="K18" s="360">
        <f>G18*'C. Masterfiles'!$E$121</f>
        <v>1.5860360825075079E-3</v>
      </c>
      <c r="L18" s="360">
        <f>H18*'C. Masterfiles'!$E$121</f>
        <v>1.0665540824429215E-2</v>
      </c>
    </row>
    <row r="19" spans="2:12">
      <c r="B19" s="1"/>
      <c r="C19" s="125" t="str">
        <f>'C. Masterfiles'!C99</f>
        <v>S05</v>
      </c>
      <c r="D19" s="125" t="str">
        <f>'C. Masterfiles'!D99</f>
        <v xml:space="preserve">Terminating international calls </v>
      </c>
      <c r="E19" s="355">
        <f>'9.Service costing'!AW21</f>
        <v>4.6381336173179659E-3</v>
      </c>
      <c r="F19" s="360">
        <f>E19*'10.Mark ups'!$D$51</f>
        <v>4.7689130983445937E-4</v>
      </c>
      <c r="G19" s="360">
        <f>(E19+F19)*'10.Mark ups'!$D$52</f>
        <v>8.935084377379842E-4</v>
      </c>
      <c r="H19" s="360">
        <f t="shared" si="0"/>
        <v>6.0085333648904095E-3</v>
      </c>
      <c r="I19" s="360">
        <f>E19*'C. Masterfiles'!$E$121</f>
        <v>9.2762672346359317E-3</v>
      </c>
      <c r="J19" s="360">
        <f>F19*'C. Masterfiles'!$E$121</f>
        <v>9.5378261966891874E-4</v>
      </c>
      <c r="K19" s="360">
        <f>G19*'C. Masterfiles'!$E$121</f>
        <v>1.7870168754759684E-3</v>
      </c>
      <c r="L19" s="360">
        <f>H19*'C. Masterfiles'!$E$121</f>
        <v>1.2017066729780819E-2</v>
      </c>
    </row>
    <row r="20" spans="2:12">
      <c r="B20" s="1"/>
      <c r="C20" s="125" t="str">
        <f>'C. Masterfiles'!C100</f>
        <v>S06</v>
      </c>
      <c r="D20" s="125" t="str">
        <f>'C. Masterfiles'!D100</f>
        <v>Transit calls</v>
      </c>
      <c r="E20" s="355">
        <f>'9.Service costing'!AW22</f>
        <v>3.7945873671592911E-3</v>
      </c>
      <c r="F20" s="360">
        <f>E20*'10.Mark ups'!$D$51</f>
        <v>3.9015817333272614E-4</v>
      </c>
      <c r="G20" s="360">
        <f>(E20+F20)*'10.Mark ups'!$D$52</f>
        <v>7.310043457202873E-4</v>
      </c>
      <c r="H20" s="360">
        <f t="shared" si="0"/>
        <v>4.9157498862123046E-3</v>
      </c>
      <c r="I20" s="360">
        <f>E20*'C. Masterfiles'!$E$121</f>
        <v>7.5891747343185822E-3</v>
      </c>
      <c r="J20" s="360">
        <f>F20*'C. Masterfiles'!$E$121</f>
        <v>7.8031634666545229E-4</v>
      </c>
      <c r="K20" s="360">
        <f>G20*'C. Masterfiles'!$E$121</f>
        <v>1.4620086914405746E-3</v>
      </c>
      <c r="L20" s="360">
        <f>H20*'C. Masterfiles'!$E$121</f>
        <v>9.8314997724246091E-3</v>
      </c>
    </row>
    <row r="21" spans="2:12">
      <c r="B21" s="1"/>
      <c r="C21" s="125" t="str">
        <f>'C. Masterfiles'!C101</f>
        <v>S07</v>
      </c>
      <c r="D21" s="125" t="str">
        <f>'C. Masterfiles'!D101</f>
        <v>Internet access</v>
      </c>
      <c r="E21" s="350">
        <f>'9.Service costing'!AW23</f>
        <v>5.1001372518461681</v>
      </c>
      <c r="F21" s="361">
        <f>E21*'10.Mark ups'!$D$51</f>
        <v>0.5243943652867169</v>
      </c>
      <c r="G21" s="361">
        <f>(E21+F21)*'10.Mark ups'!$D$52</f>
        <v>0.98251064849259184</v>
      </c>
      <c r="H21" s="361">
        <f t="shared" si="0"/>
        <v>6.6070422656254761</v>
      </c>
      <c r="I21" s="361">
        <f>E21*'C. Masterfiles'!$E$121</f>
        <v>10.200274503692336</v>
      </c>
      <c r="J21" s="361">
        <f>F21*'C. Masterfiles'!$E$121</f>
        <v>1.0487887305734338</v>
      </c>
      <c r="K21" s="361">
        <f>G21*'C. Masterfiles'!$E$121</f>
        <v>1.9650212969851837</v>
      </c>
      <c r="L21" s="361">
        <f>H21*'C. Masterfiles'!$E$121</f>
        <v>13.214084531250952</v>
      </c>
    </row>
    <row r="22" spans="2:12">
      <c r="B22" s="1"/>
      <c r="C22" s="125" t="str">
        <f>'C. Masterfiles'!C102</f>
        <v>S08</v>
      </c>
      <c r="D22" s="125" t="str">
        <f>'C. Masterfiles'!D102</f>
        <v>Local leased lines</v>
      </c>
      <c r="E22" s="350">
        <f>'9.Service costing'!AW24</f>
        <v>80.89750879248821</v>
      </c>
      <c r="F22" s="361">
        <f>E22*'10.Mark ups'!$D$51</f>
        <v>8.3178541442501963</v>
      </c>
      <c r="G22" s="361">
        <f>(E22+F22)*'10.Mark ups'!$D$52</f>
        <v>15.584416634350633</v>
      </c>
      <c r="H22" s="361">
        <f t="shared" si="0"/>
        <v>104.79977957108903</v>
      </c>
      <c r="I22" s="361">
        <f>E22*'C. Masterfiles'!$E$121</f>
        <v>161.79501758497642</v>
      </c>
      <c r="J22" s="361">
        <f>F22*'C. Masterfiles'!$E$121</f>
        <v>16.635708288500393</v>
      </c>
      <c r="K22" s="361">
        <f>G22*'C. Masterfiles'!$E$121</f>
        <v>31.168833268701267</v>
      </c>
      <c r="L22" s="361">
        <f>H22*'C. Masterfiles'!$E$121</f>
        <v>209.59955914217807</v>
      </c>
    </row>
    <row r="23" spans="2:12">
      <c r="B23" s="1"/>
      <c r="C23" s="125" t="str">
        <f>'C. Masterfiles'!C103</f>
        <v>S09</v>
      </c>
      <c r="D23" s="125" t="str">
        <f>'C. Masterfiles'!D103</f>
        <v>Long distance leased lines</v>
      </c>
      <c r="E23" s="350">
        <f>'9.Service costing'!AW25</f>
        <v>239.39659070596957</v>
      </c>
      <c r="F23" s="361">
        <f>E23*'10.Mark ups'!$D$51</f>
        <v>24.614675455963081</v>
      </c>
      <c r="G23" s="361">
        <f>(E23+F23)*'10.Mark ups'!$D$52</f>
        <v>46.118307795794244</v>
      </c>
      <c r="H23" s="361">
        <f t="shared" si="0"/>
        <v>310.1295739577269</v>
      </c>
      <c r="I23" s="361">
        <f>E23*'C. Masterfiles'!$E$121</f>
        <v>478.79318141193914</v>
      </c>
      <c r="J23" s="361">
        <f>F23*'C. Masterfiles'!$E$121</f>
        <v>49.229350911926161</v>
      </c>
      <c r="K23" s="361">
        <f>G23*'C. Masterfiles'!$E$121</f>
        <v>92.236615591588489</v>
      </c>
      <c r="L23" s="361">
        <f>H23*'C. Masterfiles'!$E$121</f>
        <v>620.25914791545381</v>
      </c>
    </row>
    <row r="24" spans="2:12">
      <c r="B24" s="1"/>
      <c r="C24" s="125" t="str">
        <f>'C. Masterfiles'!C104</f>
        <v>S10</v>
      </c>
      <c r="D24" s="125" t="str">
        <f>'C. Masterfiles'!D104</f>
        <v>International leased lines</v>
      </c>
      <c r="E24" s="350">
        <f>'9.Service costing'!AW26</f>
        <v>162.7491790539782</v>
      </c>
      <c r="F24" s="361">
        <f>E24*'10.Mark ups'!$D$51</f>
        <v>16.733814843914583</v>
      </c>
      <c r="G24" s="361">
        <f>(E24+F24)*'10.Mark ups'!$D$52</f>
        <v>31.352646714768081</v>
      </c>
      <c r="H24" s="361">
        <f t="shared" si="0"/>
        <v>210.83564061266085</v>
      </c>
      <c r="I24" s="361">
        <f>E24*'C. Masterfiles'!$E$121</f>
        <v>325.49835810795639</v>
      </c>
      <c r="J24" s="361">
        <f>F24*'C. Masterfiles'!$E$121</f>
        <v>33.467629687829167</v>
      </c>
      <c r="K24" s="361">
        <f>G24*'C. Masterfiles'!$E$121</f>
        <v>62.705293429536162</v>
      </c>
      <c r="L24" s="361">
        <f>H24*'C. Masterfiles'!$E$121</f>
        <v>421.67128122532171</v>
      </c>
    </row>
    <row r="25" spans="2:12">
      <c r="B25" s="1"/>
      <c r="C25" s="125" t="str">
        <f>'C. Masterfiles'!C105</f>
        <v>S11</v>
      </c>
      <c r="D25" s="125" t="str">
        <f>'C. Masterfiles'!D105</f>
        <v>IPTV</v>
      </c>
      <c r="E25" s="350">
        <f>'9.Service costing'!AW27</f>
        <v>6.4988888517115786</v>
      </c>
      <c r="F25" s="361">
        <f>E25*'10.Mark ups'!$D$51</f>
        <v>0.66821352567101588</v>
      </c>
      <c r="G25" s="361">
        <f>(E25+F25)*'10.Mark ups'!$D$52</f>
        <v>1.2519716989704677</v>
      </c>
      <c r="H25" s="361">
        <f t="shared" si="0"/>
        <v>8.4190740763530627</v>
      </c>
      <c r="I25" s="361">
        <f>E25*'C. Masterfiles'!$E$121</f>
        <v>12.997777703423157</v>
      </c>
      <c r="J25" s="361">
        <f>F25*'C. Masterfiles'!$E$121</f>
        <v>1.3364270513420318</v>
      </c>
      <c r="K25" s="361">
        <f>G25*'C. Masterfiles'!$E$121</f>
        <v>2.5039433979409353</v>
      </c>
      <c r="L25" s="361">
        <f>H25*'C. Masterfiles'!$E$121</f>
        <v>16.838148152706125</v>
      </c>
    </row>
    <row r="26" spans="2:12">
      <c r="B26" s="1"/>
      <c r="E26" s="56"/>
      <c r="F26" s="56"/>
      <c r="G26" s="56"/>
      <c r="H26" s="56"/>
      <c r="I26" s="61"/>
      <c r="J26" s="61"/>
      <c r="K26" s="61"/>
      <c r="L26" s="61"/>
    </row>
    <row r="27" spans="2:12">
      <c r="B27" s="1"/>
      <c r="E27" s="56"/>
      <c r="F27" s="56"/>
      <c r="G27" s="56"/>
      <c r="H27" s="56"/>
      <c r="I27" s="61"/>
      <c r="J27" s="61"/>
      <c r="K27" s="61"/>
      <c r="L27" s="61"/>
    </row>
    <row r="28" spans="2:12">
      <c r="B28" s="1"/>
      <c r="C28" s="303">
        <f>'C. Masterfiles'!$D$112</f>
        <v>2017</v>
      </c>
      <c r="D28" s="186"/>
      <c r="E28" s="486" t="str">
        <f>'C. Masterfiles'!C120</f>
        <v>USD</v>
      </c>
      <c r="F28" s="487"/>
      <c r="G28" s="487"/>
      <c r="H28" s="488"/>
      <c r="I28" s="486" t="str">
        <f>'C. Masterfiles'!C121</f>
        <v>NOP</v>
      </c>
      <c r="J28" s="487"/>
      <c r="K28" s="487"/>
      <c r="L28" s="488"/>
    </row>
    <row r="29" spans="2:12">
      <c r="B29" s="1"/>
      <c r="C29" s="340"/>
      <c r="D29" s="188"/>
      <c r="E29" s="489"/>
      <c r="F29" s="490"/>
      <c r="G29" s="490"/>
      <c r="H29" s="491"/>
      <c r="I29" s="489"/>
      <c r="J29" s="490"/>
      <c r="K29" s="490"/>
      <c r="L29" s="491"/>
    </row>
    <row r="30" spans="2:12" ht="24">
      <c r="B30" s="1"/>
      <c r="C30" s="339" t="s">
        <v>40</v>
      </c>
      <c r="D30" s="339" t="s">
        <v>85</v>
      </c>
      <c r="E30" s="353" t="s">
        <v>11</v>
      </c>
      <c r="F30" s="354" t="s">
        <v>331</v>
      </c>
      <c r="G30" s="354" t="s">
        <v>94</v>
      </c>
      <c r="H30" s="353" t="s">
        <v>12</v>
      </c>
      <c r="I30" s="353" t="s">
        <v>11</v>
      </c>
      <c r="J30" s="354" t="s">
        <v>331</v>
      </c>
      <c r="K30" s="354" t="s">
        <v>94</v>
      </c>
      <c r="L30" s="353" t="s">
        <v>12</v>
      </c>
    </row>
    <row r="31" spans="2:12">
      <c r="B31" s="1"/>
      <c r="C31" s="125" t="str">
        <f>'C. Masterfiles'!C95</f>
        <v>S01</v>
      </c>
      <c r="D31" s="125" t="str">
        <f>'C. Masterfiles'!D95</f>
        <v>On-net calls</v>
      </c>
      <c r="E31" s="355">
        <f>'9.Service costing'!AW34</f>
        <v>5.1761841757415302E-3</v>
      </c>
      <c r="F31" s="360">
        <f>E31*'10.Mark ups'!$D$51</f>
        <v>5.3221348395331364E-4</v>
      </c>
      <c r="G31" s="360">
        <f>(E31+F31)*'10.Mark ups'!$D$52</f>
        <v>9.9716062923286566E-4</v>
      </c>
      <c r="H31" s="360">
        <f>SUM(E31:G31)</f>
        <v>6.7055582889277094E-3</v>
      </c>
      <c r="I31" s="360">
        <f>E31*'C. Masterfiles'!$E$121</f>
        <v>1.035236835148306E-2</v>
      </c>
      <c r="J31" s="360">
        <f>F31*'C. Masterfiles'!$E$121</f>
        <v>1.0644269679066273E-3</v>
      </c>
      <c r="K31" s="360">
        <f>G31*'C. Masterfiles'!$E$121</f>
        <v>1.9943212584657313E-3</v>
      </c>
      <c r="L31" s="360">
        <f>H31*'C. Masterfiles'!$E$121</f>
        <v>1.3411116577855419E-2</v>
      </c>
    </row>
    <row r="32" spans="2:12">
      <c r="B32" s="1"/>
      <c r="C32" s="125" t="str">
        <f>'C. Masterfiles'!C96</f>
        <v>S02</v>
      </c>
      <c r="D32" s="125" t="str">
        <f>'C. Masterfiles'!D96</f>
        <v>Originating calls to OLO</v>
      </c>
      <c r="E32" s="355">
        <f>'9.Service costing'!AW35</f>
        <v>4.4715708145568198E-3</v>
      </c>
      <c r="F32" s="360">
        <f>E32*'10.Mark ups'!$D$51</f>
        <v>4.5976537950725288E-4</v>
      </c>
      <c r="G32" s="360">
        <f>(E32+F32)*'10.Mark ups'!$D$52</f>
        <v>8.6142111944152884E-4</v>
      </c>
      <c r="H32" s="360">
        <f t="shared" ref="H32:H41" si="1">SUM(E32:G32)</f>
        <v>5.7927573135056016E-3</v>
      </c>
      <c r="I32" s="360">
        <f>E32*'C. Masterfiles'!$E$121</f>
        <v>8.9431416291136396E-3</v>
      </c>
      <c r="J32" s="360">
        <f>F32*'C. Masterfiles'!$E$121</f>
        <v>9.1953075901450576E-4</v>
      </c>
      <c r="K32" s="360">
        <f>G32*'C. Masterfiles'!$E$121</f>
        <v>1.7228422388830577E-3</v>
      </c>
      <c r="L32" s="360">
        <f>H32*'C. Masterfiles'!$E$121</f>
        <v>1.1585514627011203E-2</v>
      </c>
    </row>
    <row r="33" spans="2:12">
      <c r="B33" s="1"/>
      <c r="C33" s="125" t="str">
        <f>'C. Masterfiles'!C97</f>
        <v>S03</v>
      </c>
      <c r="D33" s="125" t="str">
        <f>'C. Masterfiles'!D97</f>
        <v>Terminating calls from OLO</v>
      </c>
      <c r="E33" s="355">
        <f>'9.Service costing'!AW36</f>
        <v>4.440885555324253E-3</v>
      </c>
      <c r="F33" s="360">
        <f>E33*'10.Mark ups'!$D$51</f>
        <v>4.5661033166357077E-4</v>
      </c>
      <c r="G33" s="360">
        <f>(E33+F33)*'10.Mark ups'!$D$52</f>
        <v>8.5550978951862535E-4</v>
      </c>
      <c r="H33" s="360">
        <f t="shared" si="1"/>
        <v>5.7530056765064484E-3</v>
      </c>
      <c r="I33" s="360">
        <f>E33*'C. Masterfiles'!$E$121</f>
        <v>8.8817711106485061E-3</v>
      </c>
      <c r="J33" s="360">
        <f>F33*'C. Masterfiles'!$E$121</f>
        <v>9.1322066332714155E-4</v>
      </c>
      <c r="K33" s="360">
        <f>G33*'C. Masterfiles'!$E$121</f>
        <v>1.7110195790372507E-3</v>
      </c>
      <c r="L33" s="360">
        <f>H33*'C. Masterfiles'!$E$121</f>
        <v>1.1506011353012897E-2</v>
      </c>
    </row>
    <row r="34" spans="2:12">
      <c r="B34" s="1"/>
      <c r="C34" s="125" t="str">
        <f>'C. Masterfiles'!C98</f>
        <v>S04</v>
      </c>
      <c r="D34" s="125" t="str">
        <f>'C. Masterfiles'!D98</f>
        <v xml:space="preserve">Originating international calls </v>
      </c>
      <c r="E34" s="355">
        <f>'9.Service costing'!AW37</f>
        <v>3.6264179148441391E-3</v>
      </c>
      <c r="F34" s="360">
        <f>E34*'10.Mark ups'!$D$51</f>
        <v>3.7286704784870181E-4</v>
      </c>
      <c r="G34" s="360">
        <f>(E34+F34)*'10.Mark ups'!$D$52</f>
        <v>6.9860751608771332E-4</v>
      </c>
      <c r="H34" s="360">
        <f t="shared" si="1"/>
        <v>4.6978924787805538E-3</v>
      </c>
      <c r="I34" s="360">
        <f>E34*'C. Masterfiles'!$E$121</f>
        <v>7.2528358296882782E-3</v>
      </c>
      <c r="J34" s="360">
        <f>F34*'C. Masterfiles'!$E$121</f>
        <v>7.4573409569740363E-4</v>
      </c>
      <c r="K34" s="360">
        <f>G34*'C. Masterfiles'!$E$121</f>
        <v>1.3972150321754266E-3</v>
      </c>
      <c r="L34" s="360">
        <f>H34*'C. Masterfiles'!$E$121</f>
        <v>9.3957849575611076E-3</v>
      </c>
    </row>
    <row r="35" spans="2:12">
      <c r="B35" s="1"/>
      <c r="C35" s="125" t="str">
        <f>'C. Masterfiles'!C99</f>
        <v>S05</v>
      </c>
      <c r="D35" s="125" t="str">
        <f>'C. Masterfiles'!D99</f>
        <v xml:space="preserve">Terminating international calls </v>
      </c>
      <c r="E35" s="355">
        <f>'9.Service costing'!AW38</f>
        <v>4.09457563893827E-3</v>
      </c>
      <c r="F35" s="360">
        <f>E35*'10.Mark ups'!$D$51</f>
        <v>4.2100286468217018E-4</v>
      </c>
      <c r="G35" s="360">
        <f>(E35+F35)*'10.Mark ups'!$D$52</f>
        <v>7.887952750406785E-4</v>
      </c>
      <c r="H35" s="360">
        <f t="shared" si="1"/>
        <v>5.3043737786611185E-3</v>
      </c>
      <c r="I35" s="360">
        <f>E35*'C. Masterfiles'!$E$121</f>
        <v>8.1891512778765399E-3</v>
      </c>
      <c r="J35" s="360">
        <f>F35*'C. Masterfiles'!$E$121</f>
        <v>8.4200572936434035E-4</v>
      </c>
      <c r="K35" s="360">
        <f>G35*'C. Masterfiles'!$E$121</f>
        <v>1.577590550081357E-3</v>
      </c>
      <c r="L35" s="360">
        <f>H35*'C. Masterfiles'!$E$121</f>
        <v>1.0608747557322237E-2</v>
      </c>
    </row>
    <row r="36" spans="2:12">
      <c r="B36" s="1"/>
      <c r="C36" s="125" t="str">
        <f>'C. Masterfiles'!C100</f>
        <v>S06</v>
      </c>
      <c r="D36" s="125" t="str">
        <f>'C. Masterfiles'!D100</f>
        <v>Transit calls</v>
      </c>
      <c r="E36" s="355">
        <f>'9.Service costing'!AW39</f>
        <v>3.361458369079552E-3</v>
      </c>
      <c r="F36" s="360">
        <f>E36*'10.Mark ups'!$D$51</f>
        <v>3.4562399810968115E-4</v>
      </c>
      <c r="G36" s="360">
        <f>(E36+F36)*'10.Mark ups'!$D$52</f>
        <v>6.4756465934121433E-4</v>
      </c>
      <c r="H36" s="360">
        <f t="shared" si="1"/>
        <v>4.3546470265304477E-3</v>
      </c>
      <c r="I36" s="360">
        <f>E36*'C. Masterfiles'!$E$121</f>
        <v>6.7229167381591039E-3</v>
      </c>
      <c r="J36" s="360">
        <f>F36*'C. Masterfiles'!$E$121</f>
        <v>6.912479962193623E-4</v>
      </c>
      <c r="K36" s="360">
        <f>G36*'C. Masterfiles'!$E$121</f>
        <v>1.2951293186824287E-3</v>
      </c>
      <c r="L36" s="360">
        <f>H36*'C. Masterfiles'!$E$121</f>
        <v>8.7092940530608953E-3</v>
      </c>
    </row>
    <row r="37" spans="2:12">
      <c r="B37" s="1"/>
      <c r="C37" s="125" t="str">
        <f>'C. Masterfiles'!C101</f>
        <v>S07</v>
      </c>
      <c r="D37" s="125" t="str">
        <f>'C. Masterfiles'!D101</f>
        <v>Internet access</v>
      </c>
      <c r="E37" s="350">
        <f>'9.Service costing'!AW40</f>
        <v>4.5816910669293271</v>
      </c>
      <c r="F37" s="361">
        <f>E37*'10.Mark ups'!$D$51</f>
        <v>0.47108790613674523</v>
      </c>
      <c r="G37" s="361">
        <f>(E37+F37)*'10.Mark ups'!$D$52</f>
        <v>0.88263512118854359</v>
      </c>
      <c r="H37" s="361">
        <f t="shared" si="1"/>
        <v>5.9354140942546154</v>
      </c>
      <c r="I37" s="361">
        <f>E37*'C. Masterfiles'!$E$121</f>
        <v>9.1633821338586543</v>
      </c>
      <c r="J37" s="361">
        <f>F37*'C. Masterfiles'!$E$121</f>
        <v>0.94217581227349045</v>
      </c>
      <c r="K37" s="361">
        <f>G37*'C. Masterfiles'!$E$121</f>
        <v>1.7652702423770872</v>
      </c>
      <c r="L37" s="361">
        <f>H37*'C. Masterfiles'!$E$121</f>
        <v>11.870828188509231</v>
      </c>
    </row>
    <row r="38" spans="2:12">
      <c r="B38" s="1"/>
      <c r="C38" s="125" t="str">
        <f>'C. Masterfiles'!C102</f>
        <v>S08</v>
      </c>
      <c r="D38" s="125" t="str">
        <f>'C. Masterfiles'!D102</f>
        <v>Local leased lines</v>
      </c>
      <c r="E38" s="350">
        <f>'9.Service costing'!AW41</f>
        <v>74.515760792080826</v>
      </c>
      <c r="F38" s="361">
        <f>E38*'10.Mark ups'!$D$51</f>
        <v>7.6616850007860657</v>
      </c>
      <c r="G38" s="361">
        <f>(E38+F38)*'10.Mark ups'!$D$52</f>
        <v>14.355011413123131</v>
      </c>
      <c r="H38" s="361">
        <f t="shared" si="1"/>
        <v>96.532457205990028</v>
      </c>
      <c r="I38" s="361">
        <f>E38*'C. Masterfiles'!$E$121</f>
        <v>149.03152158416165</v>
      </c>
      <c r="J38" s="361">
        <f>F38*'C. Masterfiles'!$E$121</f>
        <v>15.323370001572131</v>
      </c>
      <c r="K38" s="361">
        <f>G38*'C. Masterfiles'!$E$121</f>
        <v>28.710022826246263</v>
      </c>
      <c r="L38" s="361">
        <f>H38*'C. Masterfiles'!$E$121</f>
        <v>193.06491441198006</v>
      </c>
    </row>
    <row r="39" spans="2:12">
      <c r="B39" s="1"/>
      <c r="C39" s="125" t="str">
        <f>'C. Masterfiles'!C103</f>
        <v>S09</v>
      </c>
      <c r="D39" s="125" t="str">
        <f>'C. Masterfiles'!D103</f>
        <v>Long distance leased lines</v>
      </c>
      <c r="E39" s="350">
        <f>'9.Service costing'!AW42</f>
        <v>213.5736172650889</v>
      </c>
      <c r="F39" s="361">
        <f>E39*'10.Mark ups'!$D$51</f>
        <v>21.95956617190517</v>
      </c>
      <c r="G39" s="361">
        <f>(E39+F39)*'10.Mark ups'!$D$52</f>
        <v>41.143667873658302</v>
      </c>
      <c r="H39" s="361">
        <f t="shared" si="1"/>
        <v>276.67685131065241</v>
      </c>
      <c r="I39" s="361">
        <f>E39*'C. Masterfiles'!$E$121</f>
        <v>427.1472345301778</v>
      </c>
      <c r="J39" s="361">
        <f>F39*'C. Masterfiles'!$E$121</f>
        <v>43.91913234381034</v>
      </c>
      <c r="K39" s="361">
        <f>G39*'C. Masterfiles'!$E$121</f>
        <v>82.287335747316604</v>
      </c>
      <c r="L39" s="361">
        <f>H39*'C. Masterfiles'!$E$121</f>
        <v>553.35370262130482</v>
      </c>
    </row>
    <row r="40" spans="2:12">
      <c r="B40" s="1"/>
      <c r="C40" s="125" t="str">
        <f>'C. Masterfiles'!C104</f>
        <v>S10</v>
      </c>
      <c r="D40" s="125" t="str">
        <f>'C. Masterfiles'!D104</f>
        <v>International leased lines</v>
      </c>
      <c r="E40" s="350">
        <f>'9.Service costing'!AW43</f>
        <v>147.27367560175162</v>
      </c>
      <c r="F40" s="361">
        <f>E40*'10.Mark ups'!$D$51</f>
        <v>15.14262887977506</v>
      </c>
      <c r="G40" s="361">
        <f>(E40+F40)*'10.Mark ups'!$D$52</f>
        <v>28.371384411073691</v>
      </c>
      <c r="H40" s="361">
        <f t="shared" si="1"/>
        <v>190.78768889260039</v>
      </c>
      <c r="I40" s="361">
        <f>E40*'C. Masterfiles'!$E$121</f>
        <v>294.54735120350324</v>
      </c>
      <c r="J40" s="361">
        <f>F40*'C. Masterfiles'!$E$121</f>
        <v>30.28525775955012</v>
      </c>
      <c r="K40" s="361">
        <f>G40*'C. Masterfiles'!$E$121</f>
        <v>56.742768822147383</v>
      </c>
      <c r="L40" s="361">
        <f>H40*'C. Masterfiles'!$E$121</f>
        <v>381.57537778520077</v>
      </c>
    </row>
    <row r="41" spans="2:12">
      <c r="B41" s="1"/>
      <c r="C41" s="125" t="str">
        <f>'C. Masterfiles'!C105</f>
        <v>S11</v>
      </c>
      <c r="D41" s="125" t="str">
        <f>'C. Masterfiles'!D105</f>
        <v>IPTV</v>
      </c>
      <c r="E41" s="350">
        <f>'9.Service costing'!AW44</f>
        <v>5.8807865338086156</v>
      </c>
      <c r="F41" s="361">
        <f>E41*'10.Mark ups'!$D$51</f>
        <v>0.60466045706258909</v>
      </c>
      <c r="G41" s="361">
        <f>(E41+F41)*'10.Mark ups'!$D$52</f>
        <v>1.1328980193400255</v>
      </c>
      <c r="H41" s="361">
        <f t="shared" si="1"/>
        <v>7.6183450102112307</v>
      </c>
      <c r="I41" s="361">
        <f>E41*'C. Masterfiles'!$E$121</f>
        <v>11.761573067617231</v>
      </c>
      <c r="J41" s="361">
        <f>F41*'C. Masterfiles'!$E$121</f>
        <v>1.2093209141251782</v>
      </c>
      <c r="K41" s="361">
        <f>G41*'C. Masterfiles'!$E$121</f>
        <v>2.2657960386800511</v>
      </c>
      <c r="L41" s="361">
        <f>H41*'C. Masterfiles'!$E$121</f>
        <v>15.236690020422461</v>
      </c>
    </row>
    <row r="42" spans="2:12">
      <c r="E42" s="56"/>
      <c r="F42" s="56"/>
      <c r="G42" s="56"/>
      <c r="H42" s="56"/>
      <c r="I42" s="61"/>
      <c r="J42" s="61"/>
      <c r="K42" s="61"/>
      <c r="L42" s="61"/>
    </row>
    <row r="43" spans="2:12">
      <c r="E43" s="56"/>
      <c r="F43" s="56"/>
      <c r="G43" s="56"/>
      <c r="H43" s="56"/>
      <c r="I43" s="61"/>
      <c r="J43" s="61"/>
      <c r="K43" s="61"/>
      <c r="L43" s="61"/>
    </row>
    <row r="44" spans="2:12">
      <c r="C44" s="303">
        <f>'C. Masterfiles'!$D$113</f>
        <v>2018</v>
      </c>
      <c r="D44" s="186"/>
      <c r="E44" s="486" t="str">
        <f>'C. Masterfiles'!C120</f>
        <v>USD</v>
      </c>
      <c r="F44" s="487"/>
      <c r="G44" s="487"/>
      <c r="H44" s="488"/>
      <c r="I44" s="486" t="str">
        <f>'C. Masterfiles'!C121</f>
        <v>NOP</v>
      </c>
      <c r="J44" s="487"/>
      <c r="K44" s="487"/>
      <c r="L44" s="488"/>
    </row>
    <row r="45" spans="2:12">
      <c r="C45" s="340"/>
      <c r="D45" s="188"/>
      <c r="E45" s="489"/>
      <c r="F45" s="490"/>
      <c r="G45" s="490"/>
      <c r="H45" s="491"/>
      <c r="I45" s="489"/>
      <c r="J45" s="490"/>
      <c r="K45" s="490"/>
      <c r="L45" s="491"/>
    </row>
    <row r="46" spans="2:12" ht="24">
      <c r="C46" s="339" t="s">
        <v>40</v>
      </c>
      <c r="D46" s="339" t="s">
        <v>85</v>
      </c>
      <c r="E46" s="353" t="s">
        <v>11</v>
      </c>
      <c r="F46" s="354" t="s">
        <v>331</v>
      </c>
      <c r="G46" s="354" t="s">
        <v>94</v>
      </c>
      <c r="H46" s="353" t="s">
        <v>12</v>
      </c>
      <c r="I46" s="353" t="s">
        <v>11</v>
      </c>
      <c r="J46" s="354" t="s">
        <v>331</v>
      </c>
      <c r="K46" s="354" t="s">
        <v>94</v>
      </c>
      <c r="L46" s="353" t="s">
        <v>12</v>
      </c>
    </row>
    <row r="47" spans="2:12">
      <c r="C47" s="125" t="str">
        <f>'C. Masterfiles'!C95</f>
        <v>S01</v>
      </c>
      <c r="D47" s="125" t="str">
        <f>'C. Masterfiles'!D95</f>
        <v>On-net calls</v>
      </c>
      <c r="E47" s="355">
        <f>'9.Service costing'!AW51</f>
        <v>5.8584422772128683E-3</v>
      </c>
      <c r="F47" s="360">
        <f>E47*'10.Mark ups'!$D$51</f>
        <v>6.0236302825298423E-4</v>
      </c>
      <c r="G47" s="360">
        <f>(E47+F47)*'10.Mark ups'!$D$52</f>
        <v>1.1285935332146716E-3</v>
      </c>
      <c r="H47" s="360">
        <f>SUM(E47:G47)</f>
        <v>7.5893988386805241E-3</v>
      </c>
      <c r="I47" s="360">
        <f>E47*'C. Masterfiles'!$E$121</f>
        <v>1.1716884554425737E-2</v>
      </c>
      <c r="J47" s="360">
        <f>F47*'C. Masterfiles'!$E$121</f>
        <v>1.2047260565059685E-3</v>
      </c>
      <c r="K47" s="360">
        <f>G47*'C. Masterfiles'!$E$121</f>
        <v>2.2571870664293433E-3</v>
      </c>
      <c r="L47" s="360">
        <f>H47*'C. Masterfiles'!$E$121</f>
        <v>1.5178797677361048E-2</v>
      </c>
    </row>
    <row r="48" spans="2:12">
      <c r="C48" s="125" t="str">
        <f>'C. Masterfiles'!C96</f>
        <v>S02</v>
      </c>
      <c r="D48" s="125" t="str">
        <f>'C. Masterfiles'!D96</f>
        <v>Originating calls to OLO</v>
      </c>
      <c r="E48" s="355">
        <f>'9.Service costing'!AW52</f>
        <v>4.9672904648271708E-3</v>
      </c>
      <c r="F48" s="360">
        <f>E48*'10.Mark ups'!$D$51</f>
        <v>5.107351041493839E-4</v>
      </c>
      <c r="G48" s="360">
        <f>(E48+F48)*'10.Mark ups'!$D$52</f>
        <v>9.5691851706182593E-4</v>
      </c>
      <c r="H48" s="360">
        <f t="shared" ref="H48:H57" si="2">SUM(E48:G48)</f>
        <v>6.4349440860383801E-3</v>
      </c>
      <c r="I48" s="360">
        <f>E48*'C. Masterfiles'!$E$121</f>
        <v>9.9345809296543415E-3</v>
      </c>
      <c r="J48" s="360">
        <f>F48*'C. Masterfiles'!$E$121</f>
        <v>1.0214702082987678E-3</v>
      </c>
      <c r="K48" s="360">
        <f>G48*'C. Masterfiles'!$E$121</f>
        <v>1.9138370341236519E-3</v>
      </c>
      <c r="L48" s="360">
        <f>H48*'C. Masterfiles'!$E$121</f>
        <v>1.286988817207676E-2</v>
      </c>
    </row>
    <row r="49" spans="3:12">
      <c r="C49" s="125" t="str">
        <f>'C. Masterfiles'!C97</f>
        <v>S03</v>
      </c>
      <c r="D49" s="125" t="str">
        <f>'C. Masterfiles'!D97</f>
        <v>Terminating calls from OLO</v>
      </c>
      <c r="E49" s="355">
        <f>'9.Service costing'!AW53</f>
        <v>4.9332034287680581E-3</v>
      </c>
      <c r="F49" s="360">
        <f>E49*'10.Mark ups'!$D$51</f>
        <v>5.0723028677760568E-4</v>
      </c>
      <c r="G49" s="360">
        <f>(E49+F49)*'10.Mark ups'!$D$52</f>
        <v>9.5035185537218118E-4</v>
      </c>
      <c r="H49" s="360">
        <f t="shared" si="2"/>
        <v>6.3907855709178455E-3</v>
      </c>
      <c r="I49" s="360">
        <f>E49*'C. Masterfiles'!$E$121</f>
        <v>9.8664068575361162E-3</v>
      </c>
      <c r="J49" s="360">
        <f>F49*'C. Masterfiles'!$E$121</f>
        <v>1.0144605735552114E-3</v>
      </c>
      <c r="K49" s="360">
        <f>G49*'C. Masterfiles'!$E$121</f>
        <v>1.9007037107443624E-3</v>
      </c>
      <c r="L49" s="360">
        <f>H49*'C. Masterfiles'!$E$121</f>
        <v>1.2781571141835691E-2</v>
      </c>
    </row>
    <row r="50" spans="3:12">
      <c r="C50" s="125" t="str">
        <f>'C. Masterfiles'!C98</f>
        <v>S04</v>
      </c>
      <c r="D50" s="125" t="str">
        <f>'C. Masterfiles'!D98</f>
        <v xml:space="preserve">Originating international calls </v>
      </c>
      <c r="E50" s="355">
        <f>'9.Service costing'!AW54</f>
        <v>4.0645078767753478E-3</v>
      </c>
      <c r="F50" s="360">
        <f>E50*'10.Mark ups'!$D$51</f>
        <v>4.1791130767567783E-4</v>
      </c>
      <c r="G50" s="360">
        <f>(E50+F50)*'10.Mark ups'!$D$52</f>
        <v>7.8300290219998289E-4</v>
      </c>
      <c r="H50" s="360">
        <f t="shared" si="2"/>
        <v>5.2654220866510081E-3</v>
      </c>
      <c r="I50" s="360">
        <f>E50*'C. Masterfiles'!$E$121</f>
        <v>8.1290157535506957E-3</v>
      </c>
      <c r="J50" s="360">
        <f>F50*'C. Masterfiles'!$E$121</f>
        <v>8.3582261535135565E-4</v>
      </c>
      <c r="K50" s="360">
        <f>G50*'C. Masterfiles'!$E$121</f>
        <v>1.5660058043999658E-3</v>
      </c>
      <c r="L50" s="360">
        <f>H50*'C. Masterfiles'!$E$121</f>
        <v>1.0530844173302016E-2</v>
      </c>
    </row>
    <row r="51" spans="3:12">
      <c r="C51" s="125" t="str">
        <f>'C. Masterfiles'!C99</f>
        <v>S05</v>
      </c>
      <c r="D51" s="125" t="str">
        <f>'C. Masterfiles'!D99</f>
        <v xml:space="preserve">Terminating international calls </v>
      </c>
      <c r="E51" s="355">
        <f>'9.Service costing'!AW55</f>
        <v>4.5598386049804608E-3</v>
      </c>
      <c r="F51" s="360">
        <f>E51*'10.Mark ups'!$D$51</f>
        <v>4.6884104348427841E-4</v>
      </c>
      <c r="G51" s="360">
        <f>(E51+F51)*'10.Mark ups'!$D$52</f>
        <v>8.7842537633260501E-4</v>
      </c>
      <c r="H51" s="360">
        <f t="shared" si="2"/>
        <v>5.907105024797344E-3</v>
      </c>
      <c r="I51" s="360">
        <f>E51*'C. Masterfiles'!$E$121</f>
        <v>9.1196772099609216E-3</v>
      </c>
      <c r="J51" s="360">
        <f>F51*'C. Masterfiles'!$E$121</f>
        <v>9.3768208696855683E-4</v>
      </c>
      <c r="K51" s="360">
        <f>G51*'C. Masterfiles'!$E$121</f>
        <v>1.75685075266521E-3</v>
      </c>
      <c r="L51" s="360">
        <f>H51*'C. Masterfiles'!$E$121</f>
        <v>1.1814210049594688E-2</v>
      </c>
    </row>
    <row r="52" spans="3:12">
      <c r="C52" s="125" t="str">
        <f>'C. Masterfiles'!C100</f>
        <v>S06</v>
      </c>
      <c r="D52" s="125" t="str">
        <f>'C. Masterfiles'!D100</f>
        <v>Transit calls</v>
      </c>
      <c r="E52" s="355">
        <f>'9.Service costing'!AW56</f>
        <v>3.6979543148272396E-3</v>
      </c>
      <c r="F52" s="360">
        <f>E52*'10.Mark ups'!$D$51</f>
        <v>3.8022239599162788E-4</v>
      </c>
      <c r="G52" s="360">
        <f>(E52+F52)*'10.Mark ups'!$D$52</f>
        <v>7.1238857162945969E-4</v>
      </c>
      <c r="H52" s="360">
        <f t="shared" si="2"/>
        <v>4.790565282448327E-3</v>
      </c>
      <c r="I52" s="360">
        <f>E52*'C. Masterfiles'!$E$121</f>
        <v>7.3959086296544792E-3</v>
      </c>
      <c r="J52" s="360">
        <f>F52*'C. Masterfiles'!$E$121</f>
        <v>7.6044479198325576E-4</v>
      </c>
      <c r="K52" s="360">
        <f>G52*'C. Masterfiles'!$E$121</f>
        <v>1.4247771432589194E-3</v>
      </c>
      <c r="L52" s="360">
        <f>H52*'C. Masterfiles'!$E$121</f>
        <v>9.581130564896654E-3</v>
      </c>
    </row>
    <row r="53" spans="3:12">
      <c r="C53" s="125" t="str">
        <f>'C. Masterfiles'!C101</f>
        <v>S07</v>
      </c>
      <c r="D53" s="125" t="str">
        <f>'C. Masterfiles'!D101</f>
        <v>Internet access</v>
      </c>
      <c r="E53" s="350">
        <f>'9.Service costing'!AW57</f>
        <v>5.2004450582605504</v>
      </c>
      <c r="F53" s="361">
        <f>E53*'10.Mark ups'!$D$51</f>
        <v>0.5347079795838483</v>
      </c>
      <c r="G53" s="361">
        <f>(E53+F53)*'10.Mark ups'!$D$52</f>
        <v>1.0018343417703344</v>
      </c>
      <c r="H53" s="361">
        <f t="shared" si="2"/>
        <v>6.7369873796147326</v>
      </c>
      <c r="I53" s="361">
        <f>E53*'C. Masterfiles'!$E$121</f>
        <v>10.400890116521101</v>
      </c>
      <c r="J53" s="361">
        <f>F53*'C. Masterfiles'!$E$121</f>
        <v>1.0694159591676966</v>
      </c>
      <c r="K53" s="361">
        <f>G53*'C. Masterfiles'!$E$121</f>
        <v>2.0036686835406687</v>
      </c>
      <c r="L53" s="361">
        <f>H53*'C. Masterfiles'!$E$121</f>
        <v>13.473974759229465</v>
      </c>
    </row>
    <row r="54" spans="3:12">
      <c r="C54" s="125" t="str">
        <f>'C. Masterfiles'!C102</f>
        <v>S08</v>
      </c>
      <c r="D54" s="125" t="str">
        <f>'C. Masterfiles'!D102</f>
        <v>Local leased lines</v>
      </c>
      <c r="E54" s="350">
        <f>'9.Service costing'!AW58</f>
        <v>84.728984241725684</v>
      </c>
      <c r="F54" s="361">
        <f>E54*'10.Mark ups'!$D$51</f>
        <v>8.711805137546941</v>
      </c>
      <c r="G54" s="361">
        <f>(E54+F54)*'10.Mark ups'!$D$52</f>
        <v>16.322527246364277</v>
      </c>
      <c r="H54" s="361">
        <f t="shared" si="2"/>
        <v>109.7633166256369</v>
      </c>
      <c r="I54" s="361">
        <f>E54*'C. Masterfiles'!$E$121</f>
        <v>169.45796848345137</v>
      </c>
      <c r="J54" s="361">
        <f>F54*'C. Masterfiles'!$E$121</f>
        <v>17.423610275093882</v>
      </c>
      <c r="K54" s="361">
        <f>G54*'C. Masterfiles'!$E$121</f>
        <v>32.645054492728555</v>
      </c>
      <c r="L54" s="361">
        <f>H54*'C. Masterfiles'!$E$121</f>
        <v>219.52663325127381</v>
      </c>
    </row>
    <row r="55" spans="3:12">
      <c r="C55" s="125" t="str">
        <f>'C. Masterfiles'!C103</f>
        <v>S09</v>
      </c>
      <c r="D55" s="125" t="str">
        <f>'C. Masterfiles'!D103</f>
        <v>Long distance leased lines</v>
      </c>
      <c r="E55" s="350">
        <f>'9.Service costing'!AW59</f>
        <v>242.86655579823127</v>
      </c>
      <c r="F55" s="361">
        <f>E55*'10.Mark ups'!$D$51</f>
        <v>24.971456078183582</v>
      </c>
      <c r="G55" s="361">
        <f>(E55+F55)*'10.Mark ups'!$D$52</f>
        <v>46.786775620225946</v>
      </c>
      <c r="H55" s="361">
        <f t="shared" si="2"/>
        <v>314.62478749664081</v>
      </c>
      <c r="I55" s="361">
        <f>E55*'C. Masterfiles'!$E$121</f>
        <v>485.73311159646255</v>
      </c>
      <c r="J55" s="361">
        <f>F55*'C. Masterfiles'!$E$121</f>
        <v>49.942912156367164</v>
      </c>
      <c r="K55" s="361">
        <f>G55*'C. Masterfiles'!$E$121</f>
        <v>93.573551240451891</v>
      </c>
      <c r="L55" s="361">
        <f>H55*'C. Masterfiles'!$E$121</f>
        <v>629.24957499328161</v>
      </c>
    </row>
    <row r="56" spans="3:12">
      <c r="C56" s="125" t="str">
        <f>'C. Masterfiles'!C104</f>
        <v>S10</v>
      </c>
      <c r="D56" s="125" t="str">
        <f>'C. Masterfiles'!D104</f>
        <v>International leased lines</v>
      </c>
      <c r="E56" s="350">
        <f>'9.Service costing'!AW60</f>
        <v>168.28352470579546</v>
      </c>
      <c r="F56" s="361">
        <f>E56*'10.Mark ups'!$D$51</f>
        <v>17.302854368157089</v>
      </c>
      <c r="G56" s="361">
        <f>(E56+F56)*'10.Mark ups'!$D$52</f>
        <v>32.418804989897019</v>
      </c>
      <c r="H56" s="361">
        <f t="shared" si="2"/>
        <v>218.00518406384955</v>
      </c>
      <c r="I56" s="361">
        <f>E56*'C. Masterfiles'!$E$121</f>
        <v>336.56704941159092</v>
      </c>
      <c r="J56" s="361">
        <f>F56*'C. Masterfiles'!$E$121</f>
        <v>34.605708736314178</v>
      </c>
      <c r="K56" s="361">
        <f>G56*'C. Masterfiles'!$E$121</f>
        <v>64.837609979794038</v>
      </c>
      <c r="L56" s="361">
        <f>H56*'C. Masterfiles'!$E$121</f>
        <v>436.01036812769911</v>
      </c>
    </row>
    <row r="57" spans="3:12">
      <c r="C57" s="125" t="str">
        <f>'C. Masterfiles'!C105</f>
        <v>S11</v>
      </c>
      <c r="D57" s="125" t="str">
        <f>'C. Masterfiles'!D105</f>
        <v>IPTV</v>
      </c>
      <c r="E57" s="350">
        <f>'9.Service costing'!AW61</f>
        <v>6.7201853140159589</v>
      </c>
      <c r="F57" s="361">
        <f>E57*'10.Mark ups'!$D$51</f>
        <v>0.69096715212455773</v>
      </c>
      <c r="G57" s="361">
        <f>(E57+F57)*'10.Mark ups'!$D$52</f>
        <v>1.2946031263127591</v>
      </c>
      <c r="H57" s="361">
        <f t="shared" si="2"/>
        <v>8.7057555924532757</v>
      </c>
      <c r="I57" s="361">
        <f>E57*'C. Masterfiles'!$E$121</f>
        <v>13.440370628031918</v>
      </c>
      <c r="J57" s="361">
        <f>F57*'C. Masterfiles'!$E$121</f>
        <v>1.3819343042491155</v>
      </c>
      <c r="K57" s="361">
        <f>G57*'C. Masterfiles'!$E$121</f>
        <v>2.5892062526255182</v>
      </c>
      <c r="L57" s="361">
        <f>H57*'C. Masterfiles'!$E$121</f>
        <v>17.411511184906551</v>
      </c>
    </row>
    <row r="58" spans="3:12">
      <c r="E58" s="56"/>
      <c r="F58" s="56"/>
      <c r="G58" s="56"/>
      <c r="H58" s="56"/>
      <c r="I58" s="61"/>
      <c r="J58" s="61"/>
      <c r="K58" s="61"/>
      <c r="L58" s="61"/>
    </row>
    <row r="59" spans="3:12">
      <c r="E59" s="56"/>
      <c r="F59" s="56"/>
      <c r="G59" s="56"/>
      <c r="H59" s="56"/>
      <c r="I59" s="61"/>
      <c r="J59" s="61"/>
      <c r="K59" s="61"/>
      <c r="L59" s="61"/>
    </row>
    <row r="60" spans="3:12">
      <c r="C60" s="303">
        <f>'C. Masterfiles'!$D$114</f>
        <v>2019</v>
      </c>
      <c r="D60" s="186"/>
      <c r="E60" s="486" t="str">
        <f>'C. Masterfiles'!C120</f>
        <v>USD</v>
      </c>
      <c r="F60" s="487"/>
      <c r="G60" s="487"/>
      <c r="H60" s="488"/>
      <c r="I60" s="486" t="str">
        <f>'C. Masterfiles'!C121</f>
        <v>NOP</v>
      </c>
      <c r="J60" s="487"/>
      <c r="K60" s="487"/>
      <c r="L60" s="488"/>
    </row>
    <row r="61" spans="3:12">
      <c r="C61" s="340"/>
      <c r="D61" s="188"/>
      <c r="E61" s="489"/>
      <c r="F61" s="490"/>
      <c r="G61" s="490"/>
      <c r="H61" s="491"/>
      <c r="I61" s="489"/>
      <c r="J61" s="490"/>
      <c r="K61" s="490"/>
      <c r="L61" s="491"/>
    </row>
    <row r="62" spans="3:12" ht="24">
      <c r="C62" s="339" t="s">
        <v>40</v>
      </c>
      <c r="D62" s="339" t="s">
        <v>85</v>
      </c>
      <c r="E62" s="353" t="s">
        <v>11</v>
      </c>
      <c r="F62" s="354" t="s">
        <v>331</v>
      </c>
      <c r="G62" s="354" t="s">
        <v>94</v>
      </c>
      <c r="H62" s="353" t="s">
        <v>12</v>
      </c>
      <c r="I62" s="353" t="s">
        <v>11</v>
      </c>
      <c r="J62" s="354" t="s">
        <v>331</v>
      </c>
      <c r="K62" s="354" t="s">
        <v>94</v>
      </c>
      <c r="L62" s="353" t="s">
        <v>12</v>
      </c>
    </row>
    <row r="63" spans="3:12">
      <c r="C63" s="125" t="str">
        <f>'C. Masterfiles'!C95</f>
        <v>S01</v>
      </c>
      <c r="D63" s="125" t="str">
        <f>'C. Masterfiles'!D95</f>
        <v>On-net calls</v>
      </c>
      <c r="E63" s="355">
        <f>'9.Service costing'!AW68</f>
        <v>6.2125117620831262E-3</v>
      </c>
      <c r="F63" s="360">
        <f>E63*'10.Mark ups'!$D$51</f>
        <v>6.387683314080559E-4</v>
      </c>
      <c r="G63" s="360">
        <f>(E63+F63)*'10.Mark ups'!$D$52</f>
        <v>1.1968028817112026E-3</v>
      </c>
      <c r="H63" s="360">
        <f>SUM(E63:G63)</f>
        <v>8.0480829752023857E-3</v>
      </c>
      <c r="I63" s="360">
        <f>E63*'C. Masterfiles'!$E$121</f>
        <v>1.2425023524166252E-2</v>
      </c>
      <c r="J63" s="360">
        <f>F63*'C. Masterfiles'!$E$121</f>
        <v>1.2775366628161118E-3</v>
      </c>
      <c r="K63" s="360">
        <f>G63*'C. Masterfiles'!$E$121</f>
        <v>2.3936057634224052E-3</v>
      </c>
      <c r="L63" s="360">
        <f>H63*'C. Masterfiles'!$E$121</f>
        <v>1.6096165950404771E-2</v>
      </c>
    </row>
    <row r="64" spans="3:12">
      <c r="C64" s="125" t="str">
        <f>'C. Masterfiles'!C96</f>
        <v>S02</v>
      </c>
      <c r="D64" s="125" t="str">
        <f>'C. Masterfiles'!D96</f>
        <v>Originating calls to OLO</v>
      </c>
      <c r="E64" s="355">
        <f>'9.Service costing'!AW69</f>
        <v>5.2023165425500815E-3</v>
      </c>
      <c r="F64" s="360">
        <f>E64*'10.Mark ups'!$D$51</f>
        <v>5.349004049574591E-4</v>
      </c>
      <c r="G64" s="360">
        <f>(E64+F64)*'10.Mark ups'!$D$52</f>
        <v>1.0021948719192604E-3</v>
      </c>
      <c r="H64" s="360">
        <f t="shared" ref="H64:H73" si="3">SUM(E64:G64)</f>
        <v>6.7394118194268014E-3</v>
      </c>
      <c r="I64" s="360">
        <f>E64*'C. Masterfiles'!$E$121</f>
        <v>1.0404633085100163E-2</v>
      </c>
      <c r="J64" s="360">
        <f>F64*'C. Masterfiles'!$E$121</f>
        <v>1.0698008099149182E-3</v>
      </c>
      <c r="K64" s="360">
        <f>G64*'C. Masterfiles'!$E$121</f>
        <v>2.0043897438385208E-3</v>
      </c>
      <c r="L64" s="360">
        <f>H64*'C. Masterfiles'!$E$121</f>
        <v>1.3478823638853603E-2</v>
      </c>
    </row>
    <row r="65" spans="2:12">
      <c r="C65" s="125" t="str">
        <f>'C. Masterfiles'!C97</f>
        <v>S03</v>
      </c>
      <c r="D65" s="125" t="str">
        <f>'C. Masterfiles'!D97</f>
        <v>Terminating calls from OLO</v>
      </c>
      <c r="E65" s="355">
        <f>'9.Service costing'!AW70</f>
        <v>5.166616687099208E-3</v>
      </c>
      <c r="F65" s="360">
        <f>E65*'10.Mark ups'!$D$51</f>
        <v>5.3122975804825842E-4</v>
      </c>
      <c r="G65" s="360">
        <f>(E65+F65)*'10.Mark ups'!$D$52</f>
        <v>9.9531751031150498E-4</v>
      </c>
      <c r="H65" s="360">
        <f t="shared" si="3"/>
        <v>6.6931639554589709E-3</v>
      </c>
      <c r="I65" s="360">
        <f>E65*'C. Masterfiles'!$E$121</f>
        <v>1.0333233374198416E-2</v>
      </c>
      <c r="J65" s="360">
        <f>F65*'C. Masterfiles'!$E$121</f>
        <v>1.0624595160965168E-3</v>
      </c>
      <c r="K65" s="360">
        <f>G65*'C. Masterfiles'!$E$121</f>
        <v>1.99063502062301E-3</v>
      </c>
      <c r="L65" s="360">
        <f>H65*'C. Masterfiles'!$E$121</f>
        <v>1.3386327910917942E-2</v>
      </c>
    </row>
    <row r="66" spans="2:12">
      <c r="C66" s="125" t="str">
        <f>'C. Masterfiles'!C98</f>
        <v>S04</v>
      </c>
      <c r="D66" s="125" t="str">
        <f>'C. Masterfiles'!D98</f>
        <v xml:space="preserve">Originating international calls </v>
      </c>
      <c r="E66" s="355">
        <f>'9.Service costing'!AW71</f>
        <v>4.2781093717699486E-3</v>
      </c>
      <c r="F66" s="360">
        <f>E66*'10.Mark ups'!$D$51</f>
        <v>4.3987374022618245E-4</v>
      </c>
      <c r="G66" s="360">
        <f>(E66+F66)*'10.Mark ups'!$D$52</f>
        <v>8.241519405499145E-4</v>
      </c>
      <c r="H66" s="360">
        <f t="shared" si="3"/>
        <v>5.5421350525460458E-3</v>
      </c>
      <c r="I66" s="360">
        <f>E66*'C. Masterfiles'!$E$121</f>
        <v>8.5562187435398972E-3</v>
      </c>
      <c r="J66" s="360">
        <f>F66*'C. Masterfiles'!$E$121</f>
        <v>8.7974748045236491E-4</v>
      </c>
      <c r="K66" s="360">
        <f>G66*'C. Masterfiles'!$E$121</f>
        <v>1.648303881099829E-3</v>
      </c>
      <c r="L66" s="360">
        <f>H66*'C. Masterfiles'!$E$121</f>
        <v>1.1084270105092092E-2</v>
      </c>
    </row>
    <row r="67" spans="2:12">
      <c r="C67" s="125" t="str">
        <f>'C. Masterfiles'!C99</f>
        <v>S05</v>
      </c>
      <c r="D67" s="125" t="str">
        <f>'C. Masterfiles'!D99</f>
        <v xml:space="preserve">Terminating international calls </v>
      </c>
      <c r="E67" s="355">
        <f>'9.Service costing'!AW72</f>
        <v>4.7790255119523808E-3</v>
      </c>
      <c r="F67" s="360">
        <f>E67*'10.Mark ups'!$D$51</f>
        <v>4.9137776618112189E-4</v>
      </c>
      <c r="G67" s="360">
        <f>(E67+F67)*'10.Mark ups'!$D$52</f>
        <v>9.2065041057695044E-4</v>
      </c>
      <c r="H67" s="360">
        <f t="shared" si="3"/>
        <v>6.1910536887104526E-3</v>
      </c>
      <c r="I67" s="360">
        <f>E67*'C. Masterfiles'!$E$121</f>
        <v>9.5580510239047616E-3</v>
      </c>
      <c r="J67" s="360">
        <f>F67*'C. Masterfiles'!$E$121</f>
        <v>9.8275553236224378E-4</v>
      </c>
      <c r="K67" s="360">
        <f>G67*'C. Masterfiles'!$E$121</f>
        <v>1.8413008211539009E-3</v>
      </c>
      <c r="L67" s="360">
        <f>H67*'C. Masterfiles'!$E$121</f>
        <v>1.2382107377420905E-2</v>
      </c>
    </row>
    <row r="68" spans="2:12">
      <c r="C68" s="125" t="str">
        <f>'C. Masterfiles'!C100</f>
        <v>S06</v>
      </c>
      <c r="D68" s="125" t="str">
        <f>'C. Masterfiles'!D100</f>
        <v>Transit calls</v>
      </c>
      <c r="E68" s="355">
        <f>'9.Service costing'!AW73</f>
        <v>3.8485656791056198E-3</v>
      </c>
      <c r="F68" s="360">
        <f>E68*'10.Mark ups'!$D$51</f>
        <v>3.9570820487787664E-4</v>
      </c>
      <c r="G68" s="360">
        <f>(E68+F68)*'10.Mark ups'!$D$52</f>
        <v>7.4140294161213803E-4</v>
      </c>
      <c r="H68" s="360">
        <f t="shared" si="3"/>
        <v>4.9856768255956349E-3</v>
      </c>
      <c r="I68" s="360">
        <f>E68*'C. Masterfiles'!$E$121</f>
        <v>7.6971313582112396E-3</v>
      </c>
      <c r="J68" s="360">
        <f>F68*'C. Masterfiles'!$E$121</f>
        <v>7.9141640975575328E-4</v>
      </c>
      <c r="K68" s="360">
        <f>G68*'C. Masterfiles'!$E$121</f>
        <v>1.4828058832242761E-3</v>
      </c>
      <c r="L68" s="360">
        <f>H68*'C. Masterfiles'!$E$121</f>
        <v>9.9713536511912698E-3</v>
      </c>
    </row>
    <row r="69" spans="2:12">
      <c r="C69" s="125" t="str">
        <f>'C. Masterfiles'!C101</f>
        <v>S07</v>
      </c>
      <c r="D69" s="125" t="str">
        <f>'C. Masterfiles'!D101</f>
        <v>Internet access</v>
      </c>
      <c r="E69" s="350">
        <f>'9.Service costing'!AW74</f>
        <v>5.5301015694967948</v>
      </c>
      <c r="F69" s="361">
        <f>E69*'10.Mark ups'!$D$51</f>
        <v>0.56860314915203736</v>
      </c>
      <c r="G69" s="361">
        <f>(E69+F69)*'10.Mark ups'!$D$52</f>
        <v>1.0653406782943731</v>
      </c>
      <c r="H69" s="361">
        <f t="shared" si="3"/>
        <v>7.1640453969432052</v>
      </c>
      <c r="I69" s="361">
        <f>E69*'C. Masterfiles'!$E$121</f>
        <v>11.06020313899359</v>
      </c>
      <c r="J69" s="361">
        <f>F69*'C. Masterfiles'!$E$121</f>
        <v>1.1372062983040747</v>
      </c>
      <c r="K69" s="361">
        <f>G69*'C. Masterfiles'!$E$121</f>
        <v>2.1306813565887461</v>
      </c>
      <c r="L69" s="361">
        <f>H69*'C. Masterfiles'!$E$121</f>
        <v>14.32809079388641</v>
      </c>
    </row>
    <row r="70" spans="2:12">
      <c r="C70" s="125" t="str">
        <f>'C. Masterfiles'!C102</f>
        <v>S08</v>
      </c>
      <c r="D70" s="125" t="str">
        <f>'C. Masterfiles'!D102</f>
        <v>Local leased lines</v>
      </c>
      <c r="E70" s="350">
        <f>'9.Service costing'!AW75</f>
        <v>90.426541439411125</v>
      </c>
      <c r="F70" s="361">
        <f>E70*'10.Mark ups'!$D$51</f>
        <v>9.2976260170308205</v>
      </c>
      <c r="G70" s="361">
        <f>(E70+F70)*'10.Mark ups'!$D$52</f>
        <v>17.420127240383106</v>
      </c>
      <c r="H70" s="361">
        <f t="shared" si="3"/>
        <v>117.14429469682506</v>
      </c>
      <c r="I70" s="361">
        <f>E70*'C. Masterfiles'!$E$121</f>
        <v>180.85308287882225</v>
      </c>
      <c r="J70" s="361">
        <f>F70*'C. Masterfiles'!$E$121</f>
        <v>18.595252034061641</v>
      </c>
      <c r="K70" s="361">
        <f>G70*'C. Masterfiles'!$E$121</f>
        <v>34.840254480766212</v>
      </c>
      <c r="L70" s="361">
        <f>H70*'C. Masterfiles'!$E$121</f>
        <v>234.28858939365011</v>
      </c>
    </row>
    <row r="71" spans="2:12">
      <c r="C71" s="125" t="str">
        <f>'C. Masterfiles'!C103</f>
        <v>S09</v>
      </c>
      <c r="D71" s="125" t="str">
        <f>'C. Masterfiles'!D103</f>
        <v>Long distance leased lines</v>
      </c>
      <c r="E71" s="350">
        <f>'9.Service costing'!AW76</f>
        <v>258.55653070364764</v>
      </c>
      <c r="F71" s="361">
        <f>E71*'10.Mark ups'!$D$51</f>
        <v>26.584693923677257</v>
      </c>
      <c r="G71" s="361">
        <f>(E71+F71)*'10.Mark ups'!$D$52</f>
        <v>49.809354554464029</v>
      </c>
      <c r="H71" s="361">
        <f t="shared" si="3"/>
        <v>334.95057918178895</v>
      </c>
      <c r="I71" s="361">
        <f>E71*'C. Masterfiles'!$E$121</f>
        <v>517.11306140729528</v>
      </c>
      <c r="J71" s="361">
        <f>F71*'C. Masterfiles'!$E$121</f>
        <v>53.169387847354514</v>
      </c>
      <c r="K71" s="361">
        <f>G71*'C. Masterfiles'!$E$121</f>
        <v>99.618709108928059</v>
      </c>
      <c r="L71" s="361">
        <f>H71*'C. Masterfiles'!$E$121</f>
        <v>669.90115836357791</v>
      </c>
    </row>
    <row r="72" spans="2:12">
      <c r="C72" s="125" t="str">
        <f>'C. Masterfiles'!C104</f>
        <v>S10</v>
      </c>
      <c r="D72" s="125" t="str">
        <f>'C. Masterfiles'!D104</f>
        <v>International leased lines</v>
      </c>
      <c r="E72" s="350">
        <f>'9.Service costing'!AW77</f>
        <v>179.9890216944633</v>
      </c>
      <c r="F72" s="361">
        <f>E72*'10.Mark ups'!$D$51</f>
        <v>18.506409559052408</v>
      </c>
      <c r="G72" s="361">
        <f>(E72+F72)*'10.Mark ups'!$D$52</f>
        <v>34.673798310537755</v>
      </c>
      <c r="H72" s="361">
        <f t="shared" si="3"/>
        <v>233.16922956405347</v>
      </c>
      <c r="I72" s="361">
        <f>E72*'C. Masterfiles'!$E$121</f>
        <v>359.97804338892661</v>
      </c>
      <c r="J72" s="361">
        <f>F72*'C. Masterfiles'!$E$121</f>
        <v>37.012819118104815</v>
      </c>
      <c r="K72" s="361">
        <f>G72*'C. Masterfiles'!$E$121</f>
        <v>69.34759662107551</v>
      </c>
      <c r="L72" s="361">
        <f>H72*'C. Masterfiles'!$E$121</f>
        <v>466.33845912810693</v>
      </c>
    </row>
    <row r="73" spans="2:12">
      <c r="C73" s="125" t="str">
        <f>'C. Masterfiles'!C105</f>
        <v>S11</v>
      </c>
      <c r="D73" s="125" t="str">
        <f>'C. Masterfiles'!D105</f>
        <v>IPTV</v>
      </c>
      <c r="E73" s="350">
        <f>'9.Service costing'!AW78</f>
        <v>7.1879587512483045</v>
      </c>
      <c r="F73" s="361">
        <f>E73*'10.Mark ups'!$D$51</f>
        <v>0.739063456714527</v>
      </c>
      <c r="G73" s="361">
        <f>(E73+F73)*'10.Mark ups'!$D$52</f>
        <v>1.3847168547220083</v>
      </c>
      <c r="H73" s="361">
        <f t="shared" si="3"/>
        <v>9.3117390626848398</v>
      </c>
      <c r="I73" s="361">
        <f>E73*'C. Masterfiles'!$E$121</f>
        <v>14.375917502496609</v>
      </c>
      <c r="J73" s="361">
        <f>F73*'C. Masterfiles'!$E$121</f>
        <v>1.478126913429054</v>
      </c>
      <c r="K73" s="361">
        <f>G73*'C. Masterfiles'!$E$121</f>
        <v>2.7694337094440167</v>
      </c>
      <c r="L73" s="361">
        <f>H73*'C. Masterfiles'!$E$121</f>
        <v>18.62347812536968</v>
      </c>
    </row>
    <row r="74" spans="2:12">
      <c r="E74" s="56"/>
      <c r="F74" s="56"/>
      <c r="G74" s="56"/>
      <c r="H74" s="56"/>
      <c r="I74" s="61"/>
      <c r="J74" s="61"/>
      <c r="K74" s="61"/>
      <c r="L74" s="61"/>
    </row>
    <row r="75" spans="2:12">
      <c r="E75" s="56"/>
      <c r="F75" s="56"/>
      <c r="G75" s="56"/>
      <c r="H75" s="56"/>
      <c r="I75" s="61"/>
      <c r="J75" s="61"/>
      <c r="K75" s="61"/>
      <c r="L75" s="61"/>
    </row>
    <row r="76" spans="2:12">
      <c r="C76" s="303">
        <f>'C. Masterfiles'!$D$115</f>
        <v>2020</v>
      </c>
      <c r="D76" s="186"/>
      <c r="E76" s="486" t="str">
        <f>'C. Masterfiles'!C120</f>
        <v>USD</v>
      </c>
      <c r="F76" s="487"/>
      <c r="G76" s="487"/>
      <c r="H76" s="488"/>
      <c r="I76" s="486" t="str">
        <f>'C. Masterfiles'!C121</f>
        <v>NOP</v>
      </c>
      <c r="J76" s="487"/>
      <c r="K76" s="487"/>
      <c r="L76" s="488"/>
    </row>
    <row r="77" spans="2:12">
      <c r="C77" s="340"/>
      <c r="D77" s="188"/>
      <c r="E77" s="489"/>
      <c r="F77" s="490"/>
      <c r="G77" s="490"/>
      <c r="H77" s="491"/>
      <c r="I77" s="489"/>
      <c r="J77" s="490"/>
      <c r="K77" s="490"/>
      <c r="L77" s="491"/>
    </row>
    <row r="78" spans="2:12" ht="24">
      <c r="B78" s="1"/>
      <c r="C78" s="88" t="s">
        <v>40</v>
      </c>
      <c r="D78" s="339" t="s">
        <v>85</v>
      </c>
      <c r="E78" s="353" t="s">
        <v>11</v>
      </c>
      <c r="F78" s="354" t="s">
        <v>331</v>
      </c>
      <c r="G78" s="354" t="s">
        <v>94</v>
      </c>
      <c r="H78" s="353" t="s">
        <v>12</v>
      </c>
      <c r="I78" s="353" t="s">
        <v>11</v>
      </c>
      <c r="J78" s="354" t="s">
        <v>331</v>
      </c>
      <c r="K78" s="354" t="s">
        <v>94</v>
      </c>
      <c r="L78" s="353" t="s">
        <v>12</v>
      </c>
    </row>
    <row r="79" spans="2:12">
      <c r="B79" s="1"/>
      <c r="C79" s="125" t="str">
        <f>'C. Masterfiles'!C95</f>
        <v>S01</v>
      </c>
      <c r="D79" s="125" t="str">
        <f>'C. Masterfiles'!D95</f>
        <v>On-net calls</v>
      </c>
      <c r="E79" s="355">
        <f>'9.Service costing'!AW85</f>
        <v>6.5479502529345798E-3</v>
      </c>
      <c r="F79" s="360">
        <f>E79*'10.Mark ups'!$D$51</f>
        <v>6.7325800213978145E-4</v>
      </c>
      <c r="G79" s="360">
        <f>(E79+F79)*'10.Mark ups'!$D$52</f>
        <v>1.261423081698279E-3</v>
      </c>
      <c r="H79" s="360">
        <f>SUM(E79:G79)</f>
        <v>8.4826313367726402E-3</v>
      </c>
      <c r="I79" s="360">
        <f>E79*'C. Masterfiles'!$E$121</f>
        <v>1.309590050586916E-2</v>
      </c>
      <c r="J79" s="360">
        <f>F79*'C. Masterfiles'!$E$121</f>
        <v>1.3465160042795629E-3</v>
      </c>
      <c r="K79" s="360">
        <f>G79*'C. Masterfiles'!$E$121</f>
        <v>2.522846163396558E-3</v>
      </c>
      <c r="L79" s="360">
        <f>H79*'C. Masterfiles'!$E$121</f>
        <v>1.696526267354528E-2</v>
      </c>
    </row>
    <row r="80" spans="2:12">
      <c r="B80" s="1"/>
      <c r="C80" s="125" t="str">
        <f>'C. Masterfiles'!C96</f>
        <v>S02</v>
      </c>
      <c r="D80" s="125" t="str">
        <f>'C. Masterfiles'!D96</f>
        <v>Originating calls to OLO</v>
      </c>
      <c r="E80" s="355">
        <f>'9.Service costing'!AW86</f>
        <v>5.4279104444847201E-3</v>
      </c>
      <c r="F80" s="360">
        <f>E80*'10.Mark ups'!$D$51</f>
        <v>5.5809589268178373E-4</v>
      </c>
      <c r="G80" s="360">
        <f>(E80+F80)*'10.Mark ups'!$D$52</f>
        <v>1.0456541750596892E-3</v>
      </c>
      <c r="H80" s="360">
        <f t="shared" ref="H80:H89" si="4">SUM(E80:G80)</f>
        <v>7.0316605122261924E-3</v>
      </c>
      <c r="I80" s="360">
        <f>E80*'C. Masterfiles'!$E$121</f>
        <v>1.085582088896944E-2</v>
      </c>
      <c r="J80" s="360">
        <f>F80*'C. Masterfiles'!$E$121</f>
        <v>1.1161917853635675E-3</v>
      </c>
      <c r="K80" s="360">
        <f>G80*'C. Masterfiles'!$E$121</f>
        <v>2.0913083501193784E-3</v>
      </c>
      <c r="L80" s="360">
        <f>H80*'C. Masterfiles'!$E$121</f>
        <v>1.4063321024452385E-2</v>
      </c>
    </row>
    <row r="81" spans="2:12">
      <c r="B81" s="1"/>
      <c r="C81" s="125" t="str">
        <f>'C. Masterfiles'!C97</f>
        <v>S03</v>
      </c>
      <c r="D81" s="125" t="str">
        <f>'C. Masterfiles'!D97</f>
        <v>Terminating calls from OLO</v>
      </c>
      <c r="E81" s="355">
        <f>'9.Service costing'!AW87</f>
        <v>5.3906624960595364E-3</v>
      </c>
      <c r="F81" s="360">
        <f>E81*'10.Mark ups'!$D$51</f>
        <v>5.5426607138323221E-4</v>
      </c>
      <c r="G81" s="360">
        <f>(E81+F81)*'10.Mark ups'!$D$52</f>
        <v>1.038478582687347E-3</v>
      </c>
      <c r="H81" s="360">
        <f t="shared" si="4"/>
        <v>6.9834071501301154E-3</v>
      </c>
      <c r="I81" s="360">
        <f>E81*'C. Masterfiles'!$E$121</f>
        <v>1.0781324992119073E-2</v>
      </c>
      <c r="J81" s="360">
        <f>F81*'C. Masterfiles'!$E$121</f>
        <v>1.1085321427664644E-3</v>
      </c>
      <c r="K81" s="360">
        <f>G81*'C. Masterfiles'!$E$121</f>
        <v>2.0769571653746939E-3</v>
      </c>
      <c r="L81" s="360">
        <f>H81*'C. Masterfiles'!$E$121</f>
        <v>1.3966814300260231E-2</v>
      </c>
    </row>
    <row r="82" spans="2:12">
      <c r="B82" s="1"/>
      <c r="C82" s="125" t="str">
        <f>'C. Masterfiles'!C98</f>
        <v>S04</v>
      </c>
      <c r="D82" s="125" t="str">
        <f>'C. Masterfiles'!D98</f>
        <v xml:space="preserve">Originating international calls </v>
      </c>
      <c r="E82" s="355">
        <f>'9.Service costing'!AW88</f>
        <v>4.4791880333028946E-3</v>
      </c>
      <c r="F82" s="360">
        <f>E82*'10.Mark ups'!$D$51</f>
        <v>4.6054857932960124E-4</v>
      </c>
      <c r="G82" s="360">
        <f>(E82+F82)*'10.Mark ups'!$D$52</f>
        <v>8.6288853064251303E-4</v>
      </c>
      <c r="H82" s="360">
        <f t="shared" si="4"/>
        <v>5.8026251432750087E-3</v>
      </c>
      <c r="I82" s="360">
        <f>E82*'C. Masterfiles'!$E$121</f>
        <v>8.9583760666057891E-3</v>
      </c>
      <c r="J82" s="360">
        <f>F82*'C. Masterfiles'!$E$121</f>
        <v>9.2109715865920248E-4</v>
      </c>
      <c r="K82" s="360">
        <f>G82*'C. Masterfiles'!$E$121</f>
        <v>1.7257770612850261E-3</v>
      </c>
      <c r="L82" s="360">
        <f>H82*'C. Masterfiles'!$E$121</f>
        <v>1.1605250286550017E-2</v>
      </c>
    </row>
    <row r="83" spans="2:12">
      <c r="B83" s="1"/>
      <c r="C83" s="125" t="str">
        <f>'C. Masterfiles'!C99</f>
        <v>S05</v>
      </c>
      <c r="D83" s="125" t="str">
        <f>'C. Masterfiles'!D99</f>
        <v xml:space="preserve">Terminating international calls </v>
      </c>
      <c r="E83" s="355">
        <f>'9.Service costing'!AW89</f>
        <v>4.9873294511668179E-3</v>
      </c>
      <c r="F83" s="360">
        <f>E83*'10.Mark ups'!$D$51</f>
        <v>5.127955058608799E-4</v>
      </c>
      <c r="G83" s="360">
        <f>(E83+F83)*'10.Mark ups'!$D$52</f>
        <v>9.6077890679086204E-4</v>
      </c>
      <c r="H83" s="360">
        <f t="shared" si="4"/>
        <v>6.4609038638185597E-3</v>
      </c>
      <c r="I83" s="360">
        <f>E83*'C. Masterfiles'!$E$121</f>
        <v>9.9746589023336357E-3</v>
      </c>
      <c r="J83" s="360">
        <f>F83*'C. Masterfiles'!$E$121</f>
        <v>1.0255910117217598E-3</v>
      </c>
      <c r="K83" s="360">
        <f>G83*'C. Masterfiles'!$E$121</f>
        <v>1.9215578135817241E-3</v>
      </c>
      <c r="L83" s="360">
        <f>H83*'C. Masterfiles'!$E$121</f>
        <v>1.2921807727637119E-2</v>
      </c>
    </row>
    <row r="84" spans="2:12">
      <c r="B84" s="1"/>
      <c r="C84" s="125" t="str">
        <f>'C. Masterfiles'!C100</f>
        <v>S06</v>
      </c>
      <c r="D84" s="125" t="str">
        <f>'C. Masterfiles'!D100</f>
        <v>Transit calls</v>
      </c>
      <c r="E84" s="355">
        <f>'9.Service costing'!AW90</f>
        <v>3.9960945760182899E-3</v>
      </c>
      <c r="F84" s="360">
        <f>E84*'10.Mark ups'!$D$51</f>
        <v>4.108770755254195E-4</v>
      </c>
      <c r="G84" s="360">
        <f>(E84+F84)*'10.Mark ups'!$D$52</f>
        <v>7.6982349286781166E-4</v>
      </c>
      <c r="H84" s="360">
        <f t="shared" si="4"/>
        <v>5.1767951444115215E-3</v>
      </c>
      <c r="I84" s="360">
        <f>E84*'C. Masterfiles'!$E$121</f>
        <v>7.9921891520365797E-3</v>
      </c>
      <c r="J84" s="360">
        <f>F84*'C. Masterfiles'!$E$121</f>
        <v>8.21754151050839E-4</v>
      </c>
      <c r="K84" s="360">
        <f>G84*'C. Masterfiles'!$E$121</f>
        <v>1.5396469857356233E-3</v>
      </c>
      <c r="L84" s="360">
        <f>H84*'C. Masterfiles'!$E$121</f>
        <v>1.0353590288823043E-2</v>
      </c>
    </row>
    <row r="85" spans="2:12">
      <c r="B85" s="1"/>
      <c r="C85" s="125" t="str">
        <f>'C. Masterfiles'!C101</f>
        <v>S07</v>
      </c>
      <c r="D85" s="125" t="str">
        <f>'C. Masterfiles'!D101</f>
        <v>Internet access</v>
      </c>
      <c r="E85" s="350">
        <f>'9.Service costing'!AW91</f>
        <v>5.8440537627953146</v>
      </c>
      <c r="F85" s="361">
        <f>E85*'10.Mark ups'!$D$51</f>
        <v>0.60088360612906377</v>
      </c>
      <c r="G85" s="361">
        <f>(E85+F85)*'10.Mark ups'!$D$52</f>
        <v>1.1258216727855981</v>
      </c>
      <c r="H85" s="361">
        <f t="shared" si="4"/>
        <v>7.5707590417099766</v>
      </c>
      <c r="I85" s="361">
        <f>E85*'C. Masterfiles'!$E$121</f>
        <v>11.688107525590629</v>
      </c>
      <c r="J85" s="361">
        <f>F85*'C. Masterfiles'!$E$121</f>
        <v>1.2017672122581275</v>
      </c>
      <c r="K85" s="361">
        <f>G85*'C. Masterfiles'!$E$121</f>
        <v>2.2516433455711962</v>
      </c>
      <c r="L85" s="361">
        <f>H85*'C. Masterfiles'!$E$121</f>
        <v>15.141518083419953</v>
      </c>
    </row>
    <row r="86" spans="2:12">
      <c r="B86" s="1"/>
      <c r="C86" s="125" t="str">
        <f>'C. Masterfiles'!C102</f>
        <v>S08</v>
      </c>
      <c r="D86" s="125" t="str">
        <f>'C. Masterfiles'!D102</f>
        <v>Local leased lines</v>
      </c>
      <c r="E86" s="350">
        <f>'9.Service costing'!AW92</f>
        <v>95.990093019452104</v>
      </c>
      <c r="F86" s="361">
        <f>E86*'10.Mark ups'!$D$51</f>
        <v>9.8696684848093916</v>
      </c>
      <c r="G86" s="361">
        <f>(E86+F86)*'10.Mark ups'!$D$52</f>
        <v>18.491911861247839</v>
      </c>
      <c r="H86" s="361">
        <f t="shared" si="4"/>
        <v>124.35167336550934</v>
      </c>
      <c r="I86" s="361">
        <f>E86*'C. Masterfiles'!$E$121</f>
        <v>191.98018603890421</v>
      </c>
      <c r="J86" s="361">
        <f>F86*'C. Masterfiles'!$E$121</f>
        <v>19.739336969618783</v>
      </c>
      <c r="K86" s="361">
        <f>G86*'C. Masterfiles'!$E$121</f>
        <v>36.983823722495679</v>
      </c>
      <c r="L86" s="361">
        <f>H86*'C. Masterfiles'!$E$121</f>
        <v>248.70334673101868</v>
      </c>
    </row>
    <row r="87" spans="2:12">
      <c r="B87" s="1"/>
      <c r="C87" s="125" t="str">
        <f>'C. Masterfiles'!C103</f>
        <v>S09</v>
      </c>
      <c r="D87" s="125" t="str">
        <f>'C. Masterfiles'!D103</f>
        <v>Long distance leased lines</v>
      </c>
      <c r="E87" s="350">
        <f>'9.Service costing'!AW93</f>
        <v>273.49381644409061</v>
      </c>
      <c r="F87" s="361">
        <f>E87*'10.Mark ups'!$D$51</f>
        <v>28.120540527046703</v>
      </c>
      <c r="G87" s="361">
        <f>(E87+F87)*'10.Mark ups'!$D$52</f>
        <v>52.686932465577954</v>
      </c>
      <c r="H87" s="361">
        <f t="shared" si="4"/>
        <v>354.30128943671531</v>
      </c>
      <c r="I87" s="361">
        <f>E87*'C. Masterfiles'!$E$121</f>
        <v>546.98763288818122</v>
      </c>
      <c r="J87" s="361">
        <f>F87*'C. Masterfiles'!$E$121</f>
        <v>56.241081054093407</v>
      </c>
      <c r="K87" s="361">
        <f>G87*'C. Masterfiles'!$E$121</f>
        <v>105.37386493115591</v>
      </c>
      <c r="L87" s="361">
        <f>H87*'C. Masterfiles'!$E$121</f>
        <v>708.60257887343062</v>
      </c>
    </row>
    <row r="88" spans="2:12">
      <c r="B88" s="1"/>
      <c r="C88" s="125" t="str">
        <f>'C. Masterfiles'!C104</f>
        <v>S10</v>
      </c>
      <c r="D88" s="125" t="str">
        <f>'C. Masterfiles'!D104</f>
        <v>International leased lines</v>
      </c>
      <c r="E88" s="350">
        <f>'9.Service costing'!AW94</f>
        <v>191.29689308354588</v>
      </c>
      <c r="F88" s="361">
        <f>E88*'10.Mark ups'!$D$51</f>
        <v>19.66908102199692</v>
      </c>
      <c r="G88" s="361">
        <f>(E88+F88)*'10.Mark ups'!$D$52</f>
        <v>36.852191460160675</v>
      </c>
      <c r="H88" s="361">
        <f t="shared" si="4"/>
        <v>247.81816556570348</v>
      </c>
      <c r="I88" s="361">
        <f>E88*'C. Masterfiles'!$E$121</f>
        <v>382.59378616709176</v>
      </c>
      <c r="J88" s="361">
        <f>F88*'C. Masterfiles'!$E$121</f>
        <v>39.33816204399384</v>
      </c>
      <c r="K88" s="361">
        <f>G88*'C. Masterfiles'!$E$121</f>
        <v>73.704382920321351</v>
      </c>
      <c r="L88" s="361">
        <f>H88*'C. Masterfiles'!$E$121</f>
        <v>495.63633113140696</v>
      </c>
    </row>
    <row r="89" spans="2:12">
      <c r="B89" s="1"/>
      <c r="C89" s="125" t="str">
        <f>'C. Masterfiles'!C105</f>
        <v>S11</v>
      </c>
      <c r="D89" s="125" t="str">
        <f>'C. Masterfiles'!D105</f>
        <v>IPTV</v>
      </c>
      <c r="E89" s="350">
        <f>'9.Service costing'!AW95</f>
        <v>7.6398295929349995</v>
      </c>
      <c r="F89" s="361">
        <f>E89*'10.Mark ups'!$D$51</f>
        <v>0.7855246618776025</v>
      </c>
      <c r="G89" s="361">
        <f>(E89+F89)*'10.Mark ups'!$D$52</f>
        <v>1.4717670441144171</v>
      </c>
      <c r="H89" s="361">
        <f t="shared" si="4"/>
        <v>9.8971212989270185</v>
      </c>
      <c r="I89" s="361">
        <f>E89*'C. Masterfiles'!$E$121</f>
        <v>15.279659185869999</v>
      </c>
      <c r="J89" s="361">
        <f>F89*'C. Masterfiles'!$E$121</f>
        <v>1.571049323755205</v>
      </c>
      <c r="K89" s="361">
        <f>G89*'C. Masterfiles'!$E$121</f>
        <v>2.9435340882288341</v>
      </c>
      <c r="L89" s="361">
        <f>H89*'C. Masterfiles'!$E$121</f>
        <v>19.794242597854037</v>
      </c>
    </row>
    <row r="90" spans="2:12">
      <c r="D90" s="358"/>
    </row>
  </sheetData>
  <mergeCells count="10">
    <mergeCell ref="E60:H61"/>
    <mergeCell ref="I60:L61"/>
    <mergeCell ref="E76:H77"/>
    <mergeCell ref="I76:L77"/>
    <mergeCell ref="E12:H13"/>
    <mergeCell ref="I12:L13"/>
    <mergeCell ref="E28:H29"/>
    <mergeCell ref="I28:L29"/>
    <mergeCell ref="E44:H45"/>
    <mergeCell ref="I44:L45"/>
  </mergeCells>
  <phoneticPr fontId="2" type="noConversion"/>
  <conditionalFormatting sqref="C8">
    <cfRule type="cellIs" dxfId="0" priority="1" stopIfTrue="1" operator="equal">
      <formula>"NOT OK"</formula>
    </cfRule>
  </conditionalFormatting>
  <pageMargins left="0.75" right="0.75" top="1" bottom="1" header="0.5" footer="0.5"/>
  <pageSetup orientation="portrait" horizontalDpi="4294967293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3" name="Button 1">
              <controlPr defaultSize="0" print="0" autoFill="0" autoPict="0">
                <anchor moveWithCells="1" sizeWithCells="1">
                  <from>
                    <xdr:col>0</xdr:col>
                    <xdr:colOff>0</xdr:colOff>
                    <xdr:row>0</xdr:row>
                    <xdr:rowOff>63500</xdr:rowOff>
                  </from>
                  <to>
                    <xdr:col>0</xdr:col>
                    <xdr:colOff>0</xdr:colOff>
                    <xdr:row>7</xdr:row>
                    <xdr:rowOff>139700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AJ130"/>
  <sheetViews>
    <sheetView workbookViewId="0">
      <selection activeCell="K47" sqref="K47"/>
    </sheetView>
  </sheetViews>
  <sheetFormatPr baseColWidth="10" defaultColWidth="8.83203125" defaultRowHeight="12" x14ac:dyDescent="0"/>
  <sheetData>
    <row r="1" spans="1:36" ht="15">
      <c r="A1" s="1"/>
      <c r="B1" s="80" t="s">
        <v>571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>
      <c r="A35" s="1"/>
      <c r="B35" s="1"/>
      <c r="C35" s="1"/>
      <c r="D35" s="1"/>
      <c r="E35" s="455" t="s">
        <v>572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>
      <c r="A36" s="1"/>
      <c r="B36" s="1"/>
      <c r="C36" s="1"/>
      <c r="D36" s="1"/>
      <c r="E36" s="1" t="s">
        <v>573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>
      <c r="A37" s="1"/>
      <c r="B37" s="1"/>
      <c r="C37" s="1"/>
      <c r="D37" s="1"/>
      <c r="E37" s="1" t="s">
        <v>574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>
      <c r="A38" s="1"/>
      <c r="B38" s="1"/>
      <c r="C38" s="1"/>
      <c r="D38" s="1"/>
      <c r="E38" s="1" t="s">
        <v>575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</sheetData>
  <sheetProtection password="9409" sheet="1" objects="1" scenarios="1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46"/>
  </sheetPr>
  <dimension ref="A1:AF50"/>
  <sheetViews>
    <sheetView workbookViewId="0">
      <selection activeCell="H56" sqref="H56"/>
    </sheetView>
  </sheetViews>
  <sheetFormatPr baseColWidth="10" defaultColWidth="8.83203125" defaultRowHeight="12" x14ac:dyDescent="0"/>
  <cols>
    <col min="1" max="1" width="4.6640625" style="1" customWidth="1"/>
    <col min="2" max="16384" width="8.83203125" style="1"/>
  </cols>
  <sheetData>
    <row r="1" spans="1:32" ht="23">
      <c r="A1" s="2" t="s">
        <v>60</v>
      </c>
      <c r="B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6"/>
      <c r="R9" s="6" t="s">
        <v>13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3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1:3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1:3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1:3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1:3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1:32">
      <c r="A25" s="3"/>
      <c r="B25" s="4"/>
      <c r="C25" s="3"/>
      <c r="D25" s="3"/>
      <c r="E25" s="3"/>
      <c r="F25" s="3"/>
      <c r="G25" s="3"/>
      <c r="H25" s="3"/>
      <c r="I25" s="3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</row>
    <row r="26" spans="1:32" ht="23" hidden="1">
      <c r="A26" s="3"/>
      <c r="B26" s="4"/>
      <c r="C26" s="2" t="s">
        <v>14</v>
      </c>
      <c r="D26" s="3"/>
      <c r="E26" s="3"/>
      <c r="F26" s="3"/>
      <c r="G26" s="3"/>
      <c r="H26" s="3"/>
      <c r="I26" s="3"/>
      <c r="J26" s="3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32" ht="12.75" hidden="1" customHeight="1">
      <c r="A27" s="3"/>
      <c r="B27" s="4"/>
      <c r="C27" s="2"/>
      <c r="D27" s="3"/>
      <c r="E27" s="3"/>
      <c r="F27" s="3"/>
      <c r="G27" s="3"/>
      <c r="H27" s="3"/>
      <c r="I27" s="3"/>
      <c r="J27" s="3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32" ht="15">
      <c r="A28" s="5"/>
      <c r="B28" s="171" t="s">
        <v>87</v>
      </c>
      <c r="C28" s="172"/>
      <c r="D28" s="173"/>
      <c r="E28" s="173"/>
      <c r="F28" s="174"/>
      <c r="G28" s="5"/>
      <c r="H28" s="5"/>
      <c r="I28" s="5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1:32">
      <c r="A29" s="3"/>
      <c r="B29" s="175"/>
      <c r="C29" s="165"/>
      <c r="D29" s="3"/>
      <c r="E29" s="3" t="s">
        <v>15</v>
      </c>
      <c r="F29" s="176"/>
      <c r="G29" s="3"/>
      <c r="H29" s="3"/>
      <c r="I29" s="3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2">
      <c r="A30" s="3"/>
      <c r="B30" s="175"/>
      <c r="C30" s="166"/>
      <c r="D30" s="3"/>
      <c r="E30" s="3" t="s">
        <v>16</v>
      </c>
      <c r="F30" s="176"/>
      <c r="G30" s="3"/>
      <c r="H30" s="3"/>
      <c r="I30" s="3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2">
      <c r="A31" s="3"/>
      <c r="B31" s="175"/>
      <c r="C31" s="167"/>
      <c r="D31" s="3"/>
      <c r="E31" s="3" t="s">
        <v>17</v>
      </c>
      <c r="F31" s="176"/>
      <c r="G31" s="3"/>
      <c r="H31" s="3"/>
      <c r="I31" s="3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1:32">
      <c r="A32" s="3"/>
      <c r="B32" s="177"/>
      <c r="C32" s="178"/>
      <c r="D32" s="178"/>
      <c r="E32" s="178"/>
      <c r="F32" s="179"/>
      <c r="G32" s="3"/>
      <c r="H32" s="3"/>
      <c r="I32" s="3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2">
      <c r="A33" s="3"/>
      <c r="B33" s="4"/>
      <c r="C33" s="3"/>
      <c r="D33" s="3"/>
      <c r="E33" s="3"/>
      <c r="F33" s="3"/>
      <c r="G33" s="3"/>
      <c r="H33" s="3"/>
      <c r="I33" s="3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2" ht="15">
      <c r="A34" s="3"/>
      <c r="B34" s="171" t="s">
        <v>25</v>
      </c>
      <c r="C34" s="182"/>
      <c r="D34" s="182"/>
      <c r="E34" s="180"/>
      <c r="F34" s="182"/>
      <c r="G34" s="182"/>
      <c r="H34" s="181"/>
      <c r="I34" s="3"/>
      <c r="J34" s="3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32">
      <c r="A35" s="3"/>
      <c r="B35" s="175"/>
      <c r="C35" s="168"/>
      <c r="D35" s="3"/>
      <c r="E35" s="3" t="s">
        <v>18</v>
      </c>
      <c r="F35" s="3"/>
      <c r="G35" s="3"/>
      <c r="H35" s="176"/>
      <c r="I35" s="3"/>
      <c r="J35" s="3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</row>
    <row r="36" spans="1:32">
      <c r="A36" s="3"/>
      <c r="B36" s="175"/>
      <c r="C36" s="169"/>
      <c r="D36" s="3"/>
      <c r="E36" s="3" t="s">
        <v>23</v>
      </c>
      <c r="F36" s="3"/>
      <c r="G36" s="3"/>
      <c r="H36" s="176"/>
      <c r="I36" s="3"/>
      <c r="J36" s="3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</row>
    <row r="37" spans="1:32">
      <c r="A37" s="3"/>
      <c r="B37" s="175"/>
      <c r="C37" s="167"/>
      <c r="D37" s="3"/>
      <c r="E37" s="3" t="s">
        <v>19</v>
      </c>
      <c r="F37" s="3"/>
      <c r="G37" s="3"/>
      <c r="H37" s="176"/>
      <c r="I37" s="3"/>
      <c r="J37" s="3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spans="1:32">
      <c r="A38" s="3"/>
      <c r="B38" s="175"/>
      <c r="C38" s="170"/>
      <c r="D38" s="3"/>
      <c r="E38" s="5" t="s">
        <v>24</v>
      </c>
      <c r="F38" s="3"/>
      <c r="G38" s="3"/>
      <c r="H38" s="176"/>
      <c r="I38" s="3"/>
      <c r="J38" s="3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</row>
    <row r="39" spans="1:32">
      <c r="A39" s="3"/>
      <c r="B39" s="177"/>
      <c r="C39" s="178"/>
      <c r="D39" s="178"/>
      <c r="E39" s="178"/>
      <c r="F39" s="178"/>
      <c r="G39" s="178"/>
      <c r="H39" s="179"/>
      <c r="I39" s="3"/>
      <c r="J39" s="3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</row>
    <row r="40" spans="1:32">
      <c r="A40" s="3"/>
      <c r="B40" s="4"/>
      <c r="C40" s="3"/>
      <c r="D40" s="3"/>
      <c r="E40" s="3"/>
      <c r="F40" s="3"/>
      <c r="G40" s="3"/>
      <c r="H40" s="3"/>
      <c r="I40" s="3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</row>
    <row r="41" spans="1:32">
      <c r="B41" s="4"/>
      <c r="C41" s="3"/>
      <c r="D41" s="3"/>
      <c r="E41" s="3"/>
      <c r="F41" s="3"/>
      <c r="G41" s="3"/>
      <c r="H41" s="3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</row>
    <row r="42" spans="1:3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</row>
    <row r="43" spans="1:3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</row>
    <row r="44" spans="1:3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</row>
    <row r="45" spans="1:3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</row>
    <row r="46" spans="1:3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</row>
    <row r="47" spans="1:3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</row>
    <row r="48" spans="1:3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</row>
    <row r="49" spans="1:3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</row>
    <row r="50" spans="1:3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</row>
  </sheetData>
  <phoneticPr fontId="2" type="noConversion"/>
  <pageMargins left="0.75" right="0.75" top="1" bottom="1" header="0.5" footer="0.5"/>
  <pageSetup paperSize="9" orientation="portrait" verticalDpi="2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>
    <tabColor indexed="46"/>
  </sheetPr>
  <dimension ref="A1:K67"/>
  <sheetViews>
    <sheetView workbookViewId="0">
      <selection activeCell="F36" sqref="F36"/>
    </sheetView>
  </sheetViews>
  <sheetFormatPr baseColWidth="10" defaultColWidth="8.83203125" defaultRowHeight="12" x14ac:dyDescent="0"/>
  <cols>
    <col min="1" max="1" width="4.6640625" style="1" customWidth="1"/>
    <col min="2" max="2" width="15.6640625" style="1" customWidth="1"/>
    <col min="3" max="3" width="15.6640625" style="71" customWidth="1"/>
    <col min="4" max="4" width="41.1640625" style="1" customWidth="1"/>
    <col min="5" max="5" width="15" style="1" customWidth="1"/>
    <col min="6" max="6" width="15.6640625" style="1" customWidth="1"/>
    <col min="7" max="7" width="14.6640625" style="61" customWidth="1"/>
    <col min="8" max="9" width="12.6640625" style="1" customWidth="1"/>
    <col min="10" max="16384" width="8.83203125" style="1"/>
  </cols>
  <sheetData>
    <row r="1" spans="1:11" s="100" customFormat="1" ht="23">
      <c r="A1" s="45" t="s">
        <v>61</v>
      </c>
      <c r="C1" s="105"/>
    </row>
    <row r="2" spans="1:11">
      <c r="G2" s="1"/>
    </row>
    <row r="3" spans="1:11">
      <c r="B3" s="101" t="s">
        <v>62</v>
      </c>
      <c r="C3" s="106" t="s">
        <v>63</v>
      </c>
      <c r="D3" s="116"/>
      <c r="E3" s="116"/>
      <c r="F3" s="116"/>
      <c r="G3" s="116"/>
    </row>
    <row r="4" spans="1:11">
      <c r="B4" s="126" t="s">
        <v>64</v>
      </c>
      <c r="C4" s="94" t="s">
        <v>378</v>
      </c>
      <c r="D4" s="93"/>
      <c r="E4" s="93"/>
      <c r="F4" s="93"/>
      <c r="G4" s="93"/>
    </row>
    <row r="5" spans="1:11">
      <c r="B5" s="129" t="s">
        <v>97</v>
      </c>
      <c r="C5" s="130" t="s">
        <v>379</v>
      </c>
      <c r="D5" s="131"/>
      <c r="E5" s="131"/>
      <c r="F5" s="131"/>
      <c r="G5" s="131"/>
    </row>
    <row r="6" spans="1:11">
      <c r="B6" s="102" t="s">
        <v>65</v>
      </c>
      <c r="C6" s="107" t="s">
        <v>380</v>
      </c>
      <c r="D6" s="117"/>
      <c r="E6" s="117"/>
      <c r="F6" s="117"/>
      <c r="G6" s="117"/>
    </row>
    <row r="7" spans="1:11">
      <c r="B7" s="103" t="s">
        <v>66</v>
      </c>
      <c r="C7" s="108" t="s">
        <v>69</v>
      </c>
      <c r="D7" s="104"/>
      <c r="E7" s="104"/>
      <c r="F7" s="104"/>
      <c r="G7" s="104"/>
    </row>
    <row r="8" spans="1:11">
      <c r="C8" s="1"/>
      <c r="G8" s="1"/>
    </row>
    <row r="10" spans="1:11" ht="15">
      <c r="B10" s="80" t="s">
        <v>29</v>
      </c>
      <c r="C10" s="80" t="s">
        <v>130</v>
      </c>
    </row>
    <row r="11" spans="1:11" ht="12.75" customHeight="1">
      <c r="C11" s="1"/>
      <c r="G11" s="1"/>
    </row>
    <row r="12" spans="1:11">
      <c r="C12" s="399" t="s">
        <v>34</v>
      </c>
      <c r="D12" s="65" t="s">
        <v>37</v>
      </c>
      <c r="E12" s="65" t="s">
        <v>49</v>
      </c>
      <c r="F12" s="199" t="s">
        <v>490</v>
      </c>
      <c r="G12" s="199" t="s">
        <v>491</v>
      </c>
    </row>
    <row r="13" spans="1:11">
      <c r="C13" s="155" t="s">
        <v>135</v>
      </c>
      <c r="D13" s="398" t="s">
        <v>445</v>
      </c>
      <c r="E13" s="367" t="s">
        <v>21</v>
      </c>
      <c r="F13" s="417">
        <v>0.75</v>
      </c>
      <c r="G13" s="417">
        <v>0.25</v>
      </c>
      <c r="H13" s="422" t="s">
        <v>498</v>
      </c>
      <c r="I13" s="422"/>
      <c r="K13" s="397"/>
    </row>
    <row r="14" spans="1:11">
      <c r="C14" s="156"/>
      <c r="D14" s="398" t="s">
        <v>446</v>
      </c>
      <c r="E14" s="367" t="s">
        <v>21</v>
      </c>
      <c r="F14" s="417">
        <v>0.75</v>
      </c>
      <c r="G14" s="417">
        <v>0.25</v>
      </c>
      <c r="H14" s="422" t="s">
        <v>498</v>
      </c>
      <c r="I14" s="422"/>
      <c r="K14" s="397"/>
    </row>
    <row r="15" spans="1:11">
      <c r="C15" s="156" t="s">
        <v>35</v>
      </c>
      <c r="D15" s="122" t="s">
        <v>33</v>
      </c>
      <c r="E15" s="367" t="s">
        <v>21</v>
      </c>
      <c r="F15" s="418">
        <v>0.12</v>
      </c>
      <c r="G15" s="418">
        <v>0.12</v>
      </c>
      <c r="H15" s="422" t="s">
        <v>498</v>
      </c>
      <c r="I15" s="422"/>
    </row>
    <row r="16" spans="1:11">
      <c r="C16" s="156"/>
      <c r="D16" s="122" t="s">
        <v>437</v>
      </c>
      <c r="E16" s="367" t="s">
        <v>21</v>
      </c>
      <c r="F16" s="419">
        <v>0.05</v>
      </c>
      <c r="G16" s="419">
        <v>0.05</v>
      </c>
      <c r="H16" s="422" t="s">
        <v>499</v>
      </c>
      <c r="I16" s="422"/>
    </row>
    <row r="17" spans="3:9">
      <c r="C17" s="155" t="s">
        <v>36</v>
      </c>
      <c r="D17" s="33" t="s">
        <v>447</v>
      </c>
      <c r="E17" s="367" t="s">
        <v>21</v>
      </c>
      <c r="F17" s="450">
        <f>1/250*0.1</f>
        <v>4.0000000000000002E-4</v>
      </c>
      <c r="G17" s="450">
        <f>1/250*0.1</f>
        <v>4.0000000000000002E-4</v>
      </c>
      <c r="H17" s="422" t="s">
        <v>500</v>
      </c>
      <c r="I17" s="422"/>
    </row>
    <row r="18" spans="3:9">
      <c r="C18" s="156"/>
      <c r="D18" s="34" t="s">
        <v>338</v>
      </c>
      <c r="E18" s="368" t="s">
        <v>189</v>
      </c>
      <c r="F18" s="448">
        <v>6.4000000000000001E-2</v>
      </c>
      <c r="G18" s="448">
        <v>6.4000000000000001E-2</v>
      </c>
      <c r="H18" s="422" t="s">
        <v>501</v>
      </c>
      <c r="I18" s="422"/>
    </row>
    <row r="19" spans="3:9">
      <c r="C19" s="156"/>
      <c r="D19" s="423" t="s">
        <v>544</v>
      </c>
      <c r="E19" s="424" t="s">
        <v>547</v>
      </c>
      <c r="F19" s="447">
        <v>10</v>
      </c>
      <c r="G19" s="447">
        <v>10</v>
      </c>
      <c r="H19" s="422" t="s">
        <v>502</v>
      </c>
      <c r="I19" s="422"/>
    </row>
    <row r="20" spans="3:9">
      <c r="C20" s="156"/>
      <c r="D20" s="453" t="s">
        <v>566</v>
      </c>
      <c r="E20" s="424" t="s">
        <v>21</v>
      </c>
      <c r="F20" s="452">
        <v>0.01</v>
      </c>
      <c r="G20" s="452">
        <v>0.01</v>
      </c>
      <c r="H20" s="422" t="s">
        <v>502</v>
      </c>
      <c r="I20" s="422"/>
    </row>
    <row r="21" spans="3:9">
      <c r="C21" s="156"/>
      <c r="D21" s="400" t="s">
        <v>452</v>
      </c>
      <c r="E21" s="367" t="s">
        <v>21</v>
      </c>
      <c r="F21" s="440">
        <f>F20/F19</f>
        <v>1E-3</v>
      </c>
      <c r="G21" s="440">
        <f>G20/G19</f>
        <v>1E-3</v>
      </c>
      <c r="H21" s="422"/>
      <c r="I21" s="422"/>
    </row>
    <row r="22" spans="3:9">
      <c r="C22" s="156"/>
      <c r="D22" s="423" t="s">
        <v>548</v>
      </c>
      <c r="E22" s="424" t="s">
        <v>21</v>
      </c>
      <c r="F22" s="447">
        <v>10</v>
      </c>
      <c r="G22" s="447">
        <v>10</v>
      </c>
      <c r="H22" s="422" t="s">
        <v>502</v>
      </c>
      <c r="I22" s="422"/>
    </row>
    <row r="23" spans="3:9">
      <c r="C23" s="156"/>
      <c r="D23" s="453" t="s">
        <v>567</v>
      </c>
      <c r="E23" s="424" t="s">
        <v>21</v>
      </c>
      <c r="F23" s="452">
        <v>0.01</v>
      </c>
      <c r="G23" s="452">
        <v>0.01</v>
      </c>
      <c r="H23" s="422" t="s">
        <v>502</v>
      </c>
      <c r="I23" s="422"/>
    </row>
    <row r="24" spans="3:9">
      <c r="C24" s="156"/>
      <c r="D24" s="400" t="s">
        <v>455</v>
      </c>
      <c r="E24" s="424" t="s">
        <v>547</v>
      </c>
      <c r="F24" s="451">
        <f>F23/F22</f>
        <v>1E-3</v>
      </c>
      <c r="G24" s="451">
        <f>G23/G22</f>
        <v>1E-3</v>
      </c>
      <c r="H24" s="422"/>
      <c r="I24" s="422"/>
    </row>
    <row r="25" spans="3:9">
      <c r="C25" s="156"/>
      <c r="D25" s="453" t="s">
        <v>568</v>
      </c>
      <c r="E25" s="424" t="s">
        <v>21</v>
      </c>
      <c r="F25" s="449">
        <v>2.5000000000000001E-2</v>
      </c>
      <c r="G25" s="449">
        <v>2.5000000000000001E-2</v>
      </c>
      <c r="H25" s="422" t="s">
        <v>502</v>
      </c>
      <c r="I25" s="422"/>
    </row>
    <row r="26" spans="3:9">
      <c r="C26" s="156"/>
      <c r="D26" s="202" t="s">
        <v>454</v>
      </c>
      <c r="E26" s="124" t="s">
        <v>38</v>
      </c>
      <c r="F26" s="420">
        <v>19</v>
      </c>
      <c r="G26" s="420">
        <v>19</v>
      </c>
      <c r="H26" s="422" t="s">
        <v>502</v>
      </c>
      <c r="I26" s="422"/>
    </row>
    <row r="27" spans="3:9">
      <c r="C27" s="156"/>
      <c r="D27" s="202" t="s">
        <v>453</v>
      </c>
      <c r="E27" s="124" t="s">
        <v>38</v>
      </c>
      <c r="F27" s="421">
        <v>4</v>
      </c>
      <c r="G27" s="421">
        <v>4</v>
      </c>
      <c r="H27" s="422" t="s">
        <v>502</v>
      </c>
      <c r="I27" s="422"/>
    </row>
    <row r="28" spans="3:9">
      <c r="C28" s="156"/>
      <c r="D28" s="202" t="s">
        <v>467</v>
      </c>
      <c r="E28" s="124" t="s">
        <v>38</v>
      </c>
      <c r="F28" s="421">
        <v>2</v>
      </c>
      <c r="G28" s="421">
        <v>2</v>
      </c>
      <c r="H28" s="422" t="s">
        <v>503</v>
      </c>
      <c r="I28" s="422"/>
    </row>
    <row r="29" spans="3:9">
      <c r="C29" s="156"/>
      <c r="D29" s="400" t="s">
        <v>468</v>
      </c>
      <c r="E29" s="124" t="s">
        <v>38</v>
      </c>
      <c r="F29" s="421">
        <v>4</v>
      </c>
      <c r="G29" s="421">
        <v>4</v>
      </c>
      <c r="H29" s="422" t="s">
        <v>502</v>
      </c>
      <c r="I29" s="422"/>
    </row>
    <row r="30" spans="3:9">
      <c r="C30" s="156"/>
      <c r="D30" s="202" t="s">
        <v>469</v>
      </c>
      <c r="E30" s="124" t="s">
        <v>38</v>
      </c>
      <c r="F30" s="421">
        <v>2</v>
      </c>
      <c r="G30" s="421">
        <v>2</v>
      </c>
      <c r="H30" s="422" t="s">
        <v>503</v>
      </c>
      <c r="I30" s="422"/>
    </row>
    <row r="31" spans="3:9">
      <c r="C31" s="156"/>
      <c r="D31" s="202" t="s">
        <v>470</v>
      </c>
      <c r="E31" s="124" t="s">
        <v>38</v>
      </c>
      <c r="F31" s="421">
        <v>4</v>
      </c>
      <c r="G31" s="421">
        <v>4</v>
      </c>
      <c r="H31" s="422" t="s">
        <v>502</v>
      </c>
      <c r="I31" s="422"/>
    </row>
    <row r="32" spans="3:9">
      <c r="C32" s="156"/>
      <c r="D32" s="202" t="s">
        <v>471</v>
      </c>
      <c r="E32" s="124" t="s">
        <v>38</v>
      </c>
      <c r="F32" s="421">
        <v>2</v>
      </c>
      <c r="G32" s="421">
        <v>2</v>
      </c>
      <c r="H32" s="422" t="s">
        <v>503</v>
      </c>
      <c r="I32" s="422"/>
    </row>
    <row r="33" spans="1:9">
      <c r="C33" s="369"/>
      <c r="D33" s="202" t="s">
        <v>472</v>
      </c>
      <c r="E33" s="124" t="s">
        <v>38</v>
      </c>
      <c r="F33" s="421">
        <v>4</v>
      </c>
      <c r="G33" s="421">
        <v>4</v>
      </c>
      <c r="H33" s="422" t="s">
        <v>504</v>
      </c>
      <c r="I33" s="422"/>
    </row>
    <row r="34" spans="1:9">
      <c r="C34" s="1"/>
      <c r="G34" s="1"/>
    </row>
    <row r="35" spans="1:9" ht="15">
      <c r="B35" s="80" t="s">
        <v>32</v>
      </c>
      <c r="C35" s="80" t="s">
        <v>511</v>
      </c>
    </row>
    <row r="36" spans="1:9" ht="15">
      <c r="A36" s="80"/>
      <c r="B36" s="80"/>
    </row>
    <row r="37" spans="1:9" ht="15">
      <c r="A37" s="80"/>
      <c r="B37" s="80"/>
      <c r="C37" s="71" t="s">
        <v>371</v>
      </c>
      <c r="D37" s="366" t="s">
        <v>491</v>
      </c>
    </row>
    <row r="39" spans="1:9">
      <c r="C39" s="183" t="s">
        <v>129</v>
      </c>
      <c r="D39" s="185"/>
      <c r="E39" s="186"/>
      <c r="F39" s="59" t="s">
        <v>30</v>
      </c>
      <c r="G39" s="59" t="s">
        <v>93</v>
      </c>
      <c r="H39" s="59" t="s">
        <v>31</v>
      </c>
    </row>
    <row r="40" spans="1:9">
      <c r="C40" s="184"/>
      <c r="D40" s="187"/>
      <c r="E40" s="188"/>
      <c r="F40" s="59" t="str">
        <f>'C. Masterfiles'!$C$120</f>
        <v>USD</v>
      </c>
      <c r="G40" s="59" t="str">
        <f>'C. Masterfiles'!$C$120</f>
        <v>USD</v>
      </c>
      <c r="H40" s="59" t="s">
        <v>21</v>
      </c>
    </row>
    <row r="41" spans="1:9">
      <c r="B41" s="43"/>
      <c r="C41" s="65" t="s">
        <v>40</v>
      </c>
      <c r="D41" s="65" t="s">
        <v>85</v>
      </c>
      <c r="E41" s="58" t="s">
        <v>49</v>
      </c>
      <c r="F41" s="211">
        <f>'C. Masterfiles'!$D$111</f>
        <v>2016</v>
      </c>
      <c r="G41" s="211">
        <f>'C. Masterfiles'!$D$111</f>
        <v>2016</v>
      </c>
      <c r="H41" s="211">
        <f>'C. Masterfiles'!$D$111</f>
        <v>2016</v>
      </c>
    </row>
    <row r="42" spans="1:9">
      <c r="C42" s="122" t="str">
        <f>'C. Masterfiles'!C95</f>
        <v>S01</v>
      </c>
      <c r="D42" s="122" t="str">
        <f>'C. Masterfiles'!D95</f>
        <v>On-net calls</v>
      </c>
      <c r="E42" s="122" t="str">
        <f>'C. Masterfiles'!E95</f>
        <v>Minutes</v>
      </c>
      <c r="F42" s="154">
        <f>'11.Service unit costing'!H15</f>
        <v>7.5712407236111319E-3</v>
      </c>
      <c r="G42" s="157">
        <v>5.5855186964835022E-3</v>
      </c>
      <c r="H42" s="145">
        <f>IF(G42=0,0,F42/G42-1)</f>
        <v>0.35551255577710061</v>
      </c>
    </row>
    <row r="43" spans="1:9">
      <c r="C43" s="122" t="str">
        <f>'C. Masterfiles'!C96</f>
        <v>S02</v>
      </c>
      <c r="D43" s="122" t="str">
        <f>'C. Masterfiles'!D96</f>
        <v>Originating calls to OLO</v>
      </c>
      <c r="E43" s="122" t="str">
        <f>'C. Masterfiles'!E96</f>
        <v>Minutes</v>
      </c>
      <c r="F43" s="154">
        <f>'11.Service unit costing'!H16</f>
        <v>6.5531689149627903E-3</v>
      </c>
      <c r="G43" s="157">
        <v>5.397373358518023E-3</v>
      </c>
      <c r="H43" s="145">
        <f t="shared" ref="H43:H52" si="0">IF(G43=0,0,F43/G43-1)</f>
        <v>0.21414037526618657</v>
      </c>
    </row>
    <row r="44" spans="1:9">
      <c r="C44" s="122" t="str">
        <f>'C. Masterfiles'!C97</f>
        <v>S03</v>
      </c>
      <c r="D44" s="122" t="str">
        <f>'C. Masterfiles'!D97</f>
        <v>Terminating calls from OLO</v>
      </c>
      <c r="E44" s="122" t="str">
        <f>'C. Masterfiles'!E97</f>
        <v>Minutes</v>
      </c>
      <c r="F44" s="154">
        <f>'11.Service unit costing'!H17</f>
        <v>6.5081991056296111E-3</v>
      </c>
      <c r="G44" s="157">
        <v>5.3603349647298928E-3</v>
      </c>
      <c r="H44" s="145">
        <f t="shared" si="0"/>
        <v>0.21414037526618612</v>
      </c>
    </row>
    <row r="45" spans="1:9">
      <c r="C45" s="122" t="str">
        <f>'C. Masterfiles'!C98</f>
        <v>S04</v>
      </c>
      <c r="D45" s="122" t="str">
        <f>'C. Masterfiles'!D98</f>
        <v xml:space="preserve">Originating international calls </v>
      </c>
      <c r="E45" s="122" t="str">
        <f>'C. Masterfiles'!E98</f>
        <v>Minutes</v>
      </c>
      <c r="F45" s="154">
        <f>'11.Service unit costing'!H18</f>
        <v>5.3327704122146076E-3</v>
      </c>
      <c r="G45" s="157">
        <v>3.7221233672873116E-3</v>
      </c>
      <c r="H45" s="145">
        <f t="shared" si="0"/>
        <v>0.43272263866448291</v>
      </c>
    </row>
    <row r="46" spans="1:9">
      <c r="C46" s="122" t="str">
        <f>'C. Masterfiles'!C99</f>
        <v>S05</v>
      </c>
      <c r="D46" s="122" t="str">
        <f>'C. Masterfiles'!D99</f>
        <v xml:space="preserve">Terminating international calls </v>
      </c>
      <c r="E46" s="122" t="str">
        <f>'C. Masterfiles'!E99</f>
        <v>Minutes</v>
      </c>
      <c r="F46" s="154">
        <f>'11.Service unit costing'!H19</f>
        <v>6.0085333648904095E-3</v>
      </c>
      <c r="G46" s="157">
        <v>4.9479489627803856E-3</v>
      </c>
      <c r="H46" s="145">
        <f t="shared" si="0"/>
        <v>0.21434829059232108</v>
      </c>
    </row>
    <row r="47" spans="1:9">
      <c r="C47" s="122" t="str">
        <f>'C. Masterfiles'!C100</f>
        <v>S06</v>
      </c>
      <c r="D47" s="122" t="str">
        <f>'C. Masterfiles'!D100</f>
        <v>Transit calls</v>
      </c>
      <c r="E47" s="122" t="str">
        <f>'C. Masterfiles'!E100</f>
        <v>Minutes</v>
      </c>
      <c r="F47" s="154">
        <f>'11.Service unit costing'!H20</f>
        <v>4.9157498862123046E-3</v>
      </c>
      <c r="G47" s="157">
        <v>3.5935041634884523E-3</v>
      </c>
      <c r="H47" s="145">
        <f t="shared" si="0"/>
        <v>0.36795441512450089</v>
      </c>
    </row>
    <row r="48" spans="1:9">
      <c r="C48" s="122" t="str">
        <f>'C. Masterfiles'!C101</f>
        <v>S07</v>
      </c>
      <c r="D48" s="122" t="str">
        <f>'C. Masterfiles'!D101</f>
        <v>Internet access</v>
      </c>
      <c r="E48" s="122" t="str">
        <f>'C. Masterfiles'!E101</f>
        <v>Mbps (p.a.)</v>
      </c>
      <c r="F48" s="350">
        <f>'11.Service unit costing'!H21</f>
        <v>6.6070422656254761</v>
      </c>
      <c r="G48" s="405">
        <v>22.690283364782996</v>
      </c>
      <c r="H48" s="145">
        <f t="shared" si="0"/>
        <v>-0.70881622942267453</v>
      </c>
    </row>
    <row r="49" spans="3:9">
      <c r="C49" s="122" t="str">
        <f>'C. Masterfiles'!C102</f>
        <v>S08</v>
      </c>
      <c r="D49" s="122" t="str">
        <f>'C. Masterfiles'!D102</f>
        <v>Local leased lines</v>
      </c>
      <c r="E49" s="122" t="str">
        <f>'C. Masterfiles'!E102</f>
        <v>Mbps (p.a.)</v>
      </c>
      <c r="F49" s="350">
        <f>'11.Service unit costing'!H22</f>
        <v>104.79977957108903</v>
      </c>
      <c r="G49" s="405">
        <v>175.00775775496953</v>
      </c>
      <c r="H49" s="145">
        <f t="shared" si="0"/>
        <v>-0.40117066285815473</v>
      </c>
    </row>
    <row r="50" spans="3:9">
      <c r="C50" s="122" t="str">
        <f>'C. Masterfiles'!C103</f>
        <v>S09</v>
      </c>
      <c r="D50" s="122" t="str">
        <f>'C. Masterfiles'!D103</f>
        <v>Long distance leased lines</v>
      </c>
      <c r="E50" s="122" t="str">
        <f>'C. Masterfiles'!E103</f>
        <v>Mbps (p.a.)</v>
      </c>
      <c r="F50" s="350">
        <f>'11.Service unit costing'!H23</f>
        <v>310.1295739577269</v>
      </c>
      <c r="G50" s="405">
        <v>924.48376554113202</v>
      </c>
      <c r="H50" s="145">
        <f t="shared" si="0"/>
        <v>-0.66453756624249927</v>
      </c>
    </row>
    <row r="51" spans="3:9">
      <c r="C51" s="122" t="str">
        <f>'C. Masterfiles'!C104</f>
        <v>S10</v>
      </c>
      <c r="D51" s="122" t="str">
        <f>'C. Masterfiles'!D104</f>
        <v>International leased lines</v>
      </c>
      <c r="E51" s="122" t="str">
        <f>'C. Masterfiles'!E104</f>
        <v>Mbps (p.a.)</v>
      </c>
      <c r="F51" s="350">
        <f>'11.Service unit costing'!H24</f>
        <v>210.83564061266085</v>
      </c>
      <c r="G51" s="405">
        <v>0</v>
      </c>
      <c r="H51" s="145">
        <f t="shared" si="0"/>
        <v>0</v>
      </c>
    </row>
    <row r="52" spans="3:9">
      <c r="C52" s="122" t="str">
        <f>'C. Masterfiles'!C105</f>
        <v>S11</v>
      </c>
      <c r="D52" s="122" t="str">
        <f>'C. Masterfiles'!D105</f>
        <v>IPTV</v>
      </c>
      <c r="E52" s="122" t="str">
        <f>'C. Masterfiles'!E105</f>
        <v>Mbps (p.a.)</v>
      </c>
      <c r="F52" s="350">
        <f>'11.Service unit costing'!H25</f>
        <v>8.4190740763530627</v>
      </c>
      <c r="G52" s="405">
        <v>25.569083661676927</v>
      </c>
      <c r="H52" s="145">
        <f t="shared" si="0"/>
        <v>-0.67073227231167398</v>
      </c>
    </row>
    <row r="55" spans="3:9">
      <c r="C55" s="208" t="s">
        <v>549</v>
      </c>
    </row>
    <row r="57" spans="3:9">
      <c r="C57" s="65"/>
      <c r="D57" s="65" t="s">
        <v>85</v>
      </c>
      <c r="E57" s="211">
        <f>'C. Masterfiles'!D111</f>
        <v>2016</v>
      </c>
      <c r="F57" s="211">
        <f>E57+1</f>
        <v>2017</v>
      </c>
      <c r="G57" s="211">
        <f t="shared" ref="G57:I57" si="1">F57+1</f>
        <v>2018</v>
      </c>
      <c r="H57" s="211">
        <f t="shared" si="1"/>
        <v>2019</v>
      </c>
      <c r="I57" s="211">
        <f t="shared" si="1"/>
        <v>2020</v>
      </c>
    </row>
    <row r="58" spans="3:9">
      <c r="C58" s="456" t="s">
        <v>556</v>
      </c>
      <c r="D58" s="441" t="s">
        <v>557</v>
      </c>
      <c r="E58" s="350">
        <f>'11.Service unit costing'!$H21</f>
        <v>6.6070422656254761</v>
      </c>
      <c r="F58" s="350">
        <f>'11.Service unit costing'!$H37</f>
        <v>5.9354140942546154</v>
      </c>
      <c r="G58" s="350">
        <f>'11.Service unit costing'!$H53</f>
        <v>6.7369873796147326</v>
      </c>
      <c r="H58" s="350">
        <f>'11.Service unit costing'!$H69</f>
        <v>7.1640453969432052</v>
      </c>
      <c r="I58" s="350">
        <f>'11.Service unit costing'!$H85</f>
        <v>7.5707590417099766</v>
      </c>
    </row>
    <row r="59" spans="3:9">
      <c r="C59" s="457"/>
      <c r="D59" s="441" t="s">
        <v>555</v>
      </c>
      <c r="E59" s="442">
        <f>'9.Service costing'!$AV23</f>
        <v>137</v>
      </c>
      <c r="F59" s="442">
        <f>'9.Service costing'!$AV40</f>
        <v>137</v>
      </c>
      <c r="G59" s="442">
        <f>'9.Service costing'!$AV57</f>
        <v>137</v>
      </c>
      <c r="H59" s="442">
        <f>'9.Service costing'!$AV74</f>
        <v>137</v>
      </c>
      <c r="I59" s="442">
        <f>'9.Service costing'!$AV91</f>
        <v>137</v>
      </c>
    </row>
    <row r="60" spans="3:9">
      <c r="C60" s="458"/>
      <c r="D60" s="441" t="s">
        <v>564</v>
      </c>
      <c r="E60" s="376">
        <f>(E58*E59)/1000</f>
        <v>0.9051647903906902</v>
      </c>
      <c r="F60" s="376">
        <f t="shared" ref="F60:I60" si="2">(F58*F59)/1000</f>
        <v>0.81315173091288229</v>
      </c>
      <c r="G60" s="376">
        <f t="shared" si="2"/>
        <v>0.92296727100721843</v>
      </c>
      <c r="H60" s="376">
        <f t="shared" si="2"/>
        <v>0.98147421938121904</v>
      </c>
      <c r="I60" s="376">
        <f t="shared" si="2"/>
        <v>1.0371939887142669</v>
      </c>
    </row>
    <row r="61" spans="3:9">
      <c r="C61" s="456" t="s">
        <v>199</v>
      </c>
      <c r="D61" s="441" t="s">
        <v>554</v>
      </c>
      <c r="E61" s="350">
        <f>'11.Service unit costing'!$H25</f>
        <v>8.4190740763530627</v>
      </c>
      <c r="F61" s="350">
        <f>'11.Service unit costing'!$H41</f>
        <v>7.6183450102112307</v>
      </c>
      <c r="G61" s="350">
        <f>'11.Service unit costing'!$H57</f>
        <v>8.7057555924532757</v>
      </c>
      <c r="H61" s="350">
        <f>'11.Service unit costing'!$H73</f>
        <v>9.3117390626848398</v>
      </c>
      <c r="I61" s="350">
        <f>'11.Service unit costing'!$H89</f>
        <v>9.8971212989270185</v>
      </c>
    </row>
    <row r="62" spans="3:9">
      <c r="C62" s="457"/>
      <c r="D62" s="441" t="s">
        <v>555</v>
      </c>
      <c r="E62" s="442">
        <f>'9.Service costing'!$AV27</f>
        <v>137</v>
      </c>
      <c r="F62" s="442">
        <f>'9.Service costing'!$AV44</f>
        <v>137</v>
      </c>
      <c r="G62" s="442">
        <f>'9.Service costing'!$AV61</f>
        <v>137</v>
      </c>
      <c r="H62" s="442">
        <f>'9.Service costing'!$AV78</f>
        <v>137</v>
      </c>
      <c r="I62" s="442">
        <f>'9.Service costing'!$AV95</f>
        <v>137</v>
      </c>
    </row>
    <row r="63" spans="3:9">
      <c r="C63" s="458"/>
      <c r="D63" s="441" t="s">
        <v>564</v>
      </c>
      <c r="E63" s="376">
        <f>(E61*E62)/1000</f>
        <v>1.1534131484603696</v>
      </c>
      <c r="F63" s="376">
        <f t="shared" ref="F63:I63" si="3">(F61*F62)/1000</f>
        <v>1.0437132663989386</v>
      </c>
      <c r="G63" s="376">
        <f t="shared" si="3"/>
        <v>1.1926885161660987</v>
      </c>
      <c r="H63" s="376">
        <f t="shared" si="3"/>
        <v>1.2757082515878231</v>
      </c>
      <c r="I63" s="376">
        <f t="shared" si="3"/>
        <v>1.3559056179530016</v>
      </c>
    </row>
    <row r="64" spans="3:9">
      <c r="C64" s="445" t="s">
        <v>41</v>
      </c>
      <c r="D64" s="443" t="s">
        <v>560</v>
      </c>
      <c r="E64" s="446">
        <f>E60+E63</f>
        <v>2.0585779388510597</v>
      </c>
      <c r="F64" s="446">
        <f t="shared" ref="F64:I64" si="4">F60+F63</f>
        <v>1.856864997311821</v>
      </c>
      <c r="G64" s="446">
        <f t="shared" si="4"/>
        <v>2.115655787173317</v>
      </c>
      <c r="H64" s="446">
        <f t="shared" si="4"/>
        <v>2.2571824709690422</v>
      </c>
      <c r="I64" s="446">
        <f t="shared" si="4"/>
        <v>2.3930996066672687</v>
      </c>
    </row>
    <row r="67" spans="7:7">
      <c r="G67" s="1"/>
    </row>
  </sheetData>
  <mergeCells count="2">
    <mergeCell ref="C58:C60"/>
    <mergeCell ref="C61:C63"/>
  </mergeCells>
  <phoneticPr fontId="2" type="noConversion"/>
  <dataValidations count="1">
    <dataValidation type="list" allowBlank="1" showInputMessage="1" showErrorMessage="1" sqref="D37">
      <formula1>$F$12:$G$12</formula1>
    </dataValidation>
  </dataValidations>
  <pageMargins left="0.75" right="0.75" top="1" bottom="1" header="0.5" footer="0.5"/>
  <pageSetup paperSize="9" orientation="portrait" verticalDpi="4294967293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80" r:id="rId3" name="Spinner 84">
              <controlPr defaultSize="0" autoPict="0">
                <anchor moveWithCells="1" siz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8</xdr:col>
                    <xdr:colOff>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81" r:id="rId4" name="Spinner 85">
              <controlPr defaultSize="0" autoPict="0">
                <anchor moveWithCells="1" siz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8</xdr:col>
                    <xdr:colOff>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82" r:id="rId5" name="Spinner 86">
              <controlPr defaultSize="0" autoPict="0">
                <anchor moveWithCells="1" siz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8</xdr:col>
                    <xdr:colOff>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83" r:id="rId6" name="Spinner 87">
              <controlPr defaultSize="0" autoPict="0">
                <anchor moveWithCells="1" siz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8</xdr:col>
                    <xdr:colOff>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84" r:id="rId7" name="Spinner 88">
              <controlPr defaultSize="0" autoPict="0">
                <anchor moveWithCells="1" siz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8</xdr:col>
                    <xdr:colOff>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85" r:id="rId8" name="Spinner 89">
              <controlPr defaultSize="0" autoPict="0">
                <anchor moveWithCells="1" siz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8</xdr:col>
                    <xdr:colOff>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86" r:id="rId9" name="Spinner 90">
              <controlPr defaultSize="0" autoPict="0">
                <anchor moveWithCells="1" siz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8</xdr:col>
                    <xdr:colOff>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87" r:id="rId10" name="Spinner 91">
              <controlPr defaultSize="0" autoPict="0">
                <anchor moveWithCells="1" siz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8</xdr:col>
                    <xdr:colOff>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05" r:id="rId11" name="Spinner 109">
              <controlPr defaultSize="0" autoPict="0">
                <anchor moveWithCells="1" siz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8</xdr:col>
                    <xdr:colOff>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06" r:id="rId12" name="Spinner 110">
              <controlPr defaultSize="0" autoPict="0">
                <anchor moveWithCells="1" siz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8</xdr:col>
                    <xdr:colOff>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07" r:id="rId13" name="Spinner 111">
              <controlPr defaultSize="0" autoPict="0">
                <anchor moveWithCells="1" siz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8</xdr:col>
                    <xdr:colOff>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08" r:id="rId14" name="Spinner 112">
              <controlPr defaultSize="0" autoPict="0">
                <anchor moveWithCells="1" siz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8</xdr:col>
                    <xdr:colOff>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09" r:id="rId15" name="Spinner 113">
              <controlPr defaultSize="0" autoPict="0">
                <anchor moveWithCells="1" siz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8</xdr:col>
                    <xdr:colOff>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10" r:id="rId16" name="Spinner 114">
              <controlPr defaultSize="0" autoPict="0">
                <anchor moveWithCells="1" siz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8</xdr:col>
                    <xdr:colOff>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11" r:id="rId17" name="Spinner 115">
              <controlPr defaultSize="0" autoPict="0">
                <anchor moveWithCells="1" siz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8</xdr:col>
                    <xdr:colOff>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12" r:id="rId18" name="Spinner 116">
              <controlPr defaultSize="0" autoPict="0">
                <anchor moveWithCells="1" siz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8</xdr:col>
                    <xdr:colOff>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37" r:id="rId19" name="Spinner 141">
              <controlPr defaultSize="0" autoPict="0">
                <anchor moveWithCells="1" sizeWithCells="1">
                  <from>
                    <xdr:col>7</xdr:col>
                    <xdr:colOff>25400</xdr:colOff>
                    <xdr:row>33</xdr:row>
                    <xdr:rowOff>0</xdr:rowOff>
                  </from>
                  <to>
                    <xdr:col>7</xdr:col>
                    <xdr:colOff>266700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38" r:id="rId20" name="Spinner 142">
              <controlPr defaultSize="0" autoPict="0">
                <anchor moveWithCells="1" sizeWithCells="1">
                  <from>
                    <xdr:col>7</xdr:col>
                    <xdr:colOff>25400</xdr:colOff>
                    <xdr:row>33</xdr:row>
                    <xdr:rowOff>0</xdr:rowOff>
                  </from>
                  <to>
                    <xdr:col>7</xdr:col>
                    <xdr:colOff>266700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39" r:id="rId21" name="Spinner 143">
              <controlPr defaultSize="0" autoPict="0">
                <anchor moveWithCells="1" sizeWithCells="1">
                  <from>
                    <xdr:col>7</xdr:col>
                    <xdr:colOff>25400</xdr:colOff>
                    <xdr:row>33</xdr:row>
                    <xdr:rowOff>0</xdr:rowOff>
                  </from>
                  <to>
                    <xdr:col>7</xdr:col>
                    <xdr:colOff>266700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40" r:id="rId22" name="Spinner 144">
              <controlPr defaultSize="0" autoPict="0">
                <anchor moveWithCells="1" sizeWithCells="1">
                  <from>
                    <xdr:col>7</xdr:col>
                    <xdr:colOff>25400</xdr:colOff>
                    <xdr:row>33</xdr:row>
                    <xdr:rowOff>0</xdr:rowOff>
                  </from>
                  <to>
                    <xdr:col>7</xdr:col>
                    <xdr:colOff>266700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41" r:id="rId23" name="Spinner 145">
              <controlPr defaultSize="0" autoPict="0">
                <anchor moveWithCells="1" sizeWithCells="1">
                  <from>
                    <xdr:col>7</xdr:col>
                    <xdr:colOff>25400</xdr:colOff>
                    <xdr:row>33</xdr:row>
                    <xdr:rowOff>0</xdr:rowOff>
                  </from>
                  <to>
                    <xdr:col>7</xdr:col>
                    <xdr:colOff>266700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42" r:id="rId24" name="Spinner 146">
              <controlPr defaultSize="0" autoPict="0">
                <anchor moveWithCells="1" sizeWithCells="1">
                  <from>
                    <xdr:col>7</xdr:col>
                    <xdr:colOff>25400</xdr:colOff>
                    <xdr:row>33</xdr:row>
                    <xdr:rowOff>0</xdr:rowOff>
                  </from>
                  <to>
                    <xdr:col>7</xdr:col>
                    <xdr:colOff>266700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43" r:id="rId25" name="Spinner 147">
              <controlPr locked="0" defaultSize="0" autoPict="0">
                <anchor moveWithCells="1" siz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7</xdr:col>
                    <xdr:colOff>241300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44" r:id="rId26" name="Spinner 148">
              <controlPr defaultSize="0" autoPict="0">
                <anchor moveWithCells="1" sizeWithCells="1">
                  <from>
                    <xdr:col>7</xdr:col>
                    <xdr:colOff>25400</xdr:colOff>
                    <xdr:row>33</xdr:row>
                    <xdr:rowOff>0</xdr:rowOff>
                  </from>
                  <to>
                    <xdr:col>7</xdr:col>
                    <xdr:colOff>266700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45" r:id="rId27" name="Spinner 149">
              <controlPr defaultSize="0" autoPict="0">
                <anchor moveWithCells="1" sizeWithCells="1">
                  <from>
                    <xdr:col>7</xdr:col>
                    <xdr:colOff>25400</xdr:colOff>
                    <xdr:row>33</xdr:row>
                    <xdr:rowOff>0</xdr:rowOff>
                  </from>
                  <to>
                    <xdr:col>7</xdr:col>
                    <xdr:colOff>266700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46" r:id="rId28" name="Spinner 150">
              <controlPr defaultSize="0" autoPict="0">
                <anchor moveWithCells="1" sizeWithCells="1">
                  <from>
                    <xdr:col>7</xdr:col>
                    <xdr:colOff>25400</xdr:colOff>
                    <xdr:row>33</xdr:row>
                    <xdr:rowOff>0</xdr:rowOff>
                  </from>
                  <to>
                    <xdr:col>7</xdr:col>
                    <xdr:colOff>266700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47" r:id="rId29" name="Spinner 151">
              <controlPr defaultSize="0" autoPict="0">
                <anchor moveWithCells="1" sizeWithCells="1">
                  <from>
                    <xdr:col>7</xdr:col>
                    <xdr:colOff>25400</xdr:colOff>
                    <xdr:row>33</xdr:row>
                    <xdr:rowOff>0</xdr:rowOff>
                  </from>
                  <to>
                    <xdr:col>7</xdr:col>
                    <xdr:colOff>266700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48" r:id="rId30" name="Spinner 152">
              <controlPr defaultSize="0" autoPict="0">
                <anchor moveWithCells="1" sizeWithCells="1">
                  <from>
                    <xdr:col>7</xdr:col>
                    <xdr:colOff>25400</xdr:colOff>
                    <xdr:row>33</xdr:row>
                    <xdr:rowOff>0</xdr:rowOff>
                  </from>
                  <to>
                    <xdr:col>7</xdr:col>
                    <xdr:colOff>266700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49" r:id="rId31" name="Spinner 153">
              <controlPr defaultSize="0" autoPict="0">
                <anchor moveWithCells="1" sizeWithCells="1">
                  <from>
                    <xdr:col>7</xdr:col>
                    <xdr:colOff>25400</xdr:colOff>
                    <xdr:row>33</xdr:row>
                    <xdr:rowOff>0</xdr:rowOff>
                  </from>
                  <to>
                    <xdr:col>7</xdr:col>
                    <xdr:colOff>266700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50" r:id="rId32" name="Spinner 154">
              <controlPr defaultSize="0" autoPict="0">
                <anchor moveWithCells="1" siz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7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51" r:id="rId33" name="Spinner 155">
              <controlPr defaultSize="0" autoPict="0">
                <anchor moveWithCells="1" sizeWithCells="1">
                  <from>
                    <xdr:col>7</xdr:col>
                    <xdr:colOff>25400</xdr:colOff>
                    <xdr:row>33</xdr:row>
                    <xdr:rowOff>0</xdr:rowOff>
                  </from>
                  <to>
                    <xdr:col>7</xdr:col>
                    <xdr:colOff>266700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52" r:id="rId34" name="Spinner 156">
              <controlPr defaultSize="0" autoPict="0">
                <anchor moveWithCells="1" sizeWithCells="1">
                  <from>
                    <xdr:col>7</xdr:col>
                    <xdr:colOff>25400</xdr:colOff>
                    <xdr:row>33</xdr:row>
                    <xdr:rowOff>0</xdr:rowOff>
                  </from>
                  <to>
                    <xdr:col>7</xdr:col>
                    <xdr:colOff>266700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53" r:id="rId35" name="Spinner 157">
              <controlPr defaultSize="0" autoPict="0">
                <anchor moveWithCells="1" sizeWithCells="1">
                  <from>
                    <xdr:col>7</xdr:col>
                    <xdr:colOff>25400</xdr:colOff>
                    <xdr:row>33</xdr:row>
                    <xdr:rowOff>0</xdr:rowOff>
                  </from>
                  <to>
                    <xdr:col>7</xdr:col>
                    <xdr:colOff>266700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54" r:id="rId36" name="Spinner 158">
              <controlPr defaultSize="0" autoPict="0">
                <anchor moveWithCells="1" siz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7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55" r:id="rId37" name="Spinner 159">
              <controlPr defaultSize="0" autoPict="0">
                <anchor moveWithCells="1" siz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7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56" r:id="rId38" name="Spinner 160">
              <controlPr defaultSize="0" autoPict="0">
                <anchor moveWithCells="1" siz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7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57" r:id="rId39" name="Spinner 161">
              <controlPr defaultSize="0" autoPict="0">
                <anchor moveWithCells="1" siz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7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58" r:id="rId40" name="Spinner 162">
              <controlPr defaultSize="0" autoPict="0">
                <anchor moveWithCells="1" siz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7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59" r:id="rId41" name="Spinner 163">
              <controlPr defaultSize="0" autoPict="0">
                <anchor moveWithCells="1" siz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7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60" r:id="rId42" name="Spinner 164">
              <controlPr defaultSize="0" autoPict="0">
                <anchor moveWithCells="1" siz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7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61" r:id="rId43" name="Spinner 165">
              <controlPr defaultSize="0" autoPict="0">
                <anchor moveWithCells="1" siz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7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62" r:id="rId44" name="Spinner 166">
              <controlPr defaultSize="0" autoPict="0">
                <anchor moveWithCells="1" siz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7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63" r:id="rId45" name="Spinner 167">
              <controlPr defaultSize="0" autoPict="0">
                <anchor moveWithCells="1" siz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7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64" r:id="rId46" name="Spinner 168">
              <controlPr defaultSize="0" autoPict="0">
                <anchor moveWithCells="1" siz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7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65" r:id="rId47" name="Spinner 169">
              <controlPr defaultSize="0" autoPict="0">
                <anchor moveWithCells="1" siz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7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66" r:id="rId48" name="Spinner 170">
              <controlPr defaultSize="0" autoPict="0">
                <anchor moveWithCells="1" siz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7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67" r:id="rId49" name="Spinner 171">
              <controlPr defaultSize="0" autoPict="0">
                <anchor moveWithCells="1" siz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7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68" r:id="rId50" name="Spinner 172">
              <controlPr defaultSize="0" autoPict="0">
                <anchor moveWithCells="1" sizeWithCells="1">
                  <from>
                    <xdr:col>5</xdr:col>
                    <xdr:colOff>12700</xdr:colOff>
                    <xdr:row>33</xdr:row>
                    <xdr:rowOff>0</xdr:rowOff>
                  </from>
                  <to>
                    <xdr:col>5</xdr:col>
                    <xdr:colOff>254000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69" r:id="rId51" name="Spinner 173">
              <controlPr defaultSize="0" autoPict="0">
                <anchor moveWithCells="1" sizeWithCells="1">
                  <from>
                    <xdr:col>5</xdr:col>
                    <xdr:colOff>12700</xdr:colOff>
                    <xdr:row>33</xdr:row>
                    <xdr:rowOff>0</xdr:rowOff>
                  </from>
                  <to>
                    <xdr:col>5</xdr:col>
                    <xdr:colOff>254000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70" r:id="rId52" name="Spinner 174">
              <controlPr defaultSize="0" autoPict="0">
                <anchor moveWithCells="1" sizeWithCells="1">
                  <from>
                    <xdr:col>5</xdr:col>
                    <xdr:colOff>12700</xdr:colOff>
                    <xdr:row>33</xdr:row>
                    <xdr:rowOff>0</xdr:rowOff>
                  </from>
                  <to>
                    <xdr:col>5</xdr:col>
                    <xdr:colOff>254000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71" r:id="rId53" name="Spinner 175">
              <controlPr defaultSize="0" autoPict="0">
                <anchor moveWithCells="1" sizeWithCells="1">
                  <from>
                    <xdr:col>5</xdr:col>
                    <xdr:colOff>12700</xdr:colOff>
                    <xdr:row>33</xdr:row>
                    <xdr:rowOff>0</xdr:rowOff>
                  </from>
                  <to>
                    <xdr:col>5</xdr:col>
                    <xdr:colOff>254000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72" r:id="rId54" name="Spinner 176">
              <controlPr defaultSize="0" autoPict="0">
                <anchor moveWithCells="1" sizeWithCells="1">
                  <from>
                    <xdr:col>5</xdr:col>
                    <xdr:colOff>12700</xdr:colOff>
                    <xdr:row>33</xdr:row>
                    <xdr:rowOff>0</xdr:rowOff>
                  </from>
                  <to>
                    <xdr:col>5</xdr:col>
                    <xdr:colOff>254000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73" r:id="rId55" name="Spinner 177">
              <controlPr defaultSize="0" autoPict="0">
                <anchor moveWithCells="1" sizeWithCells="1">
                  <from>
                    <xdr:col>5</xdr:col>
                    <xdr:colOff>12700</xdr:colOff>
                    <xdr:row>33</xdr:row>
                    <xdr:rowOff>0</xdr:rowOff>
                  </from>
                  <to>
                    <xdr:col>5</xdr:col>
                    <xdr:colOff>254000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74" r:id="rId56" name="Spinner 178">
              <controlPr defaultSize="0" autoPict="0">
                <anchor moveWithCells="1" sizeWithCells="1">
                  <from>
                    <xdr:col>5</xdr:col>
                    <xdr:colOff>12700</xdr:colOff>
                    <xdr:row>33</xdr:row>
                    <xdr:rowOff>0</xdr:rowOff>
                  </from>
                  <to>
                    <xdr:col>5</xdr:col>
                    <xdr:colOff>254000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75" r:id="rId57" name="Spinner 179">
              <controlPr defaultSize="0" autoPict="0">
                <anchor moveWithCells="1" sizeWithCells="1">
                  <from>
                    <xdr:col>5</xdr:col>
                    <xdr:colOff>12700</xdr:colOff>
                    <xdr:row>33</xdr:row>
                    <xdr:rowOff>0</xdr:rowOff>
                  </from>
                  <to>
                    <xdr:col>5</xdr:col>
                    <xdr:colOff>254000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76" r:id="rId58" name="Spinner 180">
              <controlPr defaultSize="0" autoPict="0">
                <anchor moveWithCells="1" sizeWithCells="1">
                  <from>
                    <xdr:col>6</xdr:col>
                    <xdr:colOff>12700</xdr:colOff>
                    <xdr:row>33</xdr:row>
                    <xdr:rowOff>0</xdr:rowOff>
                  </from>
                  <to>
                    <xdr:col>6</xdr:col>
                    <xdr:colOff>254000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77" r:id="rId59" name="Spinner 181">
              <controlPr defaultSize="0" autoPict="0">
                <anchor moveWithCells="1" sizeWithCells="1">
                  <from>
                    <xdr:col>6</xdr:col>
                    <xdr:colOff>12700</xdr:colOff>
                    <xdr:row>33</xdr:row>
                    <xdr:rowOff>0</xdr:rowOff>
                  </from>
                  <to>
                    <xdr:col>6</xdr:col>
                    <xdr:colOff>254000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78" r:id="rId60" name="Spinner 182">
              <controlPr defaultSize="0" autoPict="0">
                <anchor moveWithCells="1" sizeWithCells="1">
                  <from>
                    <xdr:col>6</xdr:col>
                    <xdr:colOff>12700</xdr:colOff>
                    <xdr:row>33</xdr:row>
                    <xdr:rowOff>0</xdr:rowOff>
                  </from>
                  <to>
                    <xdr:col>6</xdr:col>
                    <xdr:colOff>254000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79" r:id="rId61" name="Spinner 183">
              <controlPr defaultSize="0" autoPict="0">
                <anchor moveWithCells="1" sizeWithCells="1">
                  <from>
                    <xdr:col>6</xdr:col>
                    <xdr:colOff>12700</xdr:colOff>
                    <xdr:row>33</xdr:row>
                    <xdr:rowOff>0</xdr:rowOff>
                  </from>
                  <to>
                    <xdr:col>6</xdr:col>
                    <xdr:colOff>254000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80" r:id="rId62" name="Spinner 184">
              <controlPr defaultSize="0" autoPict="0">
                <anchor moveWithCells="1" sizeWithCells="1">
                  <from>
                    <xdr:col>6</xdr:col>
                    <xdr:colOff>12700</xdr:colOff>
                    <xdr:row>33</xdr:row>
                    <xdr:rowOff>0</xdr:rowOff>
                  </from>
                  <to>
                    <xdr:col>6</xdr:col>
                    <xdr:colOff>254000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81" r:id="rId63" name="Spinner 185">
              <controlPr defaultSize="0" autoPict="0">
                <anchor moveWithCells="1" sizeWithCells="1">
                  <from>
                    <xdr:col>6</xdr:col>
                    <xdr:colOff>12700</xdr:colOff>
                    <xdr:row>33</xdr:row>
                    <xdr:rowOff>0</xdr:rowOff>
                  </from>
                  <to>
                    <xdr:col>6</xdr:col>
                    <xdr:colOff>254000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82" r:id="rId64" name="Spinner 186">
              <controlPr defaultSize="0" autoPict="0">
                <anchor moveWithCells="1" sizeWithCells="1">
                  <from>
                    <xdr:col>6</xdr:col>
                    <xdr:colOff>12700</xdr:colOff>
                    <xdr:row>33</xdr:row>
                    <xdr:rowOff>0</xdr:rowOff>
                  </from>
                  <to>
                    <xdr:col>6</xdr:col>
                    <xdr:colOff>254000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83" r:id="rId65" name="Spinner 187">
              <controlPr defaultSize="0" autoPict="0">
                <anchor moveWithCells="1" sizeWithCells="1">
                  <from>
                    <xdr:col>6</xdr:col>
                    <xdr:colOff>12700</xdr:colOff>
                    <xdr:row>33</xdr:row>
                    <xdr:rowOff>0</xdr:rowOff>
                  </from>
                  <to>
                    <xdr:col>6</xdr:col>
                    <xdr:colOff>254000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84" r:id="rId66" name="Spinner 188">
              <controlPr defaultSize="0" autoPict="0">
                <anchor moveWithCells="1" sizeWithCells="1">
                  <from>
                    <xdr:col>7</xdr:col>
                    <xdr:colOff>12700</xdr:colOff>
                    <xdr:row>33</xdr:row>
                    <xdr:rowOff>0</xdr:rowOff>
                  </from>
                  <to>
                    <xdr:col>7</xdr:col>
                    <xdr:colOff>254000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85" r:id="rId67" name="Spinner 189">
              <controlPr defaultSize="0" autoPict="0">
                <anchor moveWithCells="1" sizeWithCells="1">
                  <from>
                    <xdr:col>7</xdr:col>
                    <xdr:colOff>12700</xdr:colOff>
                    <xdr:row>33</xdr:row>
                    <xdr:rowOff>0</xdr:rowOff>
                  </from>
                  <to>
                    <xdr:col>7</xdr:col>
                    <xdr:colOff>254000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86" r:id="rId68" name="Spinner 190">
              <controlPr defaultSize="0" autoPict="0">
                <anchor moveWithCells="1" sizeWithCells="1">
                  <from>
                    <xdr:col>7</xdr:col>
                    <xdr:colOff>12700</xdr:colOff>
                    <xdr:row>33</xdr:row>
                    <xdr:rowOff>0</xdr:rowOff>
                  </from>
                  <to>
                    <xdr:col>7</xdr:col>
                    <xdr:colOff>254000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87" r:id="rId69" name="Spinner 191">
              <controlPr defaultSize="0" autoPict="0">
                <anchor moveWithCells="1" sizeWithCells="1">
                  <from>
                    <xdr:col>7</xdr:col>
                    <xdr:colOff>12700</xdr:colOff>
                    <xdr:row>33</xdr:row>
                    <xdr:rowOff>0</xdr:rowOff>
                  </from>
                  <to>
                    <xdr:col>7</xdr:col>
                    <xdr:colOff>254000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88" r:id="rId70" name="Spinner 192">
              <controlPr defaultSize="0" autoPict="0">
                <anchor moveWithCells="1" sizeWithCells="1">
                  <from>
                    <xdr:col>7</xdr:col>
                    <xdr:colOff>12700</xdr:colOff>
                    <xdr:row>33</xdr:row>
                    <xdr:rowOff>0</xdr:rowOff>
                  </from>
                  <to>
                    <xdr:col>7</xdr:col>
                    <xdr:colOff>254000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89" r:id="rId71" name="Spinner 193">
              <controlPr defaultSize="0" autoPict="0">
                <anchor moveWithCells="1" sizeWithCells="1">
                  <from>
                    <xdr:col>7</xdr:col>
                    <xdr:colOff>12700</xdr:colOff>
                    <xdr:row>33</xdr:row>
                    <xdr:rowOff>0</xdr:rowOff>
                  </from>
                  <to>
                    <xdr:col>7</xdr:col>
                    <xdr:colOff>254000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90" r:id="rId72" name="Spinner 194">
              <controlPr defaultSize="0" autoPict="0">
                <anchor moveWithCells="1" sizeWithCells="1">
                  <from>
                    <xdr:col>7</xdr:col>
                    <xdr:colOff>12700</xdr:colOff>
                    <xdr:row>33</xdr:row>
                    <xdr:rowOff>0</xdr:rowOff>
                  </from>
                  <to>
                    <xdr:col>7</xdr:col>
                    <xdr:colOff>254000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91" r:id="rId73" name="Spinner 195">
              <controlPr defaultSize="0" autoPict="0">
                <anchor moveWithCells="1" sizeWithCells="1">
                  <from>
                    <xdr:col>7</xdr:col>
                    <xdr:colOff>12700</xdr:colOff>
                    <xdr:row>33</xdr:row>
                    <xdr:rowOff>0</xdr:rowOff>
                  </from>
                  <to>
                    <xdr:col>7</xdr:col>
                    <xdr:colOff>254000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07" r:id="rId74" name="Spinner 211">
              <controlPr defaultSize="0" autoPict="0">
                <anchor moveWithCells="1" sizeWithCells="1">
                  <from>
                    <xdr:col>5</xdr:col>
                    <xdr:colOff>12700</xdr:colOff>
                    <xdr:row>11</xdr:row>
                    <xdr:rowOff>0</xdr:rowOff>
                  </from>
                  <to>
                    <xdr:col>5</xdr:col>
                    <xdr:colOff>254000</xdr:colOff>
                    <xdr:row>11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08" r:id="rId75" name="Spinner 212">
              <controlPr defaultSize="0" autoPict="0">
                <anchor moveWithCells="1" sizeWithCells="1">
                  <from>
                    <xdr:col>5</xdr:col>
                    <xdr:colOff>12700</xdr:colOff>
                    <xdr:row>11</xdr:row>
                    <xdr:rowOff>0</xdr:rowOff>
                  </from>
                  <to>
                    <xdr:col>5</xdr:col>
                    <xdr:colOff>254000</xdr:colOff>
                    <xdr:row>11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09" r:id="rId76" name="Spinner 213">
              <controlPr defaultSize="0" autoPict="0">
                <anchor moveWithCells="1" sizeWithCells="1">
                  <from>
                    <xdr:col>5</xdr:col>
                    <xdr:colOff>12700</xdr:colOff>
                    <xdr:row>11</xdr:row>
                    <xdr:rowOff>0</xdr:rowOff>
                  </from>
                  <to>
                    <xdr:col>5</xdr:col>
                    <xdr:colOff>254000</xdr:colOff>
                    <xdr:row>11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10" r:id="rId77" name="Spinner 214">
              <controlPr defaultSize="0" autoPict="0">
                <anchor moveWithCells="1" sizeWithCells="1">
                  <from>
                    <xdr:col>5</xdr:col>
                    <xdr:colOff>12700</xdr:colOff>
                    <xdr:row>11</xdr:row>
                    <xdr:rowOff>0</xdr:rowOff>
                  </from>
                  <to>
                    <xdr:col>5</xdr:col>
                    <xdr:colOff>254000</xdr:colOff>
                    <xdr:row>11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11" r:id="rId78" name="Spinner 215">
              <controlPr defaultSize="0" autoPict="0">
                <anchor moveWithCells="1" sizeWithCells="1">
                  <from>
                    <xdr:col>5</xdr:col>
                    <xdr:colOff>12700</xdr:colOff>
                    <xdr:row>11</xdr:row>
                    <xdr:rowOff>0</xdr:rowOff>
                  </from>
                  <to>
                    <xdr:col>5</xdr:col>
                    <xdr:colOff>254000</xdr:colOff>
                    <xdr:row>11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12" r:id="rId79" name="Spinner 216">
              <controlPr defaultSize="0" autoPict="0">
                <anchor moveWithCells="1" sizeWithCells="1">
                  <from>
                    <xdr:col>5</xdr:col>
                    <xdr:colOff>12700</xdr:colOff>
                    <xdr:row>11</xdr:row>
                    <xdr:rowOff>0</xdr:rowOff>
                  </from>
                  <to>
                    <xdr:col>5</xdr:col>
                    <xdr:colOff>254000</xdr:colOff>
                    <xdr:row>11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13" r:id="rId80" name="Spinner 217">
              <controlPr defaultSize="0" autoPict="0">
                <anchor moveWithCells="1" sizeWithCells="1">
                  <from>
                    <xdr:col>5</xdr:col>
                    <xdr:colOff>12700</xdr:colOff>
                    <xdr:row>11</xdr:row>
                    <xdr:rowOff>0</xdr:rowOff>
                  </from>
                  <to>
                    <xdr:col>5</xdr:col>
                    <xdr:colOff>254000</xdr:colOff>
                    <xdr:row>11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14" r:id="rId81" name="Spinner 218">
              <controlPr defaultSize="0" autoPict="0">
                <anchor moveWithCells="1" sizeWithCells="1">
                  <from>
                    <xdr:col>5</xdr:col>
                    <xdr:colOff>12700</xdr:colOff>
                    <xdr:row>11</xdr:row>
                    <xdr:rowOff>0</xdr:rowOff>
                  </from>
                  <to>
                    <xdr:col>5</xdr:col>
                    <xdr:colOff>254000</xdr:colOff>
                    <xdr:row>11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23" r:id="rId82" name="Spinner 227">
              <controlPr defaultSize="0" autoPict="0">
                <anchor moveWithCells="1" sizeWithCells="1">
                  <from>
                    <xdr:col>7</xdr:col>
                    <xdr:colOff>25400</xdr:colOff>
                    <xdr:row>52</xdr:row>
                    <xdr:rowOff>0</xdr:rowOff>
                  </from>
                  <to>
                    <xdr:col>7</xdr:col>
                    <xdr:colOff>266700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24" r:id="rId83" name="Spinner 228">
              <controlPr defaultSize="0" autoPict="0">
                <anchor moveWithCells="1" sizeWithCells="1">
                  <from>
                    <xdr:col>7</xdr:col>
                    <xdr:colOff>25400</xdr:colOff>
                    <xdr:row>52</xdr:row>
                    <xdr:rowOff>0</xdr:rowOff>
                  </from>
                  <to>
                    <xdr:col>7</xdr:col>
                    <xdr:colOff>266700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25" r:id="rId84" name="Spinner 229">
              <controlPr defaultSize="0" autoPict="0">
                <anchor moveWithCells="1" sizeWithCells="1">
                  <from>
                    <xdr:col>7</xdr:col>
                    <xdr:colOff>25400</xdr:colOff>
                    <xdr:row>52</xdr:row>
                    <xdr:rowOff>0</xdr:rowOff>
                  </from>
                  <to>
                    <xdr:col>7</xdr:col>
                    <xdr:colOff>266700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26" r:id="rId85" name="Spinner 230">
              <controlPr defaultSize="0" autoPict="0">
                <anchor moveWithCells="1" sizeWithCells="1">
                  <from>
                    <xdr:col>7</xdr:col>
                    <xdr:colOff>25400</xdr:colOff>
                    <xdr:row>52</xdr:row>
                    <xdr:rowOff>0</xdr:rowOff>
                  </from>
                  <to>
                    <xdr:col>7</xdr:col>
                    <xdr:colOff>266700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27" r:id="rId86" name="Spinner 231">
              <controlPr defaultSize="0" autoPict="0">
                <anchor moveWithCells="1" sizeWithCells="1">
                  <from>
                    <xdr:col>7</xdr:col>
                    <xdr:colOff>25400</xdr:colOff>
                    <xdr:row>52</xdr:row>
                    <xdr:rowOff>0</xdr:rowOff>
                  </from>
                  <to>
                    <xdr:col>7</xdr:col>
                    <xdr:colOff>266700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28" r:id="rId87" name="Spinner 232">
              <controlPr defaultSize="0" autoPict="0">
                <anchor moveWithCells="1" sizeWithCells="1">
                  <from>
                    <xdr:col>7</xdr:col>
                    <xdr:colOff>25400</xdr:colOff>
                    <xdr:row>52</xdr:row>
                    <xdr:rowOff>0</xdr:rowOff>
                  </from>
                  <to>
                    <xdr:col>7</xdr:col>
                    <xdr:colOff>266700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29" r:id="rId88" name="Spinner 233">
              <controlPr locked="0" defaultSize="0" autoPict="0">
                <anchor moveWithCells="1" sizeWithCells="1">
                  <from>
                    <xdr:col>7</xdr:col>
                    <xdr:colOff>0</xdr:colOff>
                    <xdr:row>52</xdr:row>
                    <xdr:rowOff>0</xdr:rowOff>
                  </from>
                  <to>
                    <xdr:col>7</xdr:col>
                    <xdr:colOff>241300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30" r:id="rId89" name="Spinner 234">
              <controlPr defaultSize="0" autoPict="0">
                <anchor moveWithCells="1" sizeWithCells="1">
                  <from>
                    <xdr:col>7</xdr:col>
                    <xdr:colOff>25400</xdr:colOff>
                    <xdr:row>52</xdr:row>
                    <xdr:rowOff>0</xdr:rowOff>
                  </from>
                  <to>
                    <xdr:col>7</xdr:col>
                    <xdr:colOff>266700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31" r:id="rId90" name="Spinner 235">
              <controlPr defaultSize="0" autoPict="0">
                <anchor moveWithCells="1" sizeWithCells="1">
                  <from>
                    <xdr:col>7</xdr:col>
                    <xdr:colOff>25400</xdr:colOff>
                    <xdr:row>52</xdr:row>
                    <xdr:rowOff>0</xdr:rowOff>
                  </from>
                  <to>
                    <xdr:col>7</xdr:col>
                    <xdr:colOff>266700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32" r:id="rId91" name="Spinner 236">
              <controlPr defaultSize="0" autoPict="0">
                <anchor moveWithCells="1" sizeWithCells="1">
                  <from>
                    <xdr:col>7</xdr:col>
                    <xdr:colOff>25400</xdr:colOff>
                    <xdr:row>52</xdr:row>
                    <xdr:rowOff>0</xdr:rowOff>
                  </from>
                  <to>
                    <xdr:col>7</xdr:col>
                    <xdr:colOff>266700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33" r:id="rId92" name="Spinner 237">
              <controlPr defaultSize="0" autoPict="0">
                <anchor moveWithCells="1" sizeWithCells="1">
                  <from>
                    <xdr:col>7</xdr:col>
                    <xdr:colOff>25400</xdr:colOff>
                    <xdr:row>52</xdr:row>
                    <xdr:rowOff>0</xdr:rowOff>
                  </from>
                  <to>
                    <xdr:col>7</xdr:col>
                    <xdr:colOff>266700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34" r:id="rId93" name="Spinner 238">
              <controlPr defaultSize="0" autoPict="0">
                <anchor moveWithCells="1" sizeWithCells="1">
                  <from>
                    <xdr:col>7</xdr:col>
                    <xdr:colOff>25400</xdr:colOff>
                    <xdr:row>52</xdr:row>
                    <xdr:rowOff>0</xdr:rowOff>
                  </from>
                  <to>
                    <xdr:col>7</xdr:col>
                    <xdr:colOff>266700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35" r:id="rId94" name="Spinner 239">
              <controlPr defaultSize="0" autoPict="0">
                <anchor moveWithCells="1" sizeWithCells="1">
                  <from>
                    <xdr:col>7</xdr:col>
                    <xdr:colOff>25400</xdr:colOff>
                    <xdr:row>52</xdr:row>
                    <xdr:rowOff>0</xdr:rowOff>
                  </from>
                  <to>
                    <xdr:col>7</xdr:col>
                    <xdr:colOff>266700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36" r:id="rId95" name="Spinner 240">
              <controlPr defaultSize="0" autoPict="0">
                <anchor moveWithCells="1" sizeWithCells="1">
                  <from>
                    <xdr:col>7</xdr:col>
                    <xdr:colOff>0</xdr:colOff>
                    <xdr:row>52</xdr:row>
                    <xdr:rowOff>0</xdr:rowOff>
                  </from>
                  <to>
                    <xdr:col>7</xdr:col>
                    <xdr:colOff>228600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37" r:id="rId96" name="Spinner 241">
              <controlPr defaultSize="0" autoPict="0">
                <anchor moveWithCells="1" sizeWithCells="1">
                  <from>
                    <xdr:col>7</xdr:col>
                    <xdr:colOff>25400</xdr:colOff>
                    <xdr:row>52</xdr:row>
                    <xdr:rowOff>0</xdr:rowOff>
                  </from>
                  <to>
                    <xdr:col>7</xdr:col>
                    <xdr:colOff>266700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38" r:id="rId97" name="Spinner 242">
              <controlPr defaultSize="0" autoPict="0">
                <anchor moveWithCells="1" sizeWithCells="1">
                  <from>
                    <xdr:col>7</xdr:col>
                    <xdr:colOff>25400</xdr:colOff>
                    <xdr:row>52</xdr:row>
                    <xdr:rowOff>0</xdr:rowOff>
                  </from>
                  <to>
                    <xdr:col>7</xdr:col>
                    <xdr:colOff>266700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39" r:id="rId98" name="Spinner 243">
              <controlPr defaultSize="0" autoPict="0">
                <anchor moveWithCells="1" sizeWithCells="1">
                  <from>
                    <xdr:col>7</xdr:col>
                    <xdr:colOff>25400</xdr:colOff>
                    <xdr:row>52</xdr:row>
                    <xdr:rowOff>0</xdr:rowOff>
                  </from>
                  <to>
                    <xdr:col>7</xdr:col>
                    <xdr:colOff>266700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40" r:id="rId99" name="Spinner 244">
              <controlPr defaultSize="0" autoPict="0">
                <anchor moveWithCells="1" sizeWithCells="1">
                  <from>
                    <xdr:col>7</xdr:col>
                    <xdr:colOff>0</xdr:colOff>
                    <xdr:row>52</xdr:row>
                    <xdr:rowOff>0</xdr:rowOff>
                  </from>
                  <to>
                    <xdr:col>7</xdr:col>
                    <xdr:colOff>228600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41" r:id="rId100" name="Spinner 245">
              <controlPr defaultSize="0" autoPict="0">
                <anchor moveWithCells="1" sizeWithCells="1">
                  <from>
                    <xdr:col>7</xdr:col>
                    <xdr:colOff>0</xdr:colOff>
                    <xdr:row>52</xdr:row>
                    <xdr:rowOff>0</xdr:rowOff>
                  </from>
                  <to>
                    <xdr:col>7</xdr:col>
                    <xdr:colOff>228600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42" r:id="rId101" name="Spinner 246">
              <controlPr defaultSize="0" autoPict="0">
                <anchor moveWithCells="1" sizeWithCells="1">
                  <from>
                    <xdr:col>7</xdr:col>
                    <xdr:colOff>0</xdr:colOff>
                    <xdr:row>52</xdr:row>
                    <xdr:rowOff>0</xdr:rowOff>
                  </from>
                  <to>
                    <xdr:col>7</xdr:col>
                    <xdr:colOff>228600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43" r:id="rId102" name="Spinner 247">
              <controlPr defaultSize="0" autoPict="0">
                <anchor moveWithCells="1" sizeWithCells="1">
                  <from>
                    <xdr:col>7</xdr:col>
                    <xdr:colOff>0</xdr:colOff>
                    <xdr:row>52</xdr:row>
                    <xdr:rowOff>0</xdr:rowOff>
                  </from>
                  <to>
                    <xdr:col>7</xdr:col>
                    <xdr:colOff>228600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44" r:id="rId103" name="Spinner 248">
              <controlPr defaultSize="0" autoPict="0">
                <anchor moveWithCells="1" sizeWithCells="1">
                  <from>
                    <xdr:col>7</xdr:col>
                    <xdr:colOff>0</xdr:colOff>
                    <xdr:row>52</xdr:row>
                    <xdr:rowOff>0</xdr:rowOff>
                  </from>
                  <to>
                    <xdr:col>7</xdr:col>
                    <xdr:colOff>228600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45" r:id="rId104" name="Spinner 249">
              <controlPr defaultSize="0" autoPict="0">
                <anchor moveWithCells="1" sizeWithCells="1">
                  <from>
                    <xdr:col>7</xdr:col>
                    <xdr:colOff>0</xdr:colOff>
                    <xdr:row>52</xdr:row>
                    <xdr:rowOff>0</xdr:rowOff>
                  </from>
                  <to>
                    <xdr:col>7</xdr:col>
                    <xdr:colOff>228600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46" r:id="rId105" name="Spinner 250">
              <controlPr defaultSize="0" autoPict="0">
                <anchor moveWithCells="1" sizeWithCells="1">
                  <from>
                    <xdr:col>7</xdr:col>
                    <xdr:colOff>0</xdr:colOff>
                    <xdr:row>52</xdr:row>
                    <xdr:rowOff>0</xdr:rowOff>
                  </from>
                  <to>
                    <xdr:col>7</xdr:col>
                    <xdr:colOff>228600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47" r:id="rId106" name="Spinner 251">
              <controlPr defaultSize="0" autoPict="0">
                <anchor moveWithCells="1" sizeWithCells="1">
                  <from>
                    <xdr:col>7</xdr:col>
                    <xdr:colOff>0</xdr:colOff>
                    <xdr:row>52</xdr:row>
                    <xdr:rowOff>0</xdr:rowOff>
                  </from>
                  <to>
                    <xdr:col>7</xdr:col>
                    <xdr:colOff>228600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48" r:id="rId107" name="Spinner 252">
              <controlPr defaultSize="0" autoPict="0">
                <anchor moveWithCells="1" sizeWithCells="1">
                  <from>
                    <xdr:col>7</xdr:col>
                    <xdr:colOff>0</xdr:colOff>
                    <xdr:row>52</xdr:row>
                    <xdr:rowOff>0</xdr:rowOff>
                  </from>
                  <to>
                    <xdr:col>7</xdr:col>
                    <xdr:colOff>228600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49" r:id="rId108" name="Spinner 253">
              <controlPr defaultSize="0" autoPict="0">
                <anchor moveWithCells="1" sizeWithCells="1">
                  <from>
                    <xdr:col>7</xdr:col>
                    <xdr:colOff>0</xdr:colOff>
                    <xdr:row>52</xdr:row>
                    <xdr:rowOff>0</xdr:rowOff>
                  </from>
                  <to>
                    <xdr:col>7</xdr:col>
                    <xdr:colOff>228600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50" r:id="rId109" name="Spinner 254">
              <controlPr defaultSize="0" autoPict="0">
                <anchor moveWithCells="1" sizeWithCells="1">
                  <from>
                    <xdr:col>7</xdr:col>
                    <xdr:colOff>0</xdr:colOff>
                    <xdr:row>52</xdr:row>
                    <xdr:rowOff>0</xdr:rowOff>
                  </from>
                  <to>
                    <xdr:col>7</xdr:col>
                    <xdr:colOff>228600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51" r:id="rId110" name="Spinner 255">
              <controlPr defaultSize="0" autoPict="0">
                <anchor moveWithCells="1" sizeWithCells="1">
                  <from>
                    <xdr:col>7</xdr:col>
                    <xdr:colOff>0</xdr:colOff>
                    <xdr:row>52</xdr:row>
                    <xdr:rowOff>0</xdr:rowOff>
                  </from>
                  <to>
                    <xdr:col>7</xdr:col>
                    <xdr:colOff>228600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52" r:id="rId111" name="Spinner 256">
              <controlPr defaultSize="0" autoPict="0">
                <anchor moveWithCells="1" sizeWithCells="1">
                  <from>
                    <xdr:col>7</xdr:col>
                    <xdr:colOff>0</xdr:colOff>
                    <xdr:row>52</xdr:row>
                    <xdr:rowOff>0</xdr:rowOff>
                  </from>
                  <to>
                    <xdr:col>7</xdr:col>
                    <xdr:colOff>228600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53" r:id="rId112" name="Spinner 257">
              <controlPr defaultSize="0" autoPict="0">
                <anchor moveWithCells="1" sizeWithCells="1">
                  <from>
                    <xdr:col>7</xdr:col>
                    <xdr:colOff>0</xdr:colOff>
                    <xdr:row>52</xdr:row>
                    <xdr:rowOff>0</xdr:rowOff>
                  </from>
                  <to>
                    <xdr:col>7</xdr:col>
                    <xdr:colOff>228600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54" r:id="rId113" name="Spinner 258">
              <controlPr defaultSize="0" autoPict="0">
                <anchor moveWithCells="1" sizeWithCells="1">
                  <from>
                    <xdr:col>5</xdr:col>
                    <xdr:colOff>12700</xdr:colOff>
                    <xdr:row>52</xdr:row>
                    <xdr:rowOff>0</xdr:rowOff>
                  </from>
                  <to>
                    <xdr:col>5</xdr:col>
                    <xdr:colOff>254000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55" r:id="rId114" name="Spinner 259">
              <controlPr defaultSize="0" autoPict="0">
                <anchor moveWithCells="1" sizeWithCells="1">
                  <from>
                    <xdr:col>5</xdr:col>
                    <xdr:colOff>12700</xdr:colOff>
                    <xdr:row>52</xdr:row>
                    <xdr:rowOff>0</xdr:rowOff>
                  </from>
                  <to>
                    <xdr:col>5</xdr:col>
                    <xdr:colOff>254000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56" r:id="rId115" name="Spinner 260">
              <controlPr defaultSize="0" autoPict="0">
                <anchor moveWithCells="1" sizeWithCells="1">
                  <from>
                    <xdr:col>5</xdr:col>
                    <xdr:colOff>12700</xdr:colOff>
                    <xdr:row>52</xdr:row>
                    <xdr:rowOff>0</xdr:rowOff>
                  </from>
                  <to>
                    <xdr:col>5</xdr:col>
                    <xdr:colOff>254000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57" r:id="rId116" name="Spinner 261">
              <controlPr defaultSize="0" autoPict="0">
                <anchor moveWithCells="1" sizeWithCells="1">
                  <from>
                    <xdr:col>5</xdr:col>
                    <xdr:colOff>12700</xdr:colOff>
                    <xdr:row>52</xdr:row>
                    <xdr:rowOff>0</xdr:rowOff>
                  </from>
                  <to>
                    <xdr:col>5</xdr:col>
                    <xdr:colOff>254000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58" r:id="rId117" name="Spinner 262">
              <controlPr defaultSize="0" autoPict="0">
                <anchor moveWithCells="1" sizeWithCells="1">
                  <from>
                    <xdr:col>5</xdr:col>
                    <xdr:colOff>12700</xdr:colOff>
                    <xdr:row>52</xdr:row>
                    <xdr:rowOff>0</xdr:rowOff>
                  </from>
                  <to>
                    <xdr:col>5</xdr:col>
                    <xdr:colOff>254000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59" r:id="rId118" name="Spinner 263">
              <controlPr defaultSize="0" autoPict="0">
                <anchor moveWithCells="1" sizeWithCells="1">
                  <from>
                    <xdr:col>5</xdr:col>
                    <xdr:colOff>12700</xdr:colOff>
                    <xdr:row>52</xdr:row>
                    <xdr:rowOff>0</xdr:rowOff>
                  </from>
                  <to>
                    <xdr:col>5</xdr:col>
                    <xdr:colOff>254000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60" r:id="rId119" name="Spinner 264">
              <controlPr defaultSize="0" autoPict="0">
                <anchor moveWithCells="1" sizeWithCells="1">
                  <from>
                    <xdr:col>5</xdr:col>
                    <xdr:colOff>12700</xdr:colOff>
                    <xdr:row>52</xdr:row>
                    <xdr:rowOff>0</xdr:rowOff>
                  </from>
                  <to>
                    <xdr:col>5</xdr:col>
                    <xdr:colOff>254000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61" r:id="rId120" name="Spinner 265">
              <controlPr defaultSize="0" autoPict="0">
                <anchor moveWithCells="1" sizeWithCells="1">
                  <from>
                    <xdr:col>5</xdr:col>
                    <xdr:colOff>12700</xdr:colOff>
                    <xdr:row>52</xdr:row>
                    <xdr:rowOff>0</xdr:rowOff>
                  </from>
                  <to>
                    <xdr:col>5</xdr:col>
                    <xdr:colOff>254000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62" r:id="rId121" name="Spinner 266">
              <controlPr defaultSize="0" autoPict="0">
                <anchor moveWithCells="1" sizeWithCells="1">
                  <from>
                    <xdr:col>6</xdr:col>
                    <xdr:colOff>12700</xdr:colOff>
                    <xdr:row>52</xdr:row>
                    <xdr:rowOff>0</xdr:rowOff>
                  </from>
                  <to>
                    <xdr:col>6</xdr:col>
                    <xdr:colOff>254000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63" r:id="rId122" name="Spinner 267">
              <controlPr defaultSize="0" autoPict="0">
                <anchor moveWithCells="1" sizeWithCells="1">
                  <from>
                    <xdr:col>6</xdr:col>
                    <xdr:colOff>12700</xdr:colOff>
                    <xdr:row>52</xdr:row>
                    <xdr:rowOff>0</xdr:rowOff>
                  </from>
                  <to>
                    <xdr:col>6</xdr:col>
                    <xdr:colOff>254000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64" r:id="rId123" name="Spinner 268">
              <controlPr defaultSize="0" autoPict="0">
                <anchor moveWithCells="1" sizeWithCells="1">
                  <from>
                    <xdr:col>6</xdr:col>
                    <xdr:colOff>12700</xdr:colOff>
                    <xdr:row>52</xdr:row>
                    <xdr:rowOff>0</xdr:rowOff>
                  </from>
                  <to>
                    <xdr:col>6</xdr:col>
                    <xdr:colOff>254000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65" r:id="rId124" name="Spinner 269">
              <controlPr defaultSize="0" autoPict="0">
                <anchor moveWithCells="1" sizeWithCells="1">
                  <from>
                    <xdr:col>6</xdr:col>
                    <xdr:colOff>12700</xdr:colOff>
                    <xdr:row>52</xdr:row>
                    <xdr:rowOff>0</xdr:rowOff>
                  </from>
                  <to>
                    <xdr:col>6</xdr:col>
                    <xdr:colOff>254000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66" r:id="rId125" name="Spinner 270">
              <controlPr defaultSize="0" autoPict="0">
                <anchor moveWithCells="1" sizeWithCells="1">
                  <from>
                    <xdr:col>6</xdr:col>
                    <xdr:colOff>12700</xdr:colOff>
                    <xdr:row>52</xdr:row>
                    <xdr:rowOff>0</xdr:rowOff>
                  </from>
                  <to>
                    <xdr:col>6</xdr:col>
                    <xdr:colOff>254000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67" r:id="rId126" name="Spinner 271">
              <controlPr defaultSize="0" autoPict="0">
                <anchor moveWithCells="1" sizeWithCells="1">
                  <from>
                    <xdr:col>6</xdr:col>
                    <xdr:colOff>12700</xdr:colOff>
                    <xdr:row>52</xdr:row>
                    <xdr:rowOff>0</xdr:rowOff>
                  </from>
                  <to>
                    <xdr:col>6</xdr:col>
                    <xdr:colOff>254000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68" r:id="rId127" name="Spinner 272">
              <controlPr defaultSize="0" autoPict="0">
                <anchor moveWithCells="1" sizeWithCells="1">
                  <from>
                    <xdr:col>6</xdr:col>
                    <xdr:colOff>12700</xdr:colOff>
                    <xdr:row>52</xdr:row>
                    <xdr:rowOff>0</xdr:rowOff>
                  </from>
                  <to>
                    <xdr:col>6</xdr:col>
                    <xdr:colOff>254000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69" r:id="rId128" name="Spinner 273">
              <controlPr defaultSize="0" autoPict="0">
                <anchor moveWithCells="1" sizeWithCells="1">
                  <from>
                    <xdr:col>6</xdr:col>
                    <xdr:colOff>12700</xdr:colOff>
                    <xdr:row>52</xdr:row>
                    <xdr:rowOff>0</xdr:rowOff>
                  </from>
                  <to>
                    <xdr:col>6</xdr:col>
                    <xdr:colOff>254000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70" r:id="rId129" name="Spinner 274">
              <controlPr defaultSize="0" autoPict="0">
                <anchor moveWithCells="1" sizeWithCells="1">
                  <from>
                    <xdr:col>7</xdr:col>
                    <xdr:colOff>12700</xdr:colOff>
                    <xdr:row>52</xdr:row>
                    <xdr:rowOff>0</xdr:rowOff>
                  </from>
                  <to>
                    <xdr:col>7</xdr:col>
                    <xdr:colOff>254000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71" r:id="rId130" name="Spinner 275">
              <controlPr defaultSize="0" autoPict="0">
                <anchor moveWithCells="1" sizeWithCells="1">
                  <from>
                    <xdr:col>7</xdr:col>
                    <xdr:colOff>12700</xdr:colOff>
                    <xdr:row>52</xdr:row>
                    <xdr:rowOff>0</xdr:rowOff>
                  </from>
                  <to>
                    <xdr:col>7</xdr:col>
                    <xdr:colOff>254000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72" r:id="rId131" name="Spinner 276">
              <controlPr defaultSize="0" autoPict="0">
                <anchor moveWithCells="1" sizeWithCells="1">
                  <from>
                    <xdr:col>7</xdr:col>
                    <xdr:colOff>12700</xdr:colOff>
                    <xdr:row>52</xdr:row>
                    <xdr:rowOff>0</xdr:rowOff>
                  </from>
                  <to>
                    <xdr:col>7</xdr:col>
                    <xdr:colOff>254000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73" r:id="rId132" name="Spinner 277">
              <controlPr defaultSize="0" autoPict="0">
                <anchor moveWithCells="1" sizeWithCells="1">
                  <from>
                    <xdr:col>7</xdr:col>
                    <xdr:colOff>12700</xdr:colOff>
                    <xdr:row>52</xdr:row>
                    <xdr:rowOff>0</xdr:rowOff>
                  </from>
                  <to>
                    <xdr:col>7</xdr:col>
                    <xdr:colOff>254000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74" r:id="rId133" name="Spinner 278">
              <controlPr defaultSize="0" autoPict="0">
                <anchor moveWithCells="1" sizeWithCells="1">
                  <from>
                    <xdr:col>7</xdr:col>
                    <xdr:colOff>12700</xdr:colOff>
                    <xdr:row>52</xdr:row>
                    <xdr:rowOff>0</xdr:rowOff>
                  </from>
                  <to>
                    <xdr:col>7</xdr:col>
                    <xdr:colOff>254000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75" r:id="rId134" name="Spinner 279">
              <controlPr defaultSize="0" autoPict="0">
                <anchor moveWithCells="1" sizeWithCells="1">
                  <from>
                    <xdr:col>7</xdr:col>
                    <xdr:colOff>12700</xdr:colOff>
                    <xdr:row>52</xdr:row>
                    <xdr:rowOff>0</xdr:rowOff>
                  </from>
                  <to>
                    <xdr:col>7</xdr:col>
                    <xdr:colOff>254000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76" r:id="rId135" name="Spinner 280">
              <controlPr defaultSize="0" autoPict="0">
                <anchor moveWithCells="1" sizeWithCells="1">
                  <from>
                    <xdr:col>7</xdr:col>
                    <xdr:colOff>12700</xdr:colOff>
                    <xdr:row>52</xdr:row>
                    <xdr:rowOff>0</xdr:rowOff>
                  </from>
                  <to>
                    <xdr:col>7</xdr:col>
                    <xdr:colOff>254000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77" r:id="rId136" name="Spinner 281">
              <controlPr defaultSize="0" autoPict="0">
                <anchor moveWithCells="1" sizeWithCells="1">
                  <from>
                    <xdr:col>7</xdr:col>
                    <xdr:colOff>12700</xdr:colOff>
                    <xdr:row>52</xdr:row>
                    <xdr:rowOff>0</xdr:rowOff>
                  </from>
                  <to>
                    <xdr:col>7</xdr:col>
                    <xdr:colOff>254000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098" r:id="rId137" name="Spinner 2">
              <controlPr defaultSize="0" autoPict="0">
                <anchor moveWithCells="1" sizeWithCells="1">
                  <from>
                    <xdr:col>7</xdr:col>
                    <xdr:colOff>25400</xdr:colOff>
                    <xdr:row>40</xdr:row>
                    <xdr:rowOff>0</xdr:rowOff>
                  </from>
                  <to>
                    <xdr:col>7</xdr:col>
                    <xdr:colOff>266700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099" r:id="rId138" name="Spinner 3">
              <controlPr defaultSize="0" autoPict="0">
                <anchor moveWithCells="1" sizeWithCells="1">
                  <from>
                    <xdr:col>7</xdr:col>
                    <xdr:colOff>25400</xdr:colOff>
                    <xdr:row>40</xdr:row>
                    <xdr:rowOff>0</xdr:rowOff>
                  </from>
                  <to>
                    <xdr:col>7</xdr:col>
                    <xdr:colOff>266700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00" r:id="rId139" name="Spinner 4">
              <controlPr defaultSize="0" autoPict="0">
                <anchor moveWithCells="1" sizeWithCells="1">
                  <from>
                    <xdr:col>7</xdr:col>
                    <xdr:colOff>25400</xdr:colOff>
                    <xdr:row>40</xdr:row>
                    <xdr:rowOff>0</xdr:rowOff>
                  </from>
                  <to>
                    <xdr:col>7</xdr:col>
                    <xdr:colOff>266700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01" r:id="rId140" name="Spinner 5">
              <controlPr defaultSize="0" autoPict="0">
                <anchor moveWithCells="1" sizeWithCells="1">
                  <from>
                    <xdr:col>7</xdr:col>
                    <xdr:colOff>25400</xdr:colOff>
                    <xdr:row>40</xdr:row>
                    <xdr:rowOff>0</xdr:rowOff>
                  </from>
                  <to>
                    <xdr:col>7</xdr:col>
                    <xdr:colOff>266700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02" r:id="rId141" name="Spinner 6">
              <controlPr defaultSize="0" autoPict="0">
                <anchor moveWithCells="1" sizeWithCells="1">
                  <from>
                    <xdr:col>7</xdr:col>
                    <xdr:colOff>25400</xdr:colOff>
                    <xdr:row>40</xdr:row>
                    <xdr:rowOff>0</xdr:rowOff>
                  </from>
                  <to>
                    <xdr:col>7</xdr:col>
                    <xdr:colOff>266700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03" r:id="rId142" name="Spinner 7">
              <controlPr defaultSize="0" autoPict="0">
                <anchor moveWithCells="1" sizeWithCells="1">
                  <from>
                    <xdr:col>7</xdr:col>
                    <xdr:colOff>25400</xdr:colOff>
                    <xdr:row>40</xdr:row>
                    <xdr:rowOff>0</xdr:rowOff>
                  </from>
                  <to>
                    <xdr:col>7</xdr:col>
                    <xdr:colOff>266700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04" r:id="rId143" name="Spinner 8">
              <controlPr locked="0" defaultSize="0" autoPict="0">
                <anchor moveWithCells="1" siz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7</xdr:col>
                    <xdr:colOff>241300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05" r:id="rId144" name="Spinner 9">
              <controlPr defaultSize="0" autoPict="0">
                <anchor moveWithCells="1" sizeWithCells="1">
                  <from>
                    <xdr:col>7</xdr:col>
                    <xdr:colOff>25400</xdr:colOff>
                    <xdr:row>40</xdr:row>
                    <xdr:rowOff>0</xdr:rowOff>
                  </from>
                  <to>
                    <xdr:col>7</xdr:col>
                    <xdr:colOff>266700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06" r:id="rId145" name="Spinner 10">
              <controlPr defaultSize="0" autoPict="0">
                <anchor moveWithCells="1" sizeWithCells="1">
                  <from>
                    <xdr:col>7</xdr:col>
                    <xdr:colOff>25400</xdr:colOff>
                    <xdr:row>40</xdr:row>
                    <xdr:rowOff>0</xdr:rowOff>
                  </from>
                  <to>
                    <xdr:col>7</xdr:col>
                    <xdr:colOff>266700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40" r:id="rId146" name="Spinner 44">
              <controlPr defaultSize="0" autoPict="0">
                <anchor moveWithCells="1" sizeWithCells="1">
                  <from>
                    <xdr:col>7</xdr:col>
                    <xdr:colOff>25400</xdr:colOff>
                    <xdr:row>40</xdr:row>
                    <xdr:rowOff>0</xdr:rowOff>
                  </from>
                  <to>
                    <xdr:col>7</xdr:col>
                    <xdr:colOff>266700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41" r:id="rId147" name="Spinner 45">
              <controlPr defaultSize="0" autoPict="0">
                <anchor moveWithCells="1" sizeWithCells="1">
                  <from>
                    <xdr:col>7</xdr:col>
                    <xdr:colOff>25400</xdr:colOff>
                    <xdr:row>40</xdr:row>
                    <xdr:rowOff>0</xdr:rowOff>
                  </from>
                  <to>
                    <xdr:col>7</xdr:col>
                    <xdr:colOff>266700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42" r:id="rId148" name="Spinner 46">
              <controlPr defaultSize="0" autoPict="0">
                <anchor moveWithCells="1" sizeWithCells="1">
                  <from>
                    <xdr:col>7</xdr:col>
                    <xdr:colOff>25400</xdr:colOff>
                    <xdr:row>40</xdr:row>
                    <xdr:rowOff>0</xdr:rowOff>
                  </from>
                  <to>
                    <xdr:col>7</xdr:col>
                    <xdr:colOff>266700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43" r:id="rId149" name="Spinner 47">
              <controlPr defaultSize="0" autoPict="0">
                <anchor moveWithCells="1" sizeWithCells="1">
                  <from>
                    <xdr:col>7</xdr:col>
                    <xdr:colOff>25400</xdr:colOff>
                    <xdr:row>40</xdr:row>
                    <xdr:rowOff>0</xdr:rowOff>
                  </from>
                  <to>
                    <xdr:col>7</xdr:col>
                    <xdr:colOff>266700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46" r:id="rId150" name="Spinner 50">
              <controlPr defaultSize="0" autoPict="0">
                <anchor moveWithCells="1" siz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7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47" r:id="rId151" name="Spinner 51">
              <controlPr defaultSize="0" autoPict="0">
                <anchor moveWithCells="1" sizeWithCells="1">
                  <from>
                    <xdr:col>7</xdr:col>
                    <xdr:colOff>25400</xdr:colOff>
                    <xdr:row>40</xdr:row>
                    <xdr:rowOff>0</xdr:rowOff>
                  </from>
                  <to>
                    <xdr:col>7</xdr:col>
                    <xdr:colOff>266700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48" r:id="rId152" name="Spinner 52">
              <controlPr defaultSize="0" autoPict="0">
                <anchor moveWithCells="1" sizeWithCells="1">
                  <from>
                    <xdr:col>7</xdr:col>
                    <xdr:colOff>25400</xdr:colOff>
                    <xdr:row>40</xdr:row>
                    <xdr:rowOff>0</xdr:rowOff>
                  </from>
                  <to>
                    <xdr:col>7</xdr:col>
                    <xdr:colOff>266700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49" r:id="rId153" name="Spinner 53">
              <controlPr defaultSize="0" autoPict="0">
                <anchor moveWithCells="1" sizeWithCells="1">
                  <from>
                    <xdr:col>7</xdr:col>
                    <xdr:colOff>25400</xdr:colOff>
                    <xdr:row>40</xdr:row>
                    <xdr:rowOff>0</xdr:rowOff>
                  </from>
                  <to>
                    <xdr:col>7</xdr:col>
                    <xdr:colOff>266700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51" r:id="rId154" name="Spinner 55">
              <controlPr defaultSize="0" autoPict="0">
                <anchor moveWithCells="1" siz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7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52" r:id="rId155" name="Spinner 56">
              <controlPr defaultSize="0" autoPict="0">
                <anchor moveWithCells="1" siz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7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53" r:id="rId156" name="Spinner 57">
              <controlPr defaultSize="0" autoPict="0">
                <anchor moveWithCells="1" siz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7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54" r:id="rId157" name="Spinner 58">
              <controlPr defaultSize="0" autoPict="0">
                <anchor moveWithCells="1" siz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7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55" r:id="rId158" name="Spinner 59">
              <controlPr defaultSize="0" autoPict="0">
                <anchor moveWithCells="1" siz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7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56" r:id="rId159" name="Spinner 60">
              <controlPr defaultSize="0" autoPict="0">
                <anchor moveWithCells="1" siz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7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57" r:id="rId160" name="Spinner 61">
              <controlPr defaultSize="0" autoPict="0">
                <anchor moveWithCells="1" siz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7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58" r:id="rId161" name="Spinner 62">
              <controlPr defaultSize="0" autoPict="0">
                <anchor moveWithCells="1" siz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7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59" r:id="rId162" name="Spinner 63">
              <controlPr defaultSize="0" autoPict="0">
                <anchor moveWithCells="1" siz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7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60" r:id="rId163" name="Spinner 64">
              <controlPr defaultSize="0" autoPict="0">
                <anchor moveWithCells="1" siz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7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71" r:id="rId164" name="Spinner 75">
              <controlPr defaultSize="0" autoPict="0">
                <anchor moveWithCells="1" siz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7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72" r:id="rId165" name="Spinner 76">
              <controlPr defaultSize="0" autoPict="0">
                <anchor moveWithCells="1" siz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7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75" r:id="rId166" name="Spinner 79">
              <controlPr defaultSize="0" autoPict="0">
                <anchor moveWithCells="1" siz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7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78" r:id="rId167" name="Spinner 82">
              <controlPr defaultSize="0" autoPict="0">
                <anchor moveWithCells="1" siz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7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96" r:id="rId168" name="Spinner 100">
              <controlPr defaultSize="0" autoPict="0">
                <anchor moveWithCells="1" sizeWithCells="1">
                  <from>
                    <xdr:col>5</xdr:col>
                    <xdr:colOff>12700</xdr:colOff>
                    <xdr:row>40</xdr:row>
                    <xdr:rowOff>0</xdr:rowOff>
                  </from>
                  <to>
                    <xdr:col>5</xdr:col>
                    <xdr:colOff>254000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97" r:id="rId169" name="Spinner 101">
              <controlPr defaultSize="0" autoPict="0">
                <anchor moveWithCells="1" sizeWithCells="1">
                  <from>
                    <xdr:col>5</xdr:col>
                    <xdr:colOff>12700</xdr:colOff>
                    <xdr:row>40</xdr:row>
                    <xdr:rowOff>0</xdr:rowOff>
                  </from>
                  <to>
                    <xdr:col>5</xdr:col>
                    <xdr:colOff>254000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98" r:id="rId170" name="Spinner 102">
              <controlPr defaultSize="0" autoPict="0">
                <anchor moveWithCells="1" sizeWithCells="1">
                  <from>
                    <xdr:col>5</xdr:col>
                    <xdr:colOff>12700</xdr:colOff>
                    <xdr:row>40</xdr:row>
                    <xdr:rowOff>0</xdr:rowOff>
                  </from>
                  <to>
                    <xdr:col>5</xdr:col>
                    <xdr:colOff>254000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99" r:id="rId171" name="Spinner 103">
              <controlPr defaultSize="0" autoPict="0">
                <anchor moveWithCells="1" sizeWithCells="1">
                  <from>
                    <xdr:col>5</xdr:col>
                    <xdr:colOff>12700</xdr:colOff>
                    <xdr:row>40</xdr:row>
                    <xdr:rowOff>0</xdr:rowOff>
                  </from>
                  <to>
                    <xdr:col>5</xdr:col>
                    <xdr:colOff>254000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00" r:id="rId172" name="Spinner 104">
              <controlPr defaultSize="0" autoPict="0">
                <anchor moveWithCells="1" sizeWithCells="1">
                  <from>
                    <xdr:col>5</xdr:col>
                    <xdr:colOff>12700</xdr:colOff>
                    <xdr:row>40</xdr:row>
                    <xdr:rowOff>0</xdr:rowOff>
                  </from>
                  <to>
                    <xdr:col>5</xdr:col>
                    <xdr:colOff>254000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01" r:id="rId173" name="Spinner 105">
              <controlPr defaultSize="0" autoPict="0">
                <anchor moveWithCells="1" sizeWithCells="1">
                  <from>
                    <xdr:col>5</xdr:col>
                    <xdr:colOff>12700</xdr:colOff>
                    <xdr:row>40</xdr:row>
                    <xdr:rowOff>0</xdr:rowOff>
                  </from>
                  <to>
                    <xdr:col>5</xdr:col>
                    <xdr:colOff>254000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02" r:id="rId174" name="Spinner 106">
              <controlPr defaultSize="0" autoPict="0">
                <anchor moveWithCells="1" sizeWithCells="1">
                  <from>
                    <xdr:col>5</xdr:col>
                    <xdr:colOff>12700</xdr:colOff>
                    <xdr:row>40</xdr:row>
                    <xdr:rowOff>0</xdr:rowOff>
                  </from>
                  <to>
                    <xdr:col>5</xdr:col>
                    <xdr:colOff>254000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03" r:id="rId175" name="Spinner 107">
              <controlPr defaultSize="0" autoPict="0">
                <anchor moveWithCells="1" sizeWithCells="1">
                  <from>
                    <xdr:col>5</xdr:col>
                    <xdr:colOff>12700</xdr:colOff>
                    <xdr:row>40</xdr:row>
                    <xdr:rowOff>0</xdr:rowOff>
                  </from>
                  <to>
                    <xdr:col>5</xdr:col>
                    <xdr:colOff>254000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21" r:id="rId176" name="Spinner 125">
              <controlPr defaultSize="0" autoPict="0">
                <anchor moveWithCells="1" sizeWithCells="1">
                  <from>
                    <xdr:col>6</xdr:col>
                    <xdr:colOff>12700</xdr:colOff>
                    <xdr:row>40</xdr:row>
                    <xdr:rowOff>0</xdr:rowOff>
                  </from>
                  <to>
                    <xdr:col>6</xdr:col>
                    <xdr:colOff>254000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22" r:id="rId177" name="Spinner 126">
              <controlPr defaultSize="0" autoPict="0">
                <anchor moveWithCells="1" sizeWithCells="1">
                  <from>
                    <xdr:col>6</xdr:col>
                    <xdr:colOff>12700</xdr:colOff>
                    <xdr:row>40</xdr:row>
                    <xdr:rowOff>0</xdr:rowOff>
                  </from>
                  <to>
                    <xdr:col>6</xdr:col>
                    <xdr:colOff>254000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23" r:id="rId178" name="Spinner 127">
              <controlPr defaultSize="0" autoPict="0">
                <anchor moveWithCells="1" sizeWithCells="1">
                  <from>
                    <xdr:col>6</xdr:col>
                    <xdr:colOff>12700</xdr:colOff>
                    <xdr:row>40</xdr:row>
                    <xdr:rowOff>0</xdr:rowOff>
                  </from>
                  <to>
                    <xdr:col>6</xdr:col>
                    <xdr:colOff>254000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24" r:id="rId179" name="Spinner 128">
              <controlPr defaultSize="0" autoPict="0">
                <anchor moveWithCells="1" sizeWithCells="1">
                  <from>
                    <xdr:col>6</xdr:col>
                    <xdr:colOff>12700</xdr:colOff>
                    <xdr:row>40</xdr:row>
                    <xdr:rowOff>0</xdr:rowOff>
                  </from>
                  <to>
                    <xdr:col>6</xdr:col>
                    <xdr:colOff>254000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25" r:id="rId180" name="Spinner 129">
              <controlPr defaultSize="0" autoPict="0">
                <anchor moveWithCells="1" sizeWithCells="1">
                  <from>
                    <xdr:col>6</xdr:col>
                    <xdr:colOff>12700</xdr:colOff>
                    <xdr:row>40</xdr:row>
                    <xdr:rowOff>0</xdr:rowOff>
                  </from>
                  <to>
                    <xdr:col>6</xdr:col>
                    <xdr:colOff>254000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26" r:id="rId181" name="Spinner 130">
              <controlPr defaultSize="0" autoPict="0">
                <anchor moveWithCells="1" sizeWithCells="1">
                  <from>
                    <xdr:col>6</xdr:col>
                    <xdr:colOff>12700</xdr:colOff>
                    <xdr:row>40</xdr:row>
                    <xdr:rowOff>0</xdr:rowOff>
                  </from>
                  <to>
                    <xdr:col>6</xdr:col>
                    <xdr:colOff>254000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27" r:id="rId182" name="Spinner 131">
              <controlPr defaultSize="0" autoPict="0">
                <anchor moveWithCells="1" sizeWithCells="1">
                  <from>
                    <xdr:col>6</xdr:col>
                    <xdr:colOff>12700</xdr:colOff>
                    <xdr:row>40</xdr:row>
                    <xdr:rowOff>0</xdr:rowOff>
                  </from>
                  <to>
                    <xdr:col>6</xdr:col>
                    <xdr:colOff>254000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28" r:id="rId183" name="Spinner 132">
              <controlPr defaultSize="0" autoPict="0">
                <anchor moveWithCells="1" sizeWithCells="1">
                  <from>
                    <xdr:col>6</xdr:col>
                    <xdr:colOff>12700</xdr:colOff>
                    <xdr:row>40</xdr:row>
                    <xdr:rowOff>0</xdr:rowOff>
                  </from>
                  <to>
                    <xdr:col>6</xdr:col>
                    <xdr:colOff>254000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29" r:id="rId184" name="Spinner 133">
              <controlPr defaultSize="0" autoPict="0">
                <anchor moveWithCells="1" sizeWithCells="1">
                  <from>
                    <xdr:col>7</xdr:col>
                    <xdr:colOff>12700</xdr:colOff>
                    <xdr:row>40</xdr:row>
                    <xdr:rowOff>0</xdr:rowOff>
                  </from>
                  <to>
                    <xdr:col>7</xdr:col>
                    <xdr:colOff>254000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30" r:id="rId185" name="Spinner 134">
              <controlPr defaultSize="0" autoPict="0">
                <anchor moveWithCells="1" sizeWithCells="1">
                  <from>
                    <xdr:col>7</xdr:col>
                    <xdr:colOff>12700</xdr:colOff>
                    <xdr:row>40</xdr:row>
                    <xdr:rowOff>0</xdr:rowOff>
                  </from>
                  <to>
                    <xdr:col>7</xdr:col>
                    <xdr:colOff>254000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31" r:id="rId186" name="Spinner 135">
              <controlPr defaultSize="0" autoPict="0">
                <anchor moveWithCells="1" sizeWithCells="1">
                  <from>
                    <xdr:col>7</xdr:col>
                    <xdr:colOff>12700</xdr:colOff>
                    <xdr:row>40</xdr:row>
                    <xdr:rowOff>0</xdr:rowOff>
                  </from>
                  <to>
                    <xdr:col>7</xdr:col>
                    <xdr:colOff>254000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32" r:id="rId187" name="Spinner 136">
              <controlPr defaultSize="0" autoPict="0">
                <anchor moveWithCells="1" sizeWithCells="1">
                  <from>
                    <xdr:col>7</xdr:col>
                    <xdr:colOff>12700</xdr:colOff>
                    <xdr:row>40</xdr:row>
                    <xdr:rowOff>0</xdr:rowOff>
                  </from>
                  <to>
                    <xdr:col>7</xdr:col>
                    <xdr:colOff>254000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33" r:id="rId188" name="Spinner 137">
              <controlPr defaultSize="0" autoPict="0">
                <anchor moveWithCells="1" sizeWithCells="1">
                  <from>
                    <xdr:col>7</xdr:col>
                    <xdr:colOff>12700</xdr:colOff>
                    <xdr:row>40</xdr:row>
                    <xdr:rowOff>0</xdr:rowOff>
                  </from>
                  <to>
                    <xdr:col>7</xdr:col>
                    <xdr:colOff>254000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34" r:id="rId189" name="Spinner 138">
              <controlPr defaultSize="0" autoPict="0">
                <anchor moveWithCells="1" sizeWithCells="1">
                  <from>
                    <xdr:col>7</xdr:col>
                    <xdr:colOff>12700</xdr:colOff>
                    <xdr:row>40</xdr:row>
                    <xdr:rowOff>0</xdr:rowOff>
                  </from>
                  <to>
                    <xdr:col>7</xdr:col>
                    <xdr:colOff>254000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35" r:id="rId190" name="Spinner 139">
              <controlPr defaultSize="0" autoPict="0">
                <anchor moveWithCells="1" sizeWithCells="1">
                  <from>
                    <xdr:col>7</xdr:col>
                    <xdr:colOff>12700</xdr:colOff>
                    <xdr:row>40</xdr:row>
                    <xdr:rowOff>0</xdr:rowOff>
                  </from>
                  <to>
                    <xdr:col>7</xdr:col>
                    <xdr:colOff>254000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36" r:id="rId191" name="Spinner 140">
              <controlPr defaultSize="0" autoPict="0">
                <anchor moveWithCells="1" sizeWithCells="1">
                  <from>
                    <xdr:col>7</xdr:col>
                    <xdr:colOff>12700</xdr:colOff>
                    <xdr:row>40</xdr:row>
                    <xdr:rowOff>0</xdr:rowOff>
                  </from>
                  <to>
                    <xdr:col>7</xdr:col>
                    <xdr:colOff>254000</xdr:colOff>
                    <xdr:row>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80" r:id="rId192" name="Spinner 284">
              <controlPr defaultSize="0" autoPict="0">
                <anchor moveWithCells="1" sizeWithCells="1">
                  <from>
                    <xdr:col>7</xdr:col>
                    <xdr:colOff>25400</xdr:colOff>
                    <xdr:row>56</xdr:row>
                    <xdr:rowOff>0</xdr:rowOff>
                  </from>
                  <to>
                    <xdr:col>7</xdr:col>
                    <xdr:colOff>266700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81" r:id="rId193" name="Spinner 285">
              <controlPr defaultSize="0" autoPict="0">
                <anchor moveWithCells="1" sizeWithCells="1">
                  <from>
                    <xdr:col>7</xdr:col>
                    <xdr:colOff>25400</xdr:colOff>
                    <xdr:row>56</xdr:row>
                    <xdr:rowOff>0</xdr:rowOff>
                  </from>
                  <to>
                    <xdr:col>7</xdr:col>
                    <xdr:colOff>266700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82" r:id="rId194" name="Spinner 286">
              <controlPr defaultSize="0" autoPict="0">
                <anchor moveWithCells="1" sizeWithCells="1">
                  <from>
                    <xdr:col>7</xdr:col>
                    <xdr:colOff>25400</xdr:colOff>
                    <xdr:row>56</xdr:row>
                    <xdr:rowOff>0</xdr:rowOff>
                  </from>
                  <to>
                    <xdr:col>7</xdr:col>
                    <xdr:colOff>266700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83" r:id="rId195" name="Spinner 287">
              <controlPr defaultSize="0" autoPict="0">
                <anchor moveWithCells="1" sizeWithCells="1">
                  <from>
                    <xdr:col>7</xdr:col>
                    <xdr:colOff>25400</xdr:colOff>
                    <xdr:row>56</xdr:row>
                    <xdr:rowOff>0</xdr:rowOff>
                  </from>
                  <to>
                    <xdr:col>7</xdr:col>
                    <xdr:colOff>266700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84" r:id="rId196" name="Spinner 288">
              <controlPr defaultSize="0" autoPict="0">
                <anchor moveWithCells="1" sizeWithCells="1">
                  <from>
                    <xdr:col>7</xdr:col>
                    <xdr:colOff>25400</xdr:colOff>
                    <xdr:row>56</xdr:row>
                    <xdr:rowOff>0</xdr:rowOff>
                  </from>
                  <to>
                    <xdr:col>7</xdr:col>
                    <xdr:colOff>266700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85" r:id="rId197" name="Spinner 289">
              <controlPr defaultSize="0" autoPict="0">
                <anchor moveWithCells="1" sizeWithCells="1">
                  <from>
                    <xdr:col>7</xdr:col>
                    <xdr:colOff>25400</xdr:colOff>
                    <xdr:row>56</xdr:row>
                    <xdr:rowOff>0</xdr:rowOff>
                  </from>
                  <to>
                    <xdr:col>7</xdr:col>
                    <xdr:colOff>266700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86" r:id="rId198" name="Spinner 290">
              <controlPr locked="0" defaultSize="0" autoPict="0">
                <anchor moveWithCells="1" sizeWithCells="1">
                  <from>
                    <xdr:col>7</xdr:col>
                    <xdr:colOff>0</xdr:colOff>
                    <xdr:row>56</xdr:row>
                    <xdr:rowOff>0</xdr:rowOff>
                  </from>
                  <to>
                    <xdr:col>7</xdr:col>
                    <xdr:colOff>241300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87" r:id="rId199" name="Spinner 291">
              <controlPr defaultSize="0" autoPict="0">
                <anchor moveWithCells="1" sizeWithCells="1">
                  <from>
                    <xdr:col>7</xdr:col>
                    <xdr:colOff>25400</xdr:colOff>
                    <xdr:row>56</xdr:row>
                    <xdr:rowOff>0</xdr:rowOff>
                  </from>
                  <to>
                    <xdr:col>7</xdr:col>
                    <xdr:colOff>266700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88" r:id="rId200" name="Spinner 292">
              <controlPr defaultSize="0" autoPict="0">
                <anchor moveWithCells="1" sizeWithCells="1">
                  <from>
                    <xdr:col>7</xdr:col>
                    <xdr:colOff>25400</xdr:colOff>
                    <xdr:row>56</xdr:row>
                    <xdr:rowOff>0</xdr:rowOff>
                  </from>
                  <to>
                    <xdr:col>7</xdr:col>
                    <xdr:colOff>266700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89" r:id="rId201" name="Spinner 293">
              <controlPr defaultSize="0" autoPict="0">
                <anchor moveWithCells="1" sizeWithCells="1">
                  <from>
                    <xdr:col>7</xdr:col>
                    <xdr:colOff>25400</xdr:colOff>
                    <xdr:row>56</xdr:row>
                    <xdr:rowOff>0</xdr:rowOff>
                  </from>
                  <to>
                    <xdr:col>7</xdr:col>
                    <xdr:colOff>266700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90" r:id="rId202" name="Spinner 294">
              <controlPr defaultSize="0" autoPict="0">
                <anchor moveWithCells="1" sizeWithCells="1">
                  <from>
                    <xdr:col>7</xdr:col>
                    <xdr:colOff>25400</xdr:colOff>
                    <xdr:row>56</xdr:row>
                    <xdr:rowOff>0</xdr:rowOff>
                  </from>
                  <to>
                    <xdr:col>7</xdr:col>
                    <xdr:colOff>266700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91" r:id="rId203" name="Spinner 295">
              <controlPr defaultSize="0" autoPict="0">
                <anchor moveWithCells="1" sizeWithCells="1">
                  <from>
                    <xdr:col>7</xdr:col>
                    <xdr:colOff>25400</xdr:colOff>
                    <xdr:row>56</xdr:row>
                    <xdr:rowOff>0</xdr:rowOff>
                  </from>
                  <to>
                    <xdr:col>7</xdr:col>
                    <xdr:colOff>266700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92" r:id="rId204" name="Spinner 296">
              <controlPr defaultSize="0" autoPict="0">
                <anchor moveWithCells="1" sizeWithCells="1">
                  <from>
                    <xdr:col>7</xdr:col>
                    <xdr:colOff>25400</xdr:colOff>
                    <xdr:row>56</xdr:row>
                    <xdr:rowOff>0</xdr:rowOff>
                  </from>
                  <to>
                    <xdr:col>7</xdr:col>
                    <xdr:colOff>266700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93" r:id="rId205" name="Spinner 297">
              <controlPr defaultSize="0" autoPict="0">
                <anchor moveWithCells="1" sizeWithCells="1">
                  <from>
                    <xdr:col>7</xdr:col>
                    <xdr:colOff>0</xdr:colOff>
                    <xdr:row>56</xdr:row>
                    <xdr:rowOff>0</xdr:rowOff>
                  </from>
                  <to>
                    <xdr:col>7</xdr:col>
                    <xdr:colOff>228600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94" r:id="rId206" name="Spinner 298">
              <controlPr defaultSize="0" autoPict="0">
                <anchor moveWithCells="1" sizeWithCells="1">
                  <from>
                    <xdr:col>7</xdr:col>
                    <xdr:colOff>25400</xdr:colOff>
                    <xdr:row>56</xdr:row>
                    <xdr:rowOff>0</xdr:rowOff>
                  </from>
                  <to>
                    <xdr:col>7</xdr:col>
                    <xdr:colOff>266700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95" r:id="rId207" name="Spinner 299">
              <controlPr defaultSize="0" autoPict="0">
                <anchor moveWithCells="1" sizeWithCells="1">
                  <from>
                    <xdr:col>7</xdr:col>
                    <xdr:colOff>25400</xdr:colOff>
                    <xdr:row>56</xdr:row>
                    <xdr:rowOff>0</xdr:rowOff>
                  </from>
                  <to>
                    <xdr:col>7</xdr:col>
                    <xdr:colOff>266700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96" r:id="rId208" name="Spinner 300">
              <controlPr defaultSize="0" autoPict="0">
                <anchor moveWithCells="1" sizeWithCells="1">
                  <from>
                    <xdr:col>7</xdr:col>
                    <xdr:colOff>25400</xdr:colOff>
                    <xdr:row>56</xdr:row>
                    <xdr:rowOff>0</xdr:rowOff>
                  </from>
                  <to>
                    <xdr:col>7</xdr:col>
                    <xdr:colOff>266700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97" r:id="rId209" name="Spinner 301">
              <controlPr defaultSize="0" autoPict="0">
                <anchor moveWithCells="1" sizeWithCells="1">
                  <from>
                    <xdr:col>7</xdr:col>
                    <xdr:colOff>0</xdr:colOff>
                    <xdr:row>56</xdr:row>
                    <xdr:rowOff>0</xdr:rowOff>
                  </from>
                  <to>
                    <xdr:col>7</xdr:col>
                    <xdr:colOff>228600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98" r:id="rId210" name="Spinner 302">
              <controlPr defaultSize="0" autoPict="0">
                <anchor moveWithCells="1" sizeWithCells="1">
                  <from>
                    <xdr:col>7</xdr:col>
                    <xdr:colOff>0</xdr:colOff>
                    <xdr:row>56</xdr:row>
                    <xdr:rowOff>0</xdr:rowOff>
                  </from>
                  <to>
                    <xdr:col>7</xdr:col>
                    <xdr:colOff>228600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399" r:id="rId211" name="Spinner 303">
              <controlPr defaultSize="0" autoPict="0">
                <anchor moveWithCells="1" sizeWithCells="1">
                  <from>
                    <xdr:col>7</xdr:col>
                    <xdr:colOff>0</xdr:colOff>
                    <xdr:row>56</xdr:row>
                    <xdr:rowOff>0</xdr:rowOff>
                  </from>
                  <to>
                    <xdr:col>7</xdr:col>
                    <xdr:colOff>228600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00" r:id="rId212" name="Spinner 304">
              <controlPr defaultSize="0" autoPict="0">
                <anchor moveWithCells="1" sizeWithCells="1">
                  <from>
                    <xdr:col>7</xdr:col>
                    <xdr:colOff>0</xdr:colOff>
                    <xdr:row>56</xdr:row>
                    <xdr:rowOff>0</xdr:rowOff>
                  </from>
                  <to>
                    <xdr:col>7</xdr:col>
                    <xdr:colOff>228600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01" r:id="rId213" name="Spinner 305">
              <controlPr defaultSize="0" autoPict="0">
                <anchor moveWithCells="1" sizeWithCells="1">
                  <from>
                    <xdr:col>7</xdr:col>
                    <xdr:colOff>0</xdr:colOff>
                    <xdr:row>56</xdr:row>
                    <xdr:rowOff>0</xdr:rowOff>
                  </from>
                  <to>
                    <xdr:col>7</xdr:col>
                    <xdr:colOff>228600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02" r:id="rId214" name="Spinner 306">
              <controlPr defaultSize="0" autoPict="0">
                <anchor moveWithCells="1" sizeWithCells="1">
                  <from>
                    <xdr:col>7</xdr:col>
                    <xdr:colOff>0</xdr:colOff>
                    <xdr:row>56</xdr:row>
                    <xdr:rowOff>0</xdr:rowOff>
                  </from>
                  <to>
                    <xdr:col>7</xdr:col>
                    <xdr:colOff>228600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03" r:id="rId215" name="Spinner 307">
              <controlPr defaultSize="0" autoPict="0">
                <anchor moveWithCells="1" sizeWithCells="1">
                  <from>
                    <xdr:col>7</xdr:col>
                    <xdr:colOff>0</xdr:colOff>
                    <xdr:row>56</xdr:row>
                    <xdr:rowOff>0</xdr:rowOff>
                  </from>
                  <to>
                    <xdr:col>7</xdr:col>
                    <xdr:colOff>228600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04" r:id="rId216" name="Spinner 308">
              <controlPr defaultSize="0" autoPict="0">
                <anchor moveWithCells="1" sizeWithCells="1">
                  <from>
                    <xdr:col>7</xdr:col>
                    <xdr:colOff>0</xdr:colOff>
                    <xdr:row>56</xdr:row>
                    <xdr:rowOff>0</xdr:rowOff>
                  </from>
                  <to>
                    <xdr:col>7</xdr:col>
                    <xdr:colOff>228600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05" r:id="rId217" name="Spinner 309">
              <controlPr defaultSize="0" autoPict="0">
                <anchor moveWithCells="1" sizeWithCells="1">
                  <from>
                    <xdr:col>7</xdr:col>
                    <xdr:colOff>0</xdr:colOff>
                    <xdr:row>56</xdr:row>
                    <xdr:rowOff>0</xdr:rowOff>
                  </from>
                  <to>
                    <xdr:col>7</xdr:col>
                    <xdr:colOff>228600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06" r:id="rId218" name="Spinner 310">
              <controlPr defaultSize="0" autoPict="0">
                <anchor moveWithCells="1" sizeWithCells="1">
                  <from>
                    <xdr:col>7</xdr:col>
                    <xdr:colOff>0</xdr:colOff>
                    <xdr:row>56</xdr:row>
                    <xdr:rowOff>0</xdr:rowOff>
                  </from>
                  <to>
                    <xdr:col>7</xdr:col>
                    <xdr:colOff>228600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07" r:id="rId219" name="Spinner 311">
              <controlPr defaultSize="0" autoPict="0">
                <anchor moveWithCells="1" sizeWithCells="1">
                  <from>
                    <xdr:col>7</xdr:col>
                    <xdr:colOff>0</xdr:colOff>
                    <xdr:row>56</xdr:row>
                    <xdr:rowOff>0</xdr:rowOff>
                  </from>
                  <to>
                    <xdr:col>7</xdr:col>
                    <xdr:colOff>228600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08" r:id="rId220" name="Spinner 312">
              <controlPr defaultSize="0" autoPict="0">
                <anchor moveWithCells="1" sizeWithCells="1">
                  <from>
                    <xdr:col>7</xdr:col>
                    <xdr:colOff>0</xdr:colOff>
                    <xdr:row>56</xdr:row>
                    <xdr:rowOff>0</xdr:rowOff>
                  </from>
                  <to>
                    <xdr:col>7</xdr:col>
                    <xdr:colOff>228600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09" r:id="rId221" name="Spinner 313">
              <controlPr defaultSize="0" autoPict="0">
                <anchor moveWithCells="1" sizeWithCells="1">
                  <from>
                    <xdr:col>7</xdr:col>
                    <xdr:colOff>0</xdr:colOff>
                    <xdr:row>56</xdr:row>
                    <xdr:rowOff>0</xdr:rowOff>
                  </from>
                  <to>
                    <xdr:col>7</xdr:col>
                    <xdr:colOff>228600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10" r:id="rId222" name="Spinner 314">
              <controlPr defaultSize="0" autoPict="0">
                <anchor moveWithCells="1" sizeWithCells="1">
                  <from>
                    <xdr:col>7</xdr:col>
                    <xdr:colOff>0</xdr:colOff>
                    <xdr:row>56</xdr:row>
                    <xdr:rowOff>0</xdr:rowOff>
                  </from>
                  <to>
                    <xdr:col>7</xdr:col>
                    <xdr:colOff>228600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11" r:id="rId223" name="Spinner 315">
              <controlPr defaultSize="0" autoPict="0">
                <anchor moveWithCells="1" sizeWithCells="1">
                  <from>
                    <xdr:col>5</xdr:col>
                    <xdr:colOff>12700</xdr:colOff>
                    <xdr:row>56</xdr:row>
                    <xdr:rowOff>0</xdr:rowOff>
                  </from>
                  <to>
                    <xdr:col>5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12" r:id="rId224" name="Spinner 316">
              <controlPr defaultSize="0" autoPict="0">
                <anchor moveWithCells="1" sizeWithCells="1">
                  <from>
                    <xdr:col>5</xdr:col>
                    <xdr:colOff>12700</xdr:colOff>
                    <xdr:row>56</xdr:row>
                    <xdr:rowOff>0</xdr:rowOff>
                  </from>
                  <to>
                    <xdr:col>5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13" r:id="rId225" name="Spinner 317">
              <controlPr defaultSize="0" autoPict="0">
                <anchor moveWithCells="1" sizeWithCells="1">
                  <from>
                    <xdr:col>5</xdr:col>
                    <xdr:colOff>12700</xdr:colOff>
                    <xdr:row>56</xdr:row>
                    <xdr:rowOff>0</xdr:rowOff>
                  </from>
                  <to>
                    <xdr:col>5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14" r:id="rId226" name="Spinner 318">
              <controlPr defaultSize="0" autoPict="0">
                <anchor moveWithCells="1" sizeWithCells="1">
                  <from>
                    <xdr:col>5</xdr:col>
                    <xdr:colOff>12700</xdr:colOff>
                    <xdr:row>56</xdr:row>
                    <xdr:rowOff>0</xdr:rowOff>
                  </from>
                  <to>
                    <xdr:col>5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15" r:id="rId227" name="Spinner 319">
              <controlPr defaultSize="0" autoPict="0">
                <anchor moveWithCells="1" sizeWithCells="1">
                  <from>
                    <xdr:col>5</xdr:col>
                    <xdr:colOff>12700</xdr:colOff>
                    <xdr:row>56</xdr:row>
                    <xdr:rowOff>0</xdr:rowOff>
                  </from>
                  <to>
                    <xdr:col>5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16" r:id="rId228" name="Spinner 320">
              <controlPr defaultSize="0" autoPict="0">
                <anchor moveWithCells="1" sizeWithCells="1">
                  <from>
                    <xdr:col>5</xdr:col>
                    <xdr:colOff>12700</xdr:colOff>
                    <xdr:row>56</xdr:row>
                    <xdr:rowOff>0</xdr:rowOff>
                  </from>
                  <to>
                    <xdr:col>5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17" r:id="rId229" name="Spinner 321">
              <controlPr defaultSize="0" autoPict="0">
                <anchor moveWithCells="1" sizeWithCells="1">
                  <from>
                    <xdr:col>5</xdr:col>
                    <xdr:colOff>12700</xdr:colOff>
                    <xdr:row>56</xdr:row>
                    <xdr:rowOff>0</xdr:rowOff>
                  </from>
                  <to>
                    <xdr:col>5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18" r:id="rId230" name="Spinner 322">
              <controlPr defaultSize="0" autoPict="0">
                <anchor moveWithCells="1" sizeWithCells="1">
                  <from>
                    <xdr:col>5</xdr:col>
                    <xdr:colOff>12700</xdr:colOff>
                    <xdr:row>56</xdr:row>
                    <xdr:rowOff>0</xdr:rowOff>
                  </from>
                  <to>
                    <xdr:col>5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19" r:id="rId231" name="Spinner 323">
              <controlPr defaultSize="0" autoPict="0">
                <anchor moveWithCells="1" sizeWithCells="1">
                  <from>
                    <xdr:col>6</xdr:col>
                    <xdr:colOff>12700</xdr:colOff>
                    <xdr:row>56</xdr:row>
                    <xdr:rowOff>0</xdr:rowOff>
                  </from>
                  <to>
                    <xdr:col>6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20" r:id="rId232" name="Spinner 324">
              <controlPr defaultSize="0" autoPict="0">
                <anchor moveWithCells="1" sizeWithCells="1">
                  <from>
                    <xdr:col>6</xdr:col>
                    <xdr:colOff>12700</xdr:colOff>
                    <xdr:row>56</xdr:row>
                    <xdr:rowOff>0</xdr:rowOff>
                  </from>
                  <to>
                    <xdr:col>6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21" r:id="rId233" name="Spinner 325">
              <controlPr defaultSize="0" autoPict="0">
                <anchor moveWithCells="1" sizeWithCells="1">
                  <from>
                    <xdr:col>6</xdr:col>
                    <xdr:colOff>12700</xdr:colOff>
                    <xdr:row>56</xdr:row>
                    <xdr:rowOff>0</xdr:rowOff>
                  </from>
                  <to>
                    <xdr:col>6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22" r:id="rId234" name="Spinner 326">
              <controlPr defaultSize="0" autoPict="0">
                <anchor moveWithCells="1" sizeWithCells="1">
                  <from>
                    <xdr:col>6</xdr:col>
                    <xdr:colOff>12700</xdr:colOff>
                    <xdr:row>56</xdr:row>
                    <xdr:rowOff>0</xdr:rowOff>
                  </from>
                  <to>
                    <xdr:col>6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23" r:id="rId235" name="Spinner 327">
              <controlPr defaultSize="0" autoPict="0">
                <anchor moveWithCells="1" sizeWithCells="1">
                  <from>
                    <xdr:col>6</xdr:col>
                    <xdr:colOff>12700</xdr:colOff>
                    <xdr:row>56</xdr:row>
                    <xdr:rowOff>0</xdr:rowOff>
                  </from>
                  <to>
                    <xdr:col>6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24" r:id="rId236" name="Spinner 328">
              <controlPr defaultSize="0" autoPict="0">
                <anchor moveWithCells="1" sizeWithCells="1">
                  <from>
                    <xdr:col>6</xdr:col>
                    <xdr:colOff>12700</xdr:colOff>
                    <xdr:row>56</xdr:row>
                    <xdr:rowOff>0</xdr:rowOff>
                  </from>
                  <to>
                    <xdr:col>6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25" r:id="rId237" name="Spinner 329">
              <controlPr defaultSize="0" autoPict="0">
                <anchor moveWithCells="1" sizeWithCells="1">
                  <from>
                    <xdr:col>6</xdr:col>
                    <xdr:colOff>12700</xdr:colOff>
                    <xdr:row>56</xdr:row>
                    <xdr:rowOff>0</xdr:rowOff>
                  </from>
                  <to>
                    <xdr:col>6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26" r:id="rId238" name="Spinner 330">
              <controlPr defaultSize="0" autoPict="0">
                <anchor moveWithCells="1" sizeWithCells="1">
                  <from>
                    <xdr:col>6</xdr:col>
                    <xdr:colOff>12700</xdr:colOff>
                    <xdr:row>56</xdr:row>
                    <xdr:rowOff>0</xdr:rowOff>
                  </from>
                  <to>
                    <xdr:col>6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27" r:id="rId239" name="Spinner 331">
              <controlPr defaultSize="0" autoPict="0">
                <anchor moveWithCells="1" sizeWithCells="1">
                  <from>
                    <xdr:col>7</xdr:col>
                    <xdr:colOff>12700</xdr:colOff>
                    <xdr:row>56</xdr:row>
                    <xdr:rowOff>0</xdr:rowOff>
                  </from>
                  <to>
                    <xdr:col>7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28" r:id="rId240" name="Spinner 332">
              <controlPr defaultSize="0" autoPict="0">
                <anchor moveWithCells="1" sizeWithCells="1">
                  <from>
                    <xdr:col>7</xdr:col>
                    <xdr:colOff>12700</xdr:colOff>
                    <xdr:row>56</xdr:row>
                    <xdr:rowOff>0</xdr:rowOff>
                  </from>
                  <to>
                    <xdr:col>7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29" r:id="rId241" name="Spinner 333">
              <controlPr defaultSize="0" autoPict="0">
                <anchor moveWithCells="1" sizeWithCells="1">
                  <from>
                    <xdr:col>7</xdr:col>
                    <xdr:colOff>12700</xdr:colOff>
                    <xdr:row>56</xdr:row>
                    <xdr:rowOff>0</xdr:rowOff>
                  </from>
                  <to>
                    <xdr:col>7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30" r:id="rId242" name="Spinner 334">
              <controlPr defaultSize="0" autoPict="0">
                <anchor moveWithCells="1" sizeWithCells="1">
                  <from>
                    <xdr:col>7</xdr:col>
                    <xdr:colOff>12700</xdr:colOff>
                    <xdr:row>56</xdr:row>
                    <xdr:rowOff>0</xdr:rowOff>
                  </from>
                  <to>
                    <xdr:col>7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31" r:id="rId243" name="Spinner 335">
              <controlPr defaultSize="0" autoPict="0">
                <anchor moveWithCells="1" sizeWithCells="1">
                  <from>
                    <xdr:col>7</xdr:col>
                    <xdr:colOff>12700</xdr:colOff>
                    <xdr:row>56</xdr:row>
                    <xdr:rowOff>0</xdr:rowOff>
                  </from>
                  <to>
                    <xdr:col>7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32" r:id="rId244" name="Spinner 336">
              <controlPr defaultSize="0" autoPict="0">
                <anchor moveWithCells="1" sizeWithCells="1">
                  <from>
                    <xdr:col>7</xdr:col>
                    <xdr:colOff>12700</xdr:colOff>
                    <xdr:row>56</xdr:row>
                    <xdr:rowOff>0</xdr:rowOff>
                  </from>
                  <to>
                    <xdr:col>7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33" r:id="rId245" name="Spinner 337">
              <controlPr defaultSize="0" autoPict="0">
                <anchor moveWithCells="1" sizeWithCells="1">
                  <from>
                    <xdr:col>7</xdr:col>
                    <xdr:colOff>12700</xdr:colOff>
                    <xdr:row>56</xdr:row>
                    <xdr:rowOff>0</xdr:rowOff>
                  </from>
                  <to>
                    <xdr:col>7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34" r:id="rId246" name="Spinner 338">
              <controlPr defaultSize="0" autoPict="0">
                <anchor moveWithCells="1" sizeWithCells="1">
                  <from>
                    <xdr:col>7</xdr:col>
                    <xdr:colOff>12700</xdr:colOff>
                    <xdr:row>56</xdr:row>
                    <xdr:rowOff>0</xdr:rowOff>
                  </from>
                  <to>
                    <xdr:col>7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90" r:id="rId247" name="Spinner 394">
              <controlPr defaultSize="0" autoPict="0">
                <anchor moveWithCells="1" sizeWithCells="1">
                  <from>
                    <xdr:col>4</xdr:col>
                    <xdr:colOff>12700</xdr:colOff>
                    <xdr:row>56</xdr:row>
                    <xdr:rowOff>0</xdr:rowOff>
                  </from>
                  <to>
                    <xdr:col>4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91" r:id="rId248" name="Spinner 395">
              <controlPr defaultSize="0" autoPict="0">
                <anchor moveWithCells="1" sizeWithCells="1">
                  <from>
                    <xdr:col>4</xdr:col>
                    <xdr:colOff>12700</xdr:colOff>
                    <xdr:row>56</xdr:row>
                    <xdr:rowOff>0</xdr:rowOff>
                  </from>
                  <to>
                    <xdr:col>4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92" r:id="rId249" name="Spinner 396">
              <controlPr defaultSize="0" autoPict="0">
                <anchor moveWithCells="1" sizeWithCells="1">
                  <from>
                    <xdr:col>4</xdr:col>
                    <xdr:colOff>12700</xdr:colOff>
                    <xdr:row>56</xdr:row>
                    <xdr:rowOff>0</xdr:rowOff>
                  </from>
                  <to>
                    <xdr:col>4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93" r:id="rId250" name="Spinner 397">
              <controlPr defaultSize="0" autoPict="0">
                <anchor moveWithCells="1" sizeWithCells="1">
                  <from>
                    <xdr:col>4</xdr:col>
                    <xdr:colOff>12700</xdr:colOff>
                    <xdr:row>56</xdr:row>
                    <xdr:rowOff>0</xdr:rowOff>
                  </from>
                  <to>
                    <xdr:col>4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94" r:id="rId251" name="Spinner 398">
              <controlPr defaultSize="0" autoPict="0">
                <anchor moveWithCells="1" sizeWithCells="1">
                  <from>
                    <xdr:col>4</xdr:col>
                    <xdr:colOff>12700</xdr:colOff>
                    <xdr:row>56</xdr:row>
                    <xdr:rowOff>0</xdr:rowOff>
                  </from>
                  <to>
                    <xdr:col>4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95" r:id="rId252" name="Spinner 399">
              <controlPr defaultSize="0" autoPict="0">
                <anchor moveWithCells="1" sizeWithCells="1">
                  <from>
                    <xdr:col>4</xdr:col>
                    <xdr:colOff>12700</xdr:colOff>
                    <xdr:row>56</xdr:row>
                    <xdr:rowOff>0</xdr:rowOff>
                  </from>
                  <to>
                    <xdr:col>4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96" r:id="rId253" name="Spinner 400">
              <controlPr defaultSize="0" autoPict="0">
                <anchor moveWithCells="1" sizeWithCells="1">
                  <from>
                    <xdr:col>4</xdr:col>
                    <xdr:colOff>12700</xdr:colOff>
                    <xdr:row>56</xdr:row>
                    <xdr:rowOff>0</xdr:rowOff>
                  </from>
                  <to>
                    <xdr:col>4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497" r:id="rId254" name="Spinner 401">
              <controlPr defaultSize="0" autoPict="0">
                <anchor moveWithCells="1" sizeWithCells="1">
                  <from>
                    <xdr:col>4</xdr:col>
                    <xdr:colOff>12700</xdr:colOff>
                    <xdr:row>56</xdr:row>
                    <xdr:rowOff>0</xdr:rowOff>
                  </from>
                  <to>
                    <xdr:col>4</xdr:col>
                    <xdr:colOff>254000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46"/>
  </sheetPr>
  <dimension ref="A1:G121"/>
  <sheetViews>
    <sheetView workbookViewId="0">
      <selection activeCell="E111" sqref="E111"/>
    </sheetView>
  </sheetViews>
  <sheetFormatPr baseColWidth="10" defaultColWidth="8.83203125" defaultRowHeight="12" x14ac:dyDescent="0"/>
  <cols>
    <col min="1" max="1" width="4.6640625" style="1" customWidth="1"/>
    <col min="2" max="3" width="15.6640625" style="1" customWidth="1"/>
    <col min="4" max="4" width="80.1640625" style="1" bestFit="1" customWidth="1"/>
    <col min="5" max="5" width="19.5" style="1" bestFit="1" customWidth="1"/>
    <col min="6" max="6" width="16.33203125" style="1" bestFit="1" customWidth="1"/>
    <col min="7" max="16384" width="8.83203125" style="1"/>
  </cols>
  <sheetData>
    <row r="1" spans="1:7" s="2" customFormat="1" ht="23">
      <c r="A1" s="2" t="s">
        <v>67</v>
      </c>
    </row>
    <row r="2" spans="1:7">
      <c r="C2" s="72"/>
    </row>
    <row r="3" spans="1:7">
      <c r="B3" s="101" t="s">
        <v>62</v>
      </c>
      <c r="C3" s="106" t="s">
        <v>68</v>
      </c>
      <c r="D3" s="116"/>
      <c r="E3" s="116"/>
    </row>
    <row r="4" spans="1:7">
      <c r="B4" s="126" t="s">
        <v>64</v>
      </c>
      <c r="C4" s="94" t="s">
        <v>387</v>
      </c>
      <c r="D4" s="93"/>
      <c r="E4" s="93"/>
    </row>
    <row r="5" spans="1:7">
      <c r="B5" s="129" t="s">
        <v>97</v>
      </c>
      <c r="C5" s="130" t="s">
        <v>69</v>
      </c>
      <c r="D5" s="131"/>
      <c r="E5" s="131"/>
    </row>
    <row r="6" spans="1:7">
      <c r="B6" s="102" t="s">
        <v>65</v>
      </c>
      <c r="C6" s="107" t="s">
        <v>69</v>
      </c>
      <c r="D6" s="117"/>
      <c r="E6" s="117"/>
    </row>
    <row r="7" spans="1:7">
      <c r="B7" s="103" t="s">
        <v>66</v>
      </c>
      <c r="C7" s="108" t="s">
        <v>26</v>
      </c>
      <c r="D7" s="104"/>
      <c r="E7" s="104"/>
    </row>
    <row r="8" spans="1:7" s="46" customFormat="1" ht="13">
      <c r="B8" s="47"/>
      <c r="D8" s="47"/>
      <c r="E8" s="47"/>
    </row>
    <row r="10" spans="1:7" ht="13">
      <c r="C10" s="48" t="s">
        <v>388</v>
      </c>
      <c r="D10" s="49"/>
      <c r="E10" s="50"/>
    </row>
    <row r="11" spans="1:7" ht="13">
      <c r="C11" s="48"/>
      <c r="D11" s="49"/>
      <c r="E11" s="50"/>
    </row>
    <row r="12" spans="1:7" s="92" customFormat="1">
      <c r="C12" s="121" t="s">
        <v>40</v>
      </c>
      <c r="D12" s="121" t="s">
        <v>48</v>
      </c>
      <c r="E12" s="121" t="s">
        <v>39</v>
      </c>
      <c r="F12" s="121" t="s">
        <v>96</v>
      </c>
    </row>
    <row r="13" spans="1:7">
      <c r="C13" s="133" t="s">
        <v>50</v>
      </c>
      <c r="D13" s="198" t="s">
        <v>164</v>
      </c>
      <c r="E13" s="197" t="s">
        <v>172</v>
      </c>
      <c r="F13" s="214" t="s">
        <v>438</v>
      </c>
      <c r="G13" s="79"/>
    </row>
    <row r="14" spans="1:7">
      <c r="C14" s="133" t="s">
        <v>51</v>
      </c>
      <c r="D14" s="198" t="s">
        <v>165</v>
      </c>
      <c r="E14" s="197" t="s">
        <v>173</v>
      </c>
      <c r="F14" s="214" t="s">
        <v>189</v>
      </c>
      <c r="G14" s="79"/>
    </row>
    <row r="15" spans="1:7">
      <c r="C15" s="133" t="s">
        <v>52</v>
      </c>
      <c r="D15" s="198" t="s">
        <v>166</v>
      </c>
      <c r="E15" s="197" t="s">
        <v>174</v>
      </c>
      <c r="F15" s="214" t="s">
        <v>438</v>
      </c>
      <c r="G15" s="79"/>
    </row>
    <row r="16" spans="1:7">
      <c r="C16" s="133" t="s">
        <v>53</v>
      </c>
      <c r="D16" s="198" t="s">
        <v>361</v>
      </c>
      <c r="E16" s="197" t="s">
        <v>175</v>
      </c>
      <c r="F16" s="214" t="s">
        <v>189</v>
      </c>
      <c r="G16" s="79"/>
    </row>
    <row r="17" spans="3:7">
      <c r="C17" s="133" t="s">
        <v>54</v>
      </c>
      <c r="D17" s="198" t="s">
        <v>423</v>
      </c>
      <c r="E17" s="197" t="s">
        <v>424</v>
      </c>
      <c r="F17" s="214" t="s">
        <v>189</v>
      </c>
      <c r="G17" s="79"/>
    </row>
    <row r="18" spans="3:7">
      <c r="C18" s="133" t="s">
        <v>55</v>
      </c>
      <c r="D18" s="198" t="s">
        <v>167</v>
      </c>
      <c r="E18" s="197" t="s">
        <v>176</v>
      </c>
      <c r="F18" s="214" t="s">
        <v>189</v>
      </c>
      <c r="G18" s="79"/>
    </row>
    <row r="19" spans="3:7">
      <c r="C19" s="133" t="s">
        <v>56</v>
      </c>
      <c r="D19" s="198" t="s">
        <v>168</v>
      </c>
      <c r="E19" s="197" t="s">
        <v>177</v>
      </c>
      <c r="F19" s="214" t="s">
        <v>438</v>
      </c>
      <c r="G19" s="79"/>
    </row>
    <row r="20" spans="3:7">
      <c r="C20" s="133" t="s">
        <v>57</v>
      </c>
      <c r="D20" s="198" t="s">
        <v>425</v>
      </c>
      <c r="E20" s="197" t="s">
        <v>426</v>
      </c>
      <c r="F20" s="214" t="s">
        <v>189</v>
      </c>
      <c r="G20" s="79"/>
    </row>
    <row r="21" spans="3:7">
      <c r="C21" s="133" t="s">
        <v>58</v>
      </c>
      <c r="D21" s="198" t="s">
        <v>427</v>
      </c>
      <c r="E21" s="197" t="s">
        <v>428</v>
      </c>
      <c r="F21" s="214" t="s">
        <v>189</v>
      </c>
      <c r="G21" s="79"/>
    </row>
    <row r="22" spans="3:7">
      <c r="C22" s="133" t="s">
        <v>59</v>
      </c>
      <c r="D22" s="198" t="s">
        <v>169</v>
      </c>
      <c r="E22" s="197" t="s">
        <v>178</v>
      </c>
      <c r="F22" s="214" t="s">
        <v>189</v>
      </c>
      <c r="G22" s="79"/>
    </row>
    <row r="23" spans="3:7">
      <c r="C23" s="133" t="s">
        <v>139</v>
      </c>
      <c r="D23" s="198" t="s">
        <v>170</v>
      </c>
      <c r="E23" s="197" t="s">
        <v>179</v>
      </c>
      <c r="F23" s="214" t="s">
        <v>438</v>
      </c>
      <c r="G23" s="79"/>
    </row>
    <row r="24" spans="3:7">
      <c r="C24" s="133" t="s">
        <v>140</v>
      </c>
      <c r="D24" s="198" t="s">
        <v>429</v>
      </c>
      <c r="E24" s="197" t="s">
        <v>430</v>
      </c>
      <c r="F24" s="214" t="s">
        <v>189</v>
      </c>
      <c r="G24" s="79"/>
    </row>
    <row r="25" spans="3:7">
      <c r="C25" s="133" t="s">
        <v>141</v>
      </c>
      <c r="D25" s="198" t="s">
        <v>431</v>
      </c>
      <c r="E25" s="197" t="s">
        <v>432</v>
      </c>
      <c r="F25" s="214" t="s">
        <v>189</v>
      </c>
      <c r="G25" s="79"/>
    </row>
    <row r="26" spans="3:7">
      <c r="C26" s="133" t="s">
        <v>142</v>
      </c>
      <c r="D26" s="198" t="s">
        <v>171</v>
      </c>
      <c r="E26" s="197" t="s">
        <v>180</v>
      </c>
      <c r="F26" s="214" t="s">
        <v>189</v>
      </c>
      <c r="G26" s="79"/>
    </row>
    <row r="27" spans="3:7">
      <c r="C27" s="133" t="s">
        <v>143</v>
      </c>
      <c r="D27" s="198" t="s">
        <v>395</v>
      </c>
      <c r="E27" s="197" t="s">
        <v>396</v>
      </c>
      <c r="F27" s="214" t="s">
        <v>438</v>
      </c>
      <c r="G27" s="79"/>
    </row>
    <row r="28" spans="3:7">
      <c r="C28" s="133" t="s">
        <v>144</v>
      </c>
      <c r="D28" s="198" t="s">
        <v>397</v>
      </c>
      <c r="E28" s="197" t="s">
        <v>398</v>
      </c>
      <c r="F28" s="214" t="s">
        <v>88</v>
      </c>
      <c r="G28" s="79"/>
    </row>
    <row r="29" spans="3:7">
      <c r="C29" s="133" t="s">
        <v>145</v>
      </c>
      <c r="D29" s="198" t="s">
        <v>399</v>
      </c>
      <c r="E29" s="197" t="s">
        <v>420</v>
      </c>
      <c r="F29" s="214" t="s">
        <v>88</v>
      </c>
      <c r="G29" s="79"/>
    </row>
    <row r="30" spans="3:7">
      <c r="C30" s="133" t="s">
        <v>146</v>
      </c>
      <c r="D30" s="198" t="s">
        <v>400</v>
      </c>
      <c r="E30" s="197" t="s">
        <v>401</v>
      </c>
      <c r="F30" s="214" t="s">
        <v>88</v>
      </c>
      <c r="G30" s="79"/>
    </row>
    <row r="31" spans="3:7">
      <c r="C31" s="133" t="s">
        <v>147</v>
      </c>
      <c r="D31" s="198" t="s">
        <v>402</v>
      </c>
      <c r="E31" s="197" t="s">
        <v>181</v>
      </c>
      <c r="F31" s="214" t="s">
        <v>438</v>
      </c>
      <c r="G31" s="79"/>
    </row>
    <row r="32" spans="3:7">
      <c r="C32" s="133" t="s">
        <v>148</v>
      </c>
      <c r="D32" s="198" t="s">
        <v>403</v>
      </c>
      <c r="E32" s="197" t="s">
        <v>182</v>
      </c>
      <c r="F32" s="214" t="s">
        <v>88</v>
      </c>
      <c r="G32" s="79"/>
    </row>
    <row r="33" spans="3:7">
      <c r="C33" s="133" t="s">
        <v>149</v>
      </c>
      <c r="D33" s="198" t="s">
        <v>404</v>
      </c>
      <c r="E33" s="197" t="s">
        <v>405</v>
      </c>
      <c r="F33" s="214" t="s">
        <v>189</v>
      </c>
      <c r="G33" s="79"/>
    </row>
    <row r="34" spans="3:7">
      <c r="C34" s="133" t="s">
        <v>150</v>
      </c>
      <c r="D34" s="198" t="s">
        <v>406</v>
      </c>
      <c r="E34" s="197" t="s">
        <v>407</v>
      </c>
      <c r="F34" s="214" t="s">
        <v>88</v>
      </c>
      <c r="G34" s="79"/>
    </row>
    <row r="35" spans="3:7">
      <c r="C35" s="133" t="s">
        <v>151</v>
      </c>
      <c r="D35" s="198" t="s">
        <v>408</v>
      </c>
      <c r="E35" s="197" t="s">
        <v>183</v>
      </c>
      <c r="F35" s="214" t="s">
        <v>438</v>
      </c>
      <c r="G35" s="79"/>
    </row>
    <row r="36" spans="3:7">
      <c r="C36" s="133" t="s">
        <v>152</v>
      </c>
      <c r="D36" s="198" t="s">
        <v>409</v>
      </c>
      <c r="E36" s="197" t="s">
        <v>184</v>
      </c>
      <c r="F36" s="214" t="s">
        <v>88</v>
      </c>
      <c r="G36" s="79"/>
    </row>
    <row r="37" spans="3:7">
      <c r="C37" s="133" t="s">
        <v>153</v>
      </c>
      <c r="D37" s="198" t="s">
        <v>410</v>
      </c>
      <c r="E37" s="197" t="s">
        <v>411</v>
      </c>
      <c r="F37" s="214" t="s">
        <v>189</v>
      </c>
      <c r="G37" s="79"/>
    </row>
    <row r="38" spans="3:7">
      <c r="C38" s="133" t="s">
        <v>154</v>
      </c>
      <c r="D38" s="198" t="s">
        <v>412</v>
      </c>
      <c r="E38" s="197" t="s">
        <v>413</v>
      </c>
      <c r="F38" s="214" t="s">
        <v>88</v>
      </c>
      <c r="G38" s="79"/>
    </row>
    <row r="39" spans="3:7">
      <c r="C39" s="133" t="s">
        <v>155</v>
      </c>
      <c r="D39" s="198" t="s">
        <v>414</v>
      </c>
      <c r="E39" s="197" t="s">
        <v>415</v>
      </c>
      <c r="F39" s="214" t="s">
        <v>438</v>
      </c>
      <c r="G39" s="79"/>
    </row>
    <row r="40" spans="3:7">
      <c r="C40" s="133" t="s">
        <v>156</v>
      </c>
      <c r="D40" s="198" t="s">
        <v>416</v>
      </c>
      <c r="E40" s="197" t="s">
        <v>417</v>
      </c>
      <c r="F40" s="214" t="s">
        <v>88</v>
      </c>
      <c r="G40" s="79"/>
    </row>
    <row r="41" spans="3:7">
      <c r="C41" s="133" t="s">
        <v>157</v>
      </c>
      <c r="D41" s="198" t="s">
        <v>418</v>
      </c>
      <c r="E41" s="197" t="s">
        <v>419</v>
      </c>
      <c r="F41" s="214" t="s">
        <v>88</v>
      </c>
      <c r="G41" s="79"/>
    </row>
    <row r="42" spans="3:7">
      <c r="C42" s="133" t="s">
        <v>158</v>
      </c>
      <c r="D42" s="197" t="s">
        <v>442</v>
      </c>
      <c r="E42" s="146" t="s">
        <v>439</v>
      </c>
      <c r="F42" s="214" t="s">
        <v>189</v>
      </c>
      <c r="G42" s="79"/>
    </row>
    <row r="43" spans="3:7">
      <c r="C43" s="133" t="s">
        <v>159</v>
      </c>
      <c r="D43" s="197" t="s">
        <v>443</v>
      </c>
      <c r="E43" s="146" t="s">
        <v>440</v>
      </c>
      <c r="F43" s="214" t="s">
        <v>189</v>
      </c>
      <c r="G43" s="79"/>
    </row>
    <row r="44" spans="3:7">
      <c r="C44" s="133" t="s">
        <v>160</v>
      </c>
      <c r="D44" s="197" t="s">
        <v>444</v>
      </c>
      <c r="E44" s="146" t="s">
        <v>441</v>
      </c>
      <c r="F44" s="214" t="s">
        <v>189</v>
      </c>
      <c r="G44" s="79"/>
    </row>
    <row r="45" spans="3:7">
      <c r="C45" s="133" t="s">
        <v>161</v>
      </c>
      <c r="D45" s="198" t="s">
        <v>127</v>
      </c>
      <c r="E45" s="197" t="s">
        <v>8</v>
      </c>
      <c r="F45" s="214" t="s">
        <v>89</v>
      </c>
      <c r="G45" s="79"/>
    </row>
    <row r="46" spans="3:7">
      <c r="C46" s="133" t="s">
        <v>162</v>
      </c>
      <c r="D46" s="198" t="s">
        <v>373</v>
      </c>
      <c r="E46" s="197" t="s">
        <v>131</v>
      </c>
      <c r="F46" s="214" t="s">
        <v>89</v>
      </c>
      <c r="G46" s="79"/>
    </row>
    <row r="47" spans="3:7">
      <c r="C47" s="133" t="s">
        <v>163</v>
      </c>
      <c r="D47" s="198" t="s">
        <v>374</v>
      </c>
      <c r="E47" s="197" t="s">
        <v>132</v>
      </c>
      <c r="F47" s="214" t="s">
        <v>89</v>
      </c>
      <c r="G47" s="79"/>
    </row>
    <row r="48" spans="3:7">
      <c r="C48" s="189" t="s">
        <v>100</v>
      </c>
      <c r="D48" s="189" t="s">
        <v>99</v>
      </c>
      <c r="E48" s="189" t="s">
        <v>100</v>
      </c>
      <c r="F48" s="189" t="s">
        <v>100</v>
      </c>
    </row>
    <row r="51" spans="3:5">
      <c r="C51" s="48" t="s">
        <v>392</v>
      </c>
      <c r="D51" s="49"/>
    </row>
    <row r="52" spans="3:5">
      <c r="C52" s="48"/>
      <c r="D52" s="49"/>
    </row>
    <row r="53" spans="3:5" s="92" customFormat="1">
      <c r="C53" s="121" t="s">
        <v>40</v>
      </c>
      <c r="D53" s="121" t="s">
        <v>48</v>
      </c>
    </row>
    <row r="54" spans="3:5">
      <c r="C54" s="148" t="s">
        <v>284</v>
      </c>
      <c r="D54" s="197" t="s">
        <v>185</v>
      </c>
      <c r="E54" s="79"/>
    </row>
    <row r="55" spans="3:5">
      <c r="C55" s="148" t="s">
        <v>285</v>
      </c>
      <c r="D55" s="197" t="s">
        <v>186</v>
      </c>
      <c r="E55" s="79"/>
    </row>
    <row r="56" spans="3:5">
      <c r="C56" s="148" t="s">
        <v>286</v>
      </c>
      <c r="D56" s="197" t="s">
        <v>187</v>
      </c>
      <c r="E56" s="79"/>
    </row>
    <row r="57" spans="3:5">
      <c r="C57" s="148" t="s">
        <v>287</v>
      </c>
      <c r="D57" s="197" t="s">
        <v>188</v>
      </c>
      <c r="E57" s="79"/>
    </row>
    <row r="58" spans="3:5">
      <c r="C58" s="148" t="s">
        <v>288</v>
      </c>
      <c r="D58" s="197" t="s">
        <v>450</v>
      </c>
      <c r="E58" s="79"/>
    </row>
    <row r="59" spans="3:5">
      <c r="C59" s="148" t="s">
        <v>289</v>
      </c>
      <c r="D59" s="197" t="s">
        <v>451</v>
      </c>
      <c r="E59" s="79"/>
    </row>
    <row r="60" spans="3:5">
      <c r="C60" s="189" t="s">
        <v>100</v>
      </c>
      <c r="D60" s="189" t="s">
        <v>99</v>
      </c>
    </row>
    <row r="61" spans="3:5">
      <c r="C61" s="1" t="s">
        <v>362</v>
      </c>
    </row>
    <row r="62" spans="3:5">
      <c r="C62" s="1" t="s">
        <v>363</v>
      </c>
    </row>
    <row r="63" spans="3:5">
      <c r="C63" s="1" t="s">
        <v>364</v>
      </c>
    </row>
    <row r="66" spans="3:6">
      <c r="C66" s="48" t="s">
        <v>319</v>
      </c>
    </row>
    <row r="68" spans="3:6">
      <c r="C68" s="121" t="s">
        <v>40</v>
      </c>
      <c r="D68" s="121" t="s">
        <v>48</v>
      </c>
      <c r="E68" s="121" t="s">
        <v>96</v>
      </c>
    </row>
    <row r="69" spans="3:6">
      <c r="C69" s="148" t="s">
        <v>290</v>
      </c>
      <c r="D69" s="146" t="s">
        <v>239</v>
      </c>
      <c r="E69" s="146" t="s">
        <v>313</v>
      </c>
      <c r="F69" s="79"/>
    </row>
    <row r="70" spans="3:6">
      <c r="C70" s="148" t="s">
        <v>291</v>
      </c>
      <c r="D70" s="146" t="s">
        <v>240</v>
      </c>
      <c r="E70" s="146" t="s">
        <v>314</v>
      </c>
      <c r="F70" s="79"/>
    </row>
    <row r="71" spans="3:6">
      <c r="C71" s="148" t="s">
        <v>292</v>
      </c>
      <c r="D71" s="146" t="s">
        <v>241</v>
      </c>
      <c r="E71" s="146" t="s">
        <v>315</v>
      </c>
      <c r="F71" s="79"/>
    </row>
    <row r="72" spans="3:6">
      <c r="C72" s="148" t="s">
        <v>293</v>
      </c>
      <c r="D72" s="146" t="s">
        <v>242</v>
      </c>
      <c r="E72" s="146" t="s">
        <v>316</v>
      </c>
      <c r="F72" s="79"/>
    </row>
    <row r="73" spans="3:6">
      <c r="C73" s="148" t="s">
        <v>294</v>
      </c>
      <c r="D73" s="146" t="s">
        <v>243</v>
      </c>
      <c r="E73" s="146" t="s">
        <v>316</v>
      </c>
      <c r="F73" s="79"/>
    </row>
    <row r="74" spans="3:6">
      <c r="C74" s="148" t="s">
        <v>295</v>
      </c>
      <c r="D74" s="146" t="s">
        <v>244</v>
      </c>
      <c r="E74" s="146" t="s">
        <v>316</v>
      </c>
      <c r="F74" s="79"/>
    </row>
    <row r="75" spans="3:6">
      <c r="C75" s="148" t="s">
        <v>296</v>
      </c>
      <c r="D75" s="146" t="s">
        <v>245</v>
      </c>
      <c r="E75" s="146" t="s">
        <v>316</v>
      </c>
      <c r="F75" s="79"/>
    </row>
    <row r="76" spans="3:6">
      <c r="C76" s="148" t="s">
        <v>297</v>
      </c>
      <c r="D76" s="146" t="s">
        <v>246</v>
      </c>
      <c r="E76" s="146" t="s">
        <v>316</v>
      </c>
      <c r="F76" s="79"/>
    </row>
    <row r="77" spans="3:6">
      <c r="C77" s="148" t="s">
        <v>298</v>
      </c>
      <c r="D77" s="146" t="s">
        <v>247</v>
      </c>
      <c r="E77" s="146" t="s">
        <v>316</v>
      </c>
      <c r="F77" s="79"/>
    </row>
    <row r="78" spans="3:6">
      <c r="C78" s="148" t="s">
        <v>299</v>
      </c>
      <c r="D78" s="146" t="s">
        <v>248</v>
      </c>
      <c r="E78" s="146" t="s">
        <v>316</v>
      </c>
      <c r="F78" s="79"/>
    </row>
    <row r="79" spans="3:6">
      <c r="C79" s="148" t="s">
        <v>300</v>
      </c>
      <c r="D79" s="146" t="s">
        <v>249</v>
      </c>
      <c r="E79" s="146" t="s">
        <v>317</v>
      </c>
      <c r="F79" s="79"/>
    </row>
    <row r="80" spans="3:6">
      <c r="C80" s="148" t="s">
        <v>301</v>
      </c>
      <c r="D80" s="146" t="s">
        <v>250</v>
      </c>
      <c r="E80" s="146" t="s">
        <v>317</v>
      </c>
      <c r="F80" s="79"/>
    </row>
    <row r="81" spans="3:7">
      <c r="C81" s="148" t="s">
        <v>302</v>
      </c>
      <c r="D81" s="146" t="s">
        <v>251</v>
      </c>
      <c r="E81" s="146" t="s">
        <v>317</v>
      </c>
      <c r="F81" s="79"/>
    </row>
    <row r="82" spans="3:7">
      <c r="C82" s="148" t="s">
        <v>303</v>
      </c>
      <c r="D82" s="146" t="s">
        <v>252</v>
      </c>
      <c r="E82" s="146" t="s">
        <v>317</v>
      </c>
      <c r="F82" s="79"/>
    </row>
    <row r="83" spans="3:7">
      <c r="C83" s="148" t="s">
        <v>304</v>
      </c>
      <c r="D83" s="146" t="s">
        <v>253</v>
      </c>
      <c r="E83" s="146" t="s">
        <v>317</v>
      </c>
      <c r="F83" s="79"/>
    </row>
    <row r="84" spans="3:7">
      <c r="C84" s="148" t="s">
        <v>305</v>
      </c>
      <c r="D84" s="146" t="s">
        <v>254</v>
      </c>
      <c r="E84" s="146" t="s">
        <v>317</v>
      </c>
      <c r="F84" s="79"/>
    </row>
    <row r="85" spans="3:7">
      <c r="C85" s="148" t="s">
        <v>306</v>
      </c>
      <c r="D85" s="146" t="s">
        <v>255</v>
      </c>
      <c r="E85" s="146" t="s">
        <v>435</v>
      </c>
      <c r="F85" s="79"/>
    </row>
    <row r="86" spans="3:7">
      <c r="C86" s="148" t="s">
        <v>307</v>
      </c>
      <c r="D86" s="146" t="s">
        <v>256</v>
      </c>
      <c r="E86" s="146" t="s">
        <v>435</v>
      </c>
      <c r="F86" s="79"/>
    </row>
    <row r="87" spans="3:7">
      <c r="C87" s="148" t="s">
        <v>308</v>
      </c>
      <c r="D87" s="146" t="s">
        <v>257</v>
      </c>
      <c r="E87" s="146" t="s">
        <v>435</v>
      </c>
      <c r="F87" s="79"/>
    </row>
    <row r="88" spans="3:7">
      <c r="C88" s="148" t="s">
        <v>309</v>
      </c>
      <c r="D88" s="146" t="s">
        <v>258</v>
      </c>
      <c r="E88" s="146" t="s">
        <v>435</v>
      </c>
      <c r="F88" s="79"/>
    </row>
    <row r="89" spans="3:7">
      <c r="C89" s="189" t="s">
        <v>100</v>
      </c>
      <c r="D89" s="189" t="s">
        <v>99</v>
      </c>
      <c r="E89" s="189" t="s">
        <v>99</v>
      </c>
    </row>
    <row r="92" spans="3:7" ht="13">
      <c r="C92" s="48" t="s">
        <v>42</v>
      </c>
      <c r="D92" s="49"/>
      <c r="E92" s="49"/>
      <c r="F92" s="50"/>
    </row>
    <row r="93" spans="3:7" ht="13">
      <c r="C93" s="48"/>
      <c r="D93" s="49"/>
      <c r="E93" s="49"/>
      <c r="F93" s="50"/>
    </row>
    <row r="94" spans="3:7" s="92" customFormat="1">
      <c r="C94" s="121" t="s">
        <v>40</v>
      </c>
      <c r="D94" s="121" t="s">
        <v>48</v>
      </c>
      <c r="E94" s="121" t="s">
        <v>49</v>
      </c>
      <c r="F94" s="121" t="s">
        <v>346</v>
      </c>
    </row>
    <row r="95" spans="3:7">
      <c r="C95" s="148" t="s">
        <v>114</v>
      </c>
      <c r="D95" s="146" t="s">
        <v>190</v>
      </c>
      <c r="E95" s="149" t="s">
        <v>200</v>
      </c>
      <c r="F95" s="149" t="s">
        <v>347</v>
      </c>
      <c r="G95" s="79"/>
    </row>
    <row r="96" spans="3:7">
      <c r="C96" s="148" t="s">
        <v>115</v>
      </c>
      <c r="D96" s="146" t="s">
        <v>191</v>
      </c>
      <c r="E96" s="149" t="s">
        <v>200</v>
      </c>
      <c r="F96" s="149" t="s">
        <v>347</v>
      </c>
      <c r="G96" s="79"/>
    </row>
    <row r="97" spans="3:7">
      <c r="C97" s="148" t="s">
        <v>116</v>
      </c>
      <c r="D97" s="146" t="s">
        <v>192</v>
      </c>
      <c r="E97" s="149" t="s">
        <v>200</v>
      </c>
      <c r="F97" s="149" t="s">
        <v>347</v>
      </c>
      <c r="G97" s="79"/>
    </row>
    <row r="98" spans="3:7">
      <c r="C98" s="148" t="s">
        <v>117</v>
      </c>
      <c r="D98" s="146" t="s">
        <v>193</v>
      </c>
      <c r="E98" s="149" t="s">
        <v>200</v>
      </c>
      <c r="F98" s="149" t="s">
        <v>347</v>
      </c>
      <c r="G98" s="79"/>
    </row>
    <row r="99" spans="3:7">
      <c r="C99" s="148" t="s">
        <v>118</v>
      </c>
      <c r="D99" s="146" t="s">
        <v>194</v>
      </c>
      <c r="E99" s="149" t="s">
        <v>200</v>
      </c>
      <c r="F99" s="149" t="s">
        <v>347</v>
      </c>
      <c r="G99" s="79"/>
    </row>
    <row r="100" spans="3:7">
      <c r="C100" s="148" t="s">
        <v>119</v>
      </c>
      <c r="D100" s="146" t="s">
        <v>136</v>
      </c>
      <c r="E100" s="149" t="s">
        <v>200</v>
      </c>
      <c r="F100" s="149" t="s">
        <v>347</v>
      </c>
      <c r="G100" s="79"/>
    </row>
    <row r="101" spans="3:7">
      <c r="C101" s="148" t="s">
        <v>120</v>
      </c>
      <c r="D101" s="146" t="s">
        <v>195</v>
      </c>
      <c r="E101" s="412" t="s">
        <v>485</v>
      </c>
      <c r="F101" s="149" t="s">
        <v>348</v>
      </c>
      <c r="G101" s="79"/>
    </row>
    <row r="102" spans="3:7">
      <c r="C102" s="148" t="s">
        <v>121</v>
      </c>
      <c r="D102" s="146" t="s">
        <v>196</v>
      </c>
      <c r="E102" s="412" t="s">
        <v>485</v>
      </c>
      <c r="F102" s="149" t="s">
        <v>207</v>
      </c>
      <c r="G102" s="79"/>
    </row>
    <row r="103" spans="3:7">
      <c r="C103" s="148" t="s">
        <v>122</v>
      </c>
      <c r="D103" s="146" t="s">
        <v>197</v>
      </c>
      <c r="E103" s="412" t="s">
        <v>485</v>
      </c>
      <c r="F103" s="149" t="s">
        <v>207</v>
      </c>
      <c r="G103" s="79"/>
    </row>
    <row r="104" spans="3:7">
      <c r="C104" s="148" t="s">
        <v>123</v>
      </c>
      <c r="D104" s="146" t="s">
        <v>198</v>
      </c>
      <c r="E104" s="412" t="s">
        <v>485</v>
      </c>
      <c r="F104" s="149" t="s">
        <v>207</v>
      </c>
      <c r="G104" s="79"/>
    </row>
    <row r="105" spans="3:7">
      <c r="C105" s="416" t="s">
        <v>497</v>
      </c>
      <c r="D105" s="197" t="s">
        <v>199</v>
      </c>
      <c r="E105" s="412" t="s">
        <v>485</v>
      </c>
      <c r="F105" s="149" t="s">
        <v>199</v>
      </c>
      <c r="G105" s="79"/>
    </row>
    <row r="106" spans="3:7">
      <c r="C106" s="189" t="s">
        <v>100</v>
      </c>
      <c r="D106" s="189" t="s">
        <v>99</v>
      </c>
      <c r="E106" s="189" t="s">
        <v>100</v>
      </c>
      <c r="F106" s="189" t="s">
        <v>100</v>
      </c>
    </row>
    <row r="108" spans="3:7">
      <c r="C108" s="48" t="s">
        <v>43</v>
      </c>
    </row>
    <row r="110" spans="3:7" ht="15">
      <c r="C110" s="148" t="s">
        <v>79</v>
      </c>
      <c r="D110" s="150">
        <v>2015</v>
      </c>
    </row>
    <row r="111" spans="3:7" ht="15">
      <c r="C111" s="148" t="s">
        <v>80</v>
      </c>
      <c r="D111" s="150">
        <v>2016</v>
      </c>
    </row>
    <row r="112" spans="3:7" ht="15">
      <c r="C112" s="148" t="s">
        <v>81</v>
      </c>
      <c r="D112" s="150">
        <v>2017</v>
      </c>
    </row>
    <row r="113" spans="3:6" ht="15">
      <c r="C113" s="148" t="s">
        <v>82</v>
      </c>
      <c r="D113" s="150">
        <v>2018</v>
      </c>
    </row>
    <row r="114" spans="3:6" ht="15">
      <c r="C114" s="148" t="s">
        <v>83</v>
      </c>
      <c r="D114" s="150">
        <v>2019</v>
      </c>
    </row>
    <row r="115" spans="3:6" ht="15">
      <c r="C115" s="148" t="s">
        <v>216</v>
      </c>
      <c r="D115" s="150">
        <v>2020</v>
      </c>
    </row>
    <row r="117" spans="3:6">
      <c r="C117" s="48" t="s">
        <v>44</v>
      </c>
    </row>
    <row r="118" spans="3:6">
      <c r="C118" s="48"/>
    </row>
    <row r="119" spans="3:6">
      <c r="C119" s="121" t="s">
        <v>40</v>
      </c>
      <c r="D119" s="121" t="s">
        <v>48</v>
      </c>
      <c r="E119" s="121" t="s">
        <v>98</v>
      </c>
    </row>
    <row r="120" spans="3:6" ht="15">
      <c r="C120" s="147" t="s">
        <v>489</v>
      </c>
      <c r="D120" s="150" t="s">
        <v>559</v>
      </c>
      <c r="E120" s="151">
        <v>1</v>
      </c>
    </row>
    <row r="121" spans="3:6" ht="15">
      <c r="C121" s="147" t="s">
        <v>558</v>
      </c>
      <c r="D121" s="150" t="s">
        <v>496</v>
      </c>
      <c r="E121" s="151">
        <v>2</v>
      </c>
      <c r="F121" s="79"/>
    </row>
  </sheetData>
  <phoneticPr fontId="2" type="noConversion"/>
  <pageMargins left="0.75" right="0.75" top="1" bottom="1" header="0.5" footer="0.5"/>
  <pageSetup paperSize="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2"/>
  </sheetPr>
  <dimension ref="A1:CX137"/>
  <sheetViews>
    <sheetView topLeftCell="A13" workbookViewId="0">
      <selection activeCell="E71" sqref="E71:J74"/>
    </sheetView>
  </sheetViews>
  <sheetFormatPr baseColWidth="10" defaultColWidth="8.83203125" defaultRowHeight="12" x14ac:dyDescent="0"/>
  <cols>
    <col min="1" max="1" width="4.6640625" style="92" customWidth="1"/>
    <col min="2" max="2" width="15.6640625" style="246" customWidth="1"/>
    <col min="3" max="3" width="13.33203125" style="247" customWidth="1"/>
    <col min="4" max="4" width="43.6640625" style="92" bestFit="1" customWidth="1"/>
    <col min="5" max="5" width="13.5" style="92" customWidth="1"/>
    <col min="6" max="6" width="13.83203125" style="92" customWidth="1"/>
    <col min="7" max="7" width="12.33203125" style="92" bestFit="1" customWidth="1"/>
    <col min="8" max="8" width="12" style="92" bestFit="1" customWidth="1"/>
    <col min="9" max="9" width="12.33203125" style="92" bestFit="1" customWidth="1"/>
    <col min="10" max="10" width="12" style="92" bestFit="1" customWidth="1"/>
    <col min="11" max="11" width="12" style="422" bestFit="1" customWidth="1"/>
    <col min="12" max="12" width="12" style="92" customWidth="1"/>
    <col min="13" max="13" width="10.83203125" style="92" customWidth="1"/>
    <col min="14" max="14" width="11.6640625" style="92" customWidth="1"/>
    <col min="15" max="15" width="8" style="92" bestFit="1" customWidth="1"/>
    <col min="16" max="19" width="12" style="92" customWidth="1"/>
    <col min="20" max="20" width="10.5" style="92" bestFit="1" customWidth="1"/>
    <col min="21" max="24" width="12" style="92" customWidth="1"/>
    <col min="25" max="25" width="8" style="92" bestFit="1" customWidth="1"/>
    <col min="26" max="29" width="12" style="92" customWidth="1"/>
    <col min="30" max="31" width="8.83203125" style="92" bestFit="1" customWidth="1"/>
    <col min="32" max="32" width="10.5" style="92" bestFit="1" customWidth="1"/>
    <col min="33" max="33" width="8.83203125" style="92" bestFit="1" customWidth="1"/>
    <col min="34" max="34" width="8.83203125" style="92"/>
    <col min="35" max="36" width="6.6640625" style="92" customWidth="1"/>
    <col min="37" max="41" width="8.1640625" style="92" customWidth="1"/>
    <col min="42" max="99" width="6.6640625" style="92" customWidth="1"/>
    <col min="100" max="100" width="5.6640625" style="92" customWidth="1"/>
    <col min="101" max="102" width="9.1640625" style="92" hidden="1" customWidth="1"/>
    <col min="103" max="103" width="3" style="92" customWidth="1"/>
    <col min="104" max="16384" width="8.83203125" style="92"/>
  </cols>
  <sheetData>
    <row r="1" spans="1:19" s="45" customFormat="1" ht="23">
      <c r="A1" s="45">
        <v>1</v>
      </c>
      <c r="B1" s="45" t="s">
        <v>201</v>
      </c>
      <c r="K1" s="435"/>
    </row>
    <row r="3" spans="1:19">
      <c r="A3" s="79"/>
      <c r="B3" s="231" t="s">
        <v>62</v>
      </c>
      <c r="C3" s="232" t="s">
        <v>202</v>
      </c>
      <c r="D3" s="233"/>
      <c r="E3" s="233"/>
      <c r="F3" s="233"/>
      <c r="G3" s="233"/>
      <c r="H3" s="233"/>
      <c r="I3" s="233"/>
      <c r="J3" s="233"/>
    </row>
    <row r="4" spans="1:19">
      <c r="B4" s="234" t="s">
        <v>64</v>
      </c>
      <c r="C4" s="235" t="s">
        <v>203</v>
      </c>
      <c r="D4" s="236"/>
      <c r="E4" s="236"/>
      <c r="F4" s="236"/>
      <c r="G4" s="236"/>
      <c r="H4" s="236"/>
      <c r="I4" s="236"/>
      <c r="J4" s="236"/>
    </row>
    <row r="5" spans="1:19">
      <c r="B5" s="237" t="s">
        <v>97</v>
      </c>
      <c r="C5" s="238" t="s">
        <v>69</v>
      </c>
      <c r="D5" s="239"/>
      <c r="E5" s="239"/>
      <c r="F5" s="239"/>
      <c r="G5" s="239"/>
      <c r="H5" s="239"/>
      <c r="I5" s="239"/>
      <c r="J5" s="239"/>
    </row>
    <row r="6" spans="1:19">
      <c r="B6" s="240" t="s">
        <v>65</v>
      </c>
      <c r="C6" s="241" t="s">
        <v>69</v>
      </c>
      <c r="D6" s="242"/>
      <c r="E6" s="242"/>
      <c r="F6" s="242"/>
      <c r="G6" s="242"/>
      <c r="H6" s="242"/>
      <c r="I6" s="242"/>
      <c r="J6" s="242"/>
    </row>
    <row r="7" spans="1:19">
      <c r="B7" s="243" t="s">
        <v>66</v>
      </c>
      <c r="C7" s="244" t="s">
        <v>367</v>
      </c>
      <c r="D7" s="245"/>
      <c r="E7" s="245"/>
      <c r="F7" s="245"/>
      <c r="G7" s="245"/>
      <c r="H7" s="245"/>
      <c r="I7" s="245"/>
      <c r="J7" s="245"/>
    </row>
    <row r="8" spans="1:19">
      <c r="E8" s="248"/>
      <c r="F8" s="248"/>
      <c r="G8" s="248"/>
      <c r="H8" s="248"/>
      <c r="I8" s="248"/>
      <c r="J8" s="248"/>
      <c r="K8" s="426"/>
      <c r="M8" s="248"/>
      <c r="N8" s="248"/>
    </row>
    <row r="9" spans="1:19">
      <c r="G9" s="248"/>
      <c r="H9" s="249"/>
      <c r="J9" s="248"/>
      <c r="K9" s="426"/>
    </row>
    <row r="10" spans="1:19" s="192" customFormat="1" ht="15">
      <c r="B10" s="51">
        <f>A1+0.01</f>
        <v>1.01</v>
      </c>
      <c r="C10" s="51" t="s">
        <v>492</v>
      </c>
      <c r="D10" s="370"/>
      <c r="E10" s="370"/>
      <c r="F10" s="370"/>
      <c r="G10" s="370"/>
      <c r="H10" s="370"/>
      <c r="I10" s="371"/>
      <c r="J10" s="371"/>
      <c r="K10" s="436"/>
    </row>
    <row r="11" spans="1:19" s="192" customFormat="1" ht="15">
      <c r="B11" s="51"/>
      <c r="C11" s="51"/>
      <c r="D11" s="370"/>
      <c r="E11" s="370"/>
      <c r="F11" s="370"/>
      <c r="G11" s="370"/>
      <c r="H11" s="370"/>
      <c r="I11" s="371"/>
      <c r="J11" s="371"/>
      <c r="K11" s="436"/>
    </row>
    <row r="12" spans="1:19">
      <c r="B12" s="204"/>
      <c r="C12" s="248"/>
      <c r="D12" s="411" t="s">
        <v>484</v>
      </c>
      <c r="E12" s="248"/>
      <c r="F12" s="248"/>
      <c r="G12" s="248"/>
      <c r="H12" s="248"/>
      <c r="I12" s="250"/>
      <c r="J12" s="250"/>
      <c r="K12" s="426"/>
    </row>
    <row r="13" spans="1:19" ht="15">
      <c r="C13" s="92"/>
      <c r="D13" s="194"/>
      <c r="E13" s="211">
        <f>'C. Masterfiles'!$D$110</f>
        <v>2015</v>
      </c>
      <c r="F13" s="211">
        <f>'C. Masterfiles'!$D$111</f>
        <v>2016</v>
      </c>
      <c r="G13" s="211">
        <f>'C. Masterfiles'!$D$112</f>
        <v>2017</v>
      </c>
      <c r="H13" s="211">
        <f>'C. Masterfiles'!$D$113</f>
        <v>2018</v>
      </c>
      <c r="I13" s="211">
        <f>'C. Masterfiles'!$D$114</f>
        <v>2019</v>
      </c>
      <c r="J13" s="211">
        <f>'C. Masterfiles'!$D$115</f>
        <v>2020</v>
      </c>
      <c r="K13" s="426"/>
      <c r="N13" s="192"/>
      <c r="O13" s="192"/>
      <c r="P13" s="192"/>
      <c r="Q13" s="192"/>
      <c r="R13" s="192"/>
      <c r="S13" s="192"/>
    </row>
    <row r="14" spans="1:19">
      <c r="C14" s="92"/>
      <c r="D14" s="252" t="s">
        <v>205</v>
      </c>
      <c r="E14" s="253">
        <v>3500000</v>
      </c>
      <c r="F14" s="253">
        <v>3500000</v>
      </c>
      <c r="G14" s="253">
        <v>3500000</v>
      </c>
      <c r="H14" s="253">
        <v>3500000</v>
      </c>
      <c r="I14" s="253">
        <v>3500000</v>
      </c>
      <c r="J14" s="253">
        <v>3500000</v>
      </c>
      <c r="K14" s="426" t="s">
        <v>498</v>
      </c>
    </row>
    <row r="15" spans="1:19" ht="15">
      <c r="C15" s="92"/>
      <c r="D15" s="252" t="s">
        <v>206</v>
      </c>
      <c r="E15" s="253">
        <v>500000</v>
      </c>
      <c r="F15" s="253">
        <v>500000</v>
      </c>
      <c r="G15" s="253">
        <v>500000</v>
      </c>
      <c r="H15" s="253">
        <v>500000</v>
      </c>
      <c r="I15" s="253">
        <v>500000</v>
      </c>
      <c r="J15" s="253">
        <v>500000</v>
      </c>
      <c r="K15" s="426" t="s">
        <v>498</v>
      </c>
      <c r="N15" s="192"/>
      <c r="O15" s="192"/>
      <c r="P15" s="192"/>
      <c r="Q15" s="192"/>
      <c r="R15" s="192"/>
      <c r="S15" s="192"/>
    </row>
    <row r="16" spans="1:19">
      <c r="C16" s="92"/>
      <c r="D16" s="254"/>
      <c r="E16" s="254"/>
      <c r="F16" s="254"/>
      <c r="G16" s="254"/>
      <c r="H16" s="254"/>
      <c r="I16" s="254"/>
      <c r="J16" s="254"/>
      <c r="K16" s="426"/>
    </row>
    <row r="17" spans="2:19" ht="15">
      <c r="C17" s="92"/>
      <c r="D17" s="254"/>
      <c r="E17" s="254"/>
      <c r="F17" s="254"/>
      <c r="G17" s="254"/>
      <c r="H17" s="254"/>
      <c r="I17" s="254"/>
      <c r="J17" s="254"/>
      <c r="K17" s="426"/>
      <c r="N17" s="192"/>
      <c r="O17" s="192"/>
      <c r="P17" s="192"/>
      <c r="Q17" s="192"/>
      <c r="R17" s="192"/>
      <c r="S17" s="192"/>
    </row>
    <row r="18" spans="2:19" s="192" customFormat="1" ht="15">
      <c r="B18" s="51">
        <f>B10+0.01</f>
        <v>1.02</v>
      </c>
      <c r="C18" s="51" t="s">
        <v>542</v>
      </c>
      <c r="D18" s="370"/>
      <c r="E18" s="370"/>
      <c r="F18" s="370"/>
      <c r="G18" s="370"/>
      <c r="H18" s="370"/>
      <c r="I18" s="371"/>
      <c r="J18" s="371"/>
      <c r="K18" s="436"/>
      <c r="N18" s="92"/>
      <c r="O18" s="92"/>
      <c r="P18" s="92"/>
      <c r="Q18" s="92"/>
      <c r="R18" s="92"/>
      <c r="S18" s="92"/>
    </row>
    <row r="19" spans="2:19" ht="15">
      <c r="B19" s="204"/>
      <c r="C19" s="248"/>
      <c r="D19" s="251" t="s">
        <v>204</v>
      </c>
      <c r="E19" s="248"/>
      <c r="F19" s="248"/>
      <c r="G19" s="248"/>
      <c r="H19" s="248"/>
      <c r="I19" s="250"/>
      <c r="J19" s="250"/>
      <c r="K19" s="426"/>
      <c r="N19" s="192"/>
      <c r="O19" s="192"/>
      <c r="P19" s="192"/>
      <c r="Q19" s="192"/>
      <c r="R19" s="192"/>
      <c r="S19" s="192"/>
    </row>
    <row r="20" spans="2:19">
      <c r="C20" s="92"/>
      <c r="D20" s="194"/>
      <c r="E20" s="211">
        <f>'C. Masterfiles'!$D$110</f>
        <v>2015</v>
      </c>
      <c r="F20" s="211">
        <f>'C. Masterfiles'!$D$111</f>
        <v>2016</v>
      </c>
      <c r="G20" s="211">
        <f>'C. Masterfiles'!$D$112</f>
        <v>2017</v>
      </c>
      <c r="H20" s="211">
        <f>'C. Masterfiles'!$D$113</f>
        <v>2018</v>
      </c>
      <c r="I20" s="211">
        <f>'C. Masterfiles'!$D$114</f>
        <v>2019</v>
      </c>
      <c r="J20" s="211">
        <f>'C. Masterfiles'!$D$115</f>
        <v>2020</v>
      </c>
      <c r="K20" s="426"/>
    </row>
    <row r="21" spans="2:19" ht="15">
      <c r="C21" s="92"/>
      <c r="D21" s="415" t="s">
        <v>210</v>
      </c>
      <c r="E21" s="414">
        <v>1</v>
      </c>
      <c r="F21" s="414">
        <v>1</v>
      </c>
      <c r="G21" s="414">
        <v>1</v>
      </c>
      <c r="H21" s="414">
        <v>1</v>
      </c>
      <c r="I21" s="414">
        <v>1</v>
      </c>
      <c r="J21" s="414">
        <v>1</v>
      </c>
      <c r="K21" s="426" t="s">
        <v>578</v>
      </c>
      <c r="N21" s="192"/>
      <c r="O21" s="192"/>
      <c r="P21" s="192"/>
      <c r="Q21" s="192"/>
      <c r="R21" s="192"/>
      <c r="S21" s="192"/>
    </row>
    <row r="22" spans="2:19">
      <c r="C22" s="92"/>
      <c r="D22" s="415" t="s">
        <v>494</v>
      </c>
      <c r="E22" s="414">
        <v>1</v>
      </c>
      <c r="F22" s="414">
        <v>1</v>
      </c>
      <c r="G22" s="414">
        <v>1</v>
      </c>
      <c r="H22" s="414">
        <v>1</v>
      </c>
      <c r="I22" s="414">
        <v>1</v>
      </c>
      <c r="J22" s="414">
        <v>1</v>
      </c>
      <c r="K22" s="426" t="s">
        <v>578</v>
      </c>
    </row>
    <row r="23" spans="2:19" ht="15">
      <c r="C23" s="92"/>
      <c r="D23" s="415" t="s">
        <v>545</v>
      </c>
      <c r="E23" s="414">
        <v>1</v>
      </c>
      <c r="F23" s="414">
        <v>1</v>
      </c>
      <c r="G23" s="414">
        <v>1</v>
      </c>
      <c r="H23" s="414">
        <v>1</v>
      </c>
      <c r="I23" s="414">
        <v>1</v>
      </c>
      <c r="J23" s="414">
        <v>1</v>
      </c>
      <c r="K23" s="426" t="s">
        <v>578</v>
      </c>
      <c r="N23" s="192"/>
      <c r="O23" s="192"/>
      <c r="P23" s="192"/>
      <c r="Q23" s="192"/>
      <c r="R23" s="192"/>
      <c r="S23" s="192"/>
    </row>
    <row r="24" spans="2:19">
      <c r="C24" s="92"/>
      <c r="D24" s="415" t="s">
        <v>495</v>
      </c>
      <c r="E24" s="414">
        <v>1</v>
      </c>
      <c r="F24" s="414">
        <v>1</v>
      </c>
      <c r="G24" s="414">
        <v>1</v>
      </c>
      <c r="H24" s="414">
        <v>1</v>
      </c>
      <c r="I24" s="414">
        <v>1</v>
      </c>
      <c r="J24" s="414">
        <v>1</v>
      </c>
      <c r="K24" s="426" t="s">
        <v>578</v>
      </c>
    </row>
    <row r="25" spans="2:19" ht="15">
      <c r="C25" s="92"/>
      <c r="D25" s="254"/>
      <c r="E25" s="254"/>
      <c r="F25" s="254"/>
      <c r="G25" s="254"/>
      <c r="H25" s="254"/>
      <c r="I25" s="254"/>
      <c r="J25" s="254"/>
      <c r="K25" s="426"/>
      <c r="N25" s="192"/>
      <c r="O25" s="192"/>
      <c r="P25" s="192"/>
      <c r="Q25" s="192"/>
      <c r="R25" s="192"/>
      <c r="S25" s="192"/>
    </row>
    <row r="26" spans="2:19">
      <c r="C26" s="92"/>
      <c r="D26" s="254"/>
      <c r="E26" s="254"/>
      <c r="F26" s="254"/>
      <c r="G26" s="254"/>
      <c r="H26" s="254"/>
      <c r="I26" s="254"/>
      <c r="J26" s="254"/>
      <c r="K26" s="426"/>
    </row>
    <row r="27" spans="2:19" s="192" customFormat="1" ht="15">
      <c r="B27" s="51">
        <f>B18+0.01</f>
        <v>1.03</v>
      </c>
      <c r="C27" s="51" t="s">
        <v>543</v>
      </c>
      <c r="D27" s="370"/>
      <c r="E27" s="370"/>
      <c r="F27" s="370"/>
      <c r="G27" s="370"/>
      <c r="H27" s="370"/>
      <c r="I27" s="371"/>
      <c r="J27" s="371"/>
      <c r="K27" s="426"/>
    </row>
    <row r="28" spans="2:19">
      <c r="B28" s="204"/>
      <c r="C28" s="248"/>
      <c r="D28" s="251" t="s">
        <v>204</v>
      </c>
      <c r="E28" s="248"/>
      <c r="F28" s="248"/>
      <c r="G28" s="248"/>
      <c r="H28" s="248"/>
      <c r="I28" s="250"/>
      <c r="J28" s="250"/>
      <c r="K28" s="426"/>
    </row>
    <row r="29" spans="2:19" ht="15">
      <c r="C29" s="92"/>
      <c r="D29" s="194"/>
      <c r="E29" s="211">
        <f>'C. Masterfiles'!$D$110</f>
        <v>2015</v>
      </c>
      <c r="F29" s="211">
        <f>'C. Masterfiles'!$D$111</f>
        <v>2016</v>
      </c>
      <c r="G29" s="211">
        <f>'C. Masterfiles'!$D$112</f>
        <v>2017</v>
      </c>
      <c r="H29" s="211">
        <f>'C. Masterfiles'!$D$113</f>
        <v>2018</v>
      </c>
      <c r="I29" s="211">
        <f>'C. Masterfiles'!$D$114</f>
        <v>2019</v>
      </c>
      <c r="J29" s="211">
        <f>'C. Masterfiles'!$D$115</f>
        <v>2020</v>
      </c>
      <c r="K29" s="426"/>
      <c r="N29" s="192"/>
      <c r="O29" s="192"/>
      <c r="P29" s="192"/>
      <c r="Q29" s="192"/>
      <c r="R29" s="192"/>
      <c r="S29" s="192"/>
    </row>
    <row r="30" spans="2:19">
      <c r="C30" s="92"/>
      <c r="D30" s="415" t="s">
        <v>210</v>
      </c>
      <c r="E30" s="414">
        <v>1</v>
      </c>
      <c r="F30" s="414">
        <v>1</v>
      </c>
      <c r="G30" s="414">
        <v>1</v>
      </c>
      <c r="H30" s="414">
        <v>1</v>
      </c>
      <c r="I30" s="414">
        <v>1</v>
      </c>
      <c r="J30" s="414">
        <v>1</v>
      </c>
      <c r="K30" s="426" t="s">
        <v>563</v>
      </c>
    </row>
    <row r="31" spans="2:19" ht="15">
      <c r="C31" s="92"/>
      <c r="D31" s="415" t="s">
        <v>494</v>
      </c>
      <c r="E31" s="414">
        <v>1</v>
      </c>
      <c r="F31" s="414">
        <v>1</v>
      </c>
      <c r="G31" s="414">
        <v>1</v>
      </c>
      <c r="H31" s="414">
        <v>1</v>
      </c>
      <c r="I31" s="414">
        <v>1</v>
      </c>
      <c r="J31" s="414">
        <v>1</v>
      </c>
      <c r="K31" s="426" t="s">
        <v>563</v>
      </c>
      <c r="N31" s="192"/>
      <c r="O31" s="192"/>
      <c r="P31" s="192"/>
      <c r="Q31" s="192"/>
      <c r="R31" s="192"/>
      <c r="S31" s="192"/>
    </row>
    <row r="32" spans="2:19">
      <c r="C32" s="92"/>
      <c r="D32" s="415" t="s">
        <v>545</v>
      </c>
      <c r="E32" s="414">
        <v>1</v>
      </c>
      <c r="F32" s="414">
        <v>1</v>
      </c>
      <c r="G32" s="414">
        <v>1</v>
      </c>
      <c r="H32" s="414">
        <v>1</v>
      </c>
      <c r="I32" s="414">
        <v>1</v>
      </c>
      <c r="J32" s="414">
        <v>1</v>
      </c>
      <c r="K32" s="426" t="s">
        <v>563</v>
      </c>
    </row>
    <row r="33" spans="2:19" ht="15">
      <c r="C33" s="92"/>
      <c r="D33" s="415" t="s">
        <v>495</v>
      </c>
      <c r="E33" s="414">
        <v>1</v>
      </c>
      <c r="F33" s="414">
        <v>1</v>
      </c>
      <c r="G33" s="414">
        <v>1</v>
      </c>
      <c r="H33" s="414">
        <v>1</v>
      </c>
      <c r="I33" s="414">
        <v>1</v>
      </c>
      <c r="J33" s="414">
        <v>1</v>
      </c>
      <c r="K33" s="426" t="s">
        <v>563</v>
      </c>
      <c r="N33" s="192"/>
      <c r="O33" s="192"/>
      <c r="P33" s="192"/>
      <c r="Q33" s="192"/>
      <c r="R33" s="192"/>
      <c r="S33" s="192"/>
    </row>
    <row r="34" spans="2:19">
      <c r="C34" s="92"/>
      <c r="K34" s="426"/>
    </row>
    <row r="35" spans="2:19" ht="15">
      <c r="C35" s="92"/>
      <c r="K35" s="426"/>
      <c r="N35" s="192"/>
      <c r="O35" s="192"/>
      <c r="P35" s="192"/>
      <c r="Q35" s="192"/>
      <c r="R35" s="192"/>
      <c r="S35" s="192"/>
    </row>
    <row r="36" spans="2:19" s="192" customFormat="1" ht="15">
      <c r="B36" s="51">
        <f>B27+0.01</f>
        <v>1.04</v>
      </c>
      <c r="C36" s="51" t="s">
        <v>493</v>
      </c>
      <c r="D36" s="370"/>
      <c r="E36" s="370"/>
      <c r="F36" s="370"/>
      <c r="G36" s="370"/>
      <c r="H36" s="370"/>
      <c r="I36" s="371"/>
      <c r="K36" s="436"/>
      <c r="N36" s="92"/>
      <c r="O36" s="92"/>
      <c r="P36" s="92"/>
      <c r="Q36" s="92"/>
      <c r="R36" s="92"/>
      <c r="S36" s="92"/>
    </row>
    <row r="37" spans="2:19" ht="15">
      <c r="B37" s="204"/>
      <c r="C37" s="204"/>
      <c r="D37" s="248"/>
      <c r="E37" s="248"/>
      <c r="F37" s="248"/>
      <c r="G37" s="248"/>
      <c r="H37" s="248"/>
      <c r="I37" s="250"/>
      <c r="K37" s="426"/>
      <c r="N37" s="192"/>
      <c r="O37" s="192"/>
      <c r="P37" s="192"/>
      <c r="Q37" s="192"/>
      <c r="R37" s="192"/>
      <c r="S37" s="192"/>
    </row>
    <row r="38" spans="2:19" s="192" customFormat="1" ht="15">
      <c r="B38" s="372"/>
      <c r="C38" s="373" t="s">
        <v>208</v>
      </c>
      <c r="D38" s="374"/>
      <c r="E38" s="374"/>
      <c r="F38" s="374"/>
      <c r="G38" s="374"/>
      <c r="H38" s="374"/>
      <c r="I38" s="190"/>
      <c r="K38" s="436"/>
      <c r="N38" s="92"/>
      <c r="O38" s="92"/>
      <c r="P38" s="92"/>
      <c r="Q38" s="92"/>
      <c r="R38" s="92"/>
      <c r="S38" s="92"/>
    </row>
    <row r="39" spans="2:19" ht="15">
      <c r="C39" s="251"/>
      <c r="D39" s="251" t="s">
        <v>204</v>
      </c>
      <c r="E39" s="251"/>
      <c r="F39" s="251"/>
      <c r="G39" s="251"/>
      <c r="H39" s="395"/>
      <c r="I39" s="256"/>
      <c r="K39" s="426"/>
      <c r="N39" s="192"/>
      <c r="O39" s="192"/>
      <c r="P39" s="192"/>
      <c r="Q39" s="192"/>
      <c r="R39" s="192"/>
      <c r="S39" s="192"/>
    </row>
    <row r="40" spans="2:19">
      <c r="C40" s="92"/>
      <c r="D40" s="194"/>
      <c r="E40" s="211">
        <f>'C. Masterfiles'!$D$110</f>
        <v>2015</v>
      </c>
      <c r="F40" s="211">
        <f>'C. Masterfiles'!$D$111</f>
        <v>2016</v>
      </c>
      <c r="G40" s="211">
        <f>'C. Masterfiles'!$D$112</f>
        <v>2017</v>
      </c>
      <c r="H40" s="211">
        <f>'C. Masterfiles'!$D$113</f>
        <v>2018</v>
      </c>
      <c r="I40" s="211">
        <f>'C. Masterfiles'!$D$114</f>
        <v>2019</v>
      </c>
      <c r="J40" s="211">
        <f>'C. Masterfiles'!$D$115</f>
        <v>2020</v>
      </c>
      <c r="K40" s="426"/>
    </row>
    <row r="41" spans="2:19">
      <c r="C41" s="92"/>
      <c r="D41" s="252" t="s">
        <v>209</v>
      </c>
      <c r="E41" s="253">
        <v>14419</v>
      </c>
      <c r="F41" s="253">
        <f t="shared" ref="F41:J41" si="0">E41*0.845</f>
        <v>12184.055</v>
      </c>
      <c r="G41" s="253">
        <f t="shared" si="0"/>
        <v>10295.526475000001</v>
      </c>
      <c r="H41" s="253">
        <f t="shared" si="0"/>
        <v>8699.7198713750004</v>
      </c>
      <c r="I41" s="253">
        <f t="shared" si="0"/>
        <v>7351.263291311875</v>
      </c>
      <c r="J41" s="253">
        <f t="shared" si="0"/>
        <v>6211.8174811585341</v>
      </c>
      <c r="K41" s="426" t="s">
        <v>498</v>
      </c>
    </row>
    <row r="42" spans="2:19">
      <c r="C42" s="92"/>
      <c r="D42" s="252" t="s">
        <v>210</v>
      </c>
      <c r="E42" s="253">
        <v>2162.85</v>
      </c>
      <c r="F42" s="253">
        <v>1827.60825</v>
      </c>
      <c r="G42" s="253">
        <v>1544.32897125</v>
      </c>
      <c r="H42" s="253">
        <v>1304.9579807062501</v>
      </c>
      <c r="I42" s="253">
        <v>1102.6894936967813</v>
      </c>
      <c r="J42" s="253">
        <v>931.77262217378006</v>
      </c>
      <c r="K42" s="426" t="s">
        <v>498</v>
      </c>
    </row>
    <row r="43" spans="2:19">
      <c r="C43" s="92"/>
      <c r="D43" s="252" t="s">
        <v>211</v>
      </c>
      <c r="E43" s="253">
        <v>756.99749999999995</v>
      </c>
      <c r="F43" s="253">
        <v>639.66288750000001</v>
      </c>
      <c r="G43" s="253">
        <v>540.51513993749995</v>
      </c>
      <c r="H43" s="253">
        <v>456.73529324718749</v>
      </c>
      <c r="I43" s="253">
        <v>385.94132279387344</v>
      </c>
      <c r="J43" s="253">
        <v>326.12041776082299</v>
      </c>
      <c r="K43" s="426" t="s">
        <v>498</v>
      </c>
    </row>
    <row r="44" spans="2:19">
      <c r="C44" s="92"/>
      <c r="D44" s="252" t="s">
        <v>212</v>
      </c>
      <c r="E44" s="253">
        <v>443</v>
      </c>
      <c r="F44" s="253">
        <f t="shared" ref="F44" si="1">E44*0.845</f>
        <v>374.33499999999998</v>
      </c>
      <c r="G44" s="253">
        <f t="shared" ref="G44:G45" si="2">F44*0.845</f>
        <v>316.31307499999997</v>
      </c>
      <c r="H44" s="253">
        <f t="shared" ref="H44:H45" si="3">G44*0.845</f>
        <v>267.28454837499999</v>
      </c>
      <c r="I44" s="253">
        <f t="shared" ref="I44:I45" si="4">H44*0.845</f>
        <v>225.85544337687497</v>
      </c>
      <c r="J44" s="253">
        <f t="shared" ref="J44:J45" si="5">I44*0.845</f>
        <v>190.84784965345935</v>
      </c>
      <c r="K44" s="426" t="s">
        <v>498</v>
      </c>
    </row>
    <row r="45" spans="2:19">
      <c r="C45" s="92"/>
      <c r="D45" s="252" t="s">
        <v>213</v>
      </c>
      <c r="E45" s="253">
        <v>29</v>
      </c>
      <c r="F45" s="253">
        <v>15</v>
      </c>
      <c r="G45" s="253">
        <f t="shared" si="2"/>
        <v>12.674999999999999</v>
      </c>
      <c r="H45" s="253">
        <f t="shared" si="3"/>
        <v>10.710374999999999</v>
      </c>
      <c r="I45" s="253">
        <f t="shared" si="4"/>
        <v>9.0502668749999984</v>
      </c>
      <c r="J45" s="253">
        <f t="shared" si="5"/>
        <v>7.6474755093749982</v>
      </c>
      <c r="K45" s="426" t="s">
        <v>498</v>
      </c>
    </row>
    <row r="46" spans="2:19">
      <c r="C46" s="254"/>
      <c r="D46" s="257"/>
      <c r="E46" s="257"/>
      <c r="F46" s="257"/>
      <c r="G46" s="257"/>
      <c r="H46" s="257"/>
      <c r="K46" s="426"/>
    </row>
    <row r="47" spans="2:19">
      <c r="C47" s="251"/>
      <c r="D47" s="251"/>
      <c r="E47" s="251"/>
      <c r="F47" s="251"/>
      <c r="G47" s="251"/>
      <c r="H47" s="251"/>
      <c r="K47" s="426"/>
    </row>
    <row r="48" spans="2:19" s="192" customFormat="1" ht="15">
      <c r="B48" s="372"/>
      <c r="C48" s="373" t="s">
        <v>214</v>
      </c>
      <c r="D48" s="374"/>
      <c r="E48" s="374"/>
      <c r="F48" s="374"/>
      <c r="G48" s="374"/>
      <c r="H48" s="374"/>
      <c r="K48" s="436"/>
    </row>
    <row r="49" spans="2:11">
      <c r="C49" s="255"/>
      <c r="D49" s="251" t="s">
        <v>204</v>
      </c>
      <c r="E49" s="251"/>
      <c r="F49" s="251"/>
      <c r="G49" s="251"/>
      <c r="H49" s="251"/>
      <c r="I49" s="256"/>
      <c r="K49" s="426"/>
    </row>
    <row r="50" spans="2:11">
      <c r="C50" s="92"/>
      <c r="D50" s="194"/>
      <c r="E50" s="211">
        <f>'C. Masterfiles'!$D$110</f>
        <v>2015</v>
      </c>
      <c r="F50" s="211">
        <f>'C. Masterfiles'!$D$111</f>
        <v>2016</v>
      </c>
      <c r="G50" s="211">
        <f>'C. Masterfiles'!$D$112</f>
        <v>2017</v>
      </c>
      <c r="H50" s="211">
        <f>'C. Masterfiles'!$D$113</f>
        <v>2018</v>
      </c>
      <c r="I50" s="211">
        <f>'C. Masterfiles'!$D$114</f>
        <v>2019</v>
      </c>
      <c r="J50" s="211">
        <f>'C. Masterfiles'!$D$115</f>
        <v>2020</v>
      </c>
      <c r="K50" s="426"/>
    </row>
    <row r="51" spans="2:11">
      <c r="C51" s="92"/>
      <c r="D51" s="252" t="s">
        <v>209</v>
      </c>
      <c r="E51" s="253">
        <v>1450</v>
      </c>
      <c r="F51" s="253">
        <f t="shared" ref="F51" si="6">E51*0.845</f>
        <v>1225.25</v>
      </c>
      <c r="G51" s="253">
        <f t="shared" ref="G51:J52" si="7">F51*0.845</f>
        <v>1035.3362500000001</v>
      </c>
      <c r="H51" s="253">
        <f t="shared" si="7"/>
        <v>874.85913125000002</v>
      </c>
      <c r="I51" s="253">
        <f t="shared" si="7"/>
        <v>739.25596590625003</v>
      </c>
      <c r="J51" s="253">
        <f t="shared" si="7"/>
        <v>624.67129119078129</v>
      </c>
      <c r="K51" s="426" t="s">
        <v>498</v>
      </c>
    </row>
    <row r="52" spans="2:11">
      <c r="C52" s="92"/>
      <c r="D52" s="252" t="s">
        <v>210</v>
      </c>
      <c r="E52" s="253">
        <v>217.5</v>
      </c>
      <c r="F52" s="253">
        <v>183.78749999999999</v>
      </c>
      <c r="G52" s="253">
        <v>155.30043750000002</v>
      </c>
      <c r="H52" s="253">
        <v>131.22886968750001</v>
      </c>
      <c r="I52" s="253">
        <v>110.8883948859375</v>
      </c>
      <c r="J52" s="253">
        <f t="shared" si="7"/>
        <v>93.700693678617185</v>
      </c>
      <c r="K52" s="426" t="s">
        <v>498</v>
      </c>
    </row>
    <row r="53" spans="2:11">
      <c r="C53" s="92"/>
      <c r="D53" s="252" t="s">
        <v>211</v>
      </c>
      <c r="E53" s="253">
        <v>76.125</v>
      </c>
      <c r="F53" s="253">
        <v>64.325625000000002</v>
      </c>
      <c r="G53" s="253">
        <v>54.355153124999994</v>
      </c>
      <c r="H53" s="253">
        <v>45.930104390624997</v>
      </c>
      <c r="I53" s="253">
        <v>38.810938210078127</v>
      </c>
      <c r="J53" s="253">
        <f t="shared" ref="J53" si="8">I53*0.845</f>
        <v>32.795242787516017</v>
      </c>
      <c r="K53" s="426" t="s">
        <v>498</v>
      </c>
    </row>
    <row r="54" spans="2:11">
      <c r="C54" s="92"/>
      <c r="D54" s="252" t="s">
        <v>212</v>
      </c>
      <c r="E54" s="253">
        <v>25</v>
      </c>
      <c r="F54" s="253">
        <f t="shared" ref="F54:F55" si="9">E54*0.845</f>
        <v>21.125</v>
      </c>
      <c r="G54" s="253">
        <f t="shared" ref="G54:G55" si="10">F54*0.845</f>
        <v>17.850625000000001</v>
      </c>
      <c r="H54" s="253">
        <f t="shared" ref="H54:H55" si="11">G54*0.845</f>
        <v>15.083778125</v>
      </c>
      <c r="I54" s="253">
        <f t="shared" ref="I54:I55" si="12">H54*0.845</f>
        <v>12.745792515625</v>
      </c>
      <c r="J54" s="253">
        <f t="shared" ref="J54:J55" si="13">I54*0.845</f>
        <v>10.770194675703125</v>
      </c>
      <c r="K54" s="426" t="s">
        <v>498</v>
      </c>
    </row>
    <row r="55" spans="2:11">
      <c r="C55" s="92"/>
      <c r="D55" s="252" t="s">
        <v>213</v>
      </c>
      <c r="E55" s="253">
        <v>0</v>
      </c>
      <c r="F55" s="253">
        <f t="shared" si="9"/>
        <v>0</v>
      </c>
      <c r="G55" s="253">
        <f t="shared" si="10"/>
        <v>0</v>
      </c>
      <c r="H55" s="253">
        <f t="shared" si="11"/>
        <v>0</v>
      </c>
      <c r="I55" s="253">
        <f t="shared" si="12"/>
        <v>0</v>
      </c>
      <c r="J55" s="253">
        <f t="shared" si="13"/>
        <v>0</v>
      </c>
      <c r="K55" s="426" t="s">
        <v>498</v>
      </c>
    </row>
    <row r="56" spans="2:11">
      <c r="C56" s="254"/>
      <c r="D56" s="254"/>
      <c r="E56" s="251"/>
      <c r="F56" s="251"/>
      <c r="G56" s="251"/>
      <c r="H56" s="251"/>
      <c r="K56" s="426"/>
    </row>
    <row r="57" spans="2:11">
      <c r="C57" s="251"/>
      <c r="D57" s="251"/>
      <c r="E57" s="251"/>
      <c r="F57" s="251"/>
      <c r="G57" s="251"/>
      <c r="H57" s="251"/>
      <c r="K57" s="426"/>
    </row>
    <row r="58" spans="2:11" s="192" customFormat="1" ht="15">
      <c r="B58" s="372"/>
      <c r="C58" s="373" t="s">
        <v>215</v>
      </c>
      <c r="D58" s="374"/>
      <c r="E58" s="374"/>
      <c r="F58" s="374"/>
      <c r="G58" s="374"/>
      <c r="H58" s="374"/>
      <c r="K58" s="436"/>
    </row>
    <row r="59" spans="2:11">
      <c r="C59" s="92"/>
      <c r="D59" s="251" t="s">
        <v>204</v>
      </c>
      <c r="E59" s="251"/>
      <c r="F59" s="251"/>
      <c r="G59" s="251"/>
      <c r="H59" s="251"/>
      <c r="I59" s="251"/>
      <c r="K59" s="426"/>
    </row>
    <row r="60" spans="2:11">
      <c r="C60" s="92"/>
      <c r="D60" s="194"/>
      <c r="E60" s="211">
        <f>'C. Masterfiles'!$D$110</f>
        <v>2015</v>
      </c>
      <c r="F60" s="211">
        <f>'C. Masterfiles'!$D$111</f>
        <v>2016</v>
      </c>
      <c r="G60" s="211">
        <f>'C. Masterfiles'!$D$112</f>
        <v>2017</v>
      </c>
      <c r="H60" s="211">
        <f>'C. Masterfiles'!$D$113</f>
        <v>2018</v>
      </c>
      <c r="I60" s="211">
        <f>'C. Masterfiles'!$D$114</f>
        <v>2019</v>
      </c>
      <c r="J60" s="211">
        <f>'C. Masterfiles'!$D$115</f>
        <v>2020</v>
      </c>
      <c r="K60" s="426"/>
    </row>
    <row r="61" spans="2:11">
      <c r="C61" s="92"/>
      <c r="D61" s="252" t="s">
        <v>209</v>
      </c>
      <c r="E61" s="253">
        <v>512</v>
      </c>
      <c r="F61" s="253">
        <v>489</v>
      </c>
      <c r="G61" s="253">
        <f t="shared" ref="G61:J65" si="14">F61*0.845</f>
        <v>413.20499999999998</v>
      </c>
      <c r="H61" s="253">
        <f t="shared" si="14"/>
        <v>349.15822499999996</v>
      </c>
      <c r="I61" s="253">
        <f t="shared" si="14"/>
        <v>295.03870012499993</v>
      </c>
      <c r="J61" s="253">
        <f t="shared" si="14"/>
        <v>249.30770160562494</v>
      </c>
      <c r="K61" s="426" t="s">
        <v>498</v>
      </c>
    </row>
    <row r="62" spans="2:11">
      <c r="C62" s="92"/>
      <c r="D62" s="252" t="s">
        <v>210</v>
      </c>
      <c r="E62" s="253">
        <v>74</v>
      </c>
      <c r="F62" s="253">
        <v>69</v>
      </c>
      <c r="G62" s="253">
        <f t="shared" si="14"/>
        <v>58.305</v>
      </c>
      <c r="H62" s="253">
        <f t="shared" si="14"/>
        <v>49.267724999999999</v>
      </c>
      <c r="I62" s="253">
        <f t="shared" si="14"/>
        <v>41.631227625000001</v>
      </c>
      <c r="J62" s="253">
        <f t="shared" si="14"/>
        <v>35.178387343125003</v>
      </c>
      <c r="K62" s="426" t="s">
        <v>498</v>
      </c>
    </row>
    <row r="63" spans="2:11">
      <c r="C63" s="92"/>
      <c r="D63" s="252" t="s">
        <v>211</v>
      </c>
      <c r="E63" s="253">
        <v>32</v>
      </c>
      <c r="F63" s="253">
        <v>24</v>
      </c>
      <c r="G63" s="253">
        <f t="shared" si="14"/>
        <v>20.28</v>
      </c>
      <c r="H63" s="253">
        <f t="shared" si="14"/>
        <v>17.136600000000001</v>
      </c>
      <c r="I63" s="253">
        <f t="shared" si="14"/>
        <v>14.480427000000001</v>
      </c>
      <c r="J63" s="253">
        <f t="shared" si="14"/>
        <v>12.235960815</v>
      </c>
      <c r="K63" s="426" t="s">
        <v>498</v>
      </c>
    </row>
    <row r="64" spans="2:11">
      <c r="C64" s="92"/>
      <c r="D64" s="252" t="s">
        <v>212</v>
      </c>
      <c r="E64" s="253">
        <v>0</v>
      </c>
      <c r="F64" s="253">
        <v>0</v>
      </c>
      <c r="G64" s="253">
        <f t="shared" si="14"/>
        <v>0</v>
      </c>
      <c r="H64" s="253">
        <f t="shared" si="14"/>
        <v>0</v>
      </c>
      <c r="I64" s="253">
        <f t="shared" si="14"/>
        <v>0</v>
      </c>
      <c r="J64" s="253">
        <f t="shared" si="14"/>
        <v>0</v>
      </c>
      <c r="K64" s="426" t="s">
        <v>498</v>
      </c>
    </row>
    <row r="65" spans="1:12">
      <c r="C65" s="92"/>
      <c r="D65" s="252" t="s">
        <v>213</v>
      </c>
      <c r="E65" s="253">
        <v>0</v>
      </c>
      <c r="F65" s="253">
        <v>0</v>
      </c>
      <c r="G65" s="253">
        <f t="shared" si="14"/>
        <v>0</v>
      </c>
      <c r="H65" s="253">
        <f t="shared" si="14"/>
        <v>0</v>
      </c>
      <c r="I65" s="253">
        <f t="shared" si="14"/>
        <v>0</v>
      </c>
      <c r="J65" s="253">
        <f t="shared" si="14"/>
        <v>0</v>
      </c>
      <c r="K65" s="426" t="s">
        <v>498</v>
      </c>
    </row>
    <row r="66" spans="1:12">
      <c r="C66" s="92"/>
      <c r="K66" s="426"/>
    </row>
    <row r="67" spans="1:12">
      <c r="C67" s="92"/>
      <c r="K67" s="426"/>
    </row>
    <row r="68" spans="1:12" ht="15" customHeight="1">
      <c r="B68" s="375">
        <f>B36+0.01</f>
        <v>1.05</v>
      </c>
      <c r="C68" s="51" t="s">
        <v>561</v>
      </c>
      <c r="D68" s="370"/>
      <c r="E68" s="370"/>
      <c r="F68" s="370"/>
      <c r="G68" s="370"/>
      <c r="H68" s="370"/>
      <c r="I68" s="371"/>
      <c r="J68" s="371"/>
      <c r="K68" s="426"/>
    </row>
    <row r="69" spans="1:12" ht="15" customHeight="1">
      <c r="B69" s="204"/>
      <c r="C69" s="248"/>
      <c r="D69" s="251" t="s">
        <v>204</v>
      </c>
      <c r="E69" s="248"/>
      <c r="F69" s="248"/>
      <c r="G69" s="248"/>
      <c r="H69" s="248"/>
      <c r="I69" s="250"/>
      <c r="J69" s="250"/>
      <c r="K69" s="426"/>
    </row>
    <row r="70" spans="1:12">
      <c r="C70" s="92"/>
      <c r="D70" s="194"/>
      <c r="E70" s="211">
        <f>'C. Masterfiles'!$D$110</f>
        <v>2015</v>
      </c>
      <c r="F70" s="211">
        <f>'C. Masterfiles'!$D$111</f>
        <v>2016</v>
      </c>
      <c r="G70" s="211">
        <f>'C. Masterfiles'!$D$112</f>
        <v>2017</v>
      </c>
      <c r="H70" s="211">
        <f>'C. Masterfiles'!$D$113</f>
        <v>2018</v>
      </c>
      <c r="I70" s="211">
        <f>'C. Masterfiles'!$D$114</f>
        <v>2019</v>
      </c>
      <c r="J70" s="211">
        <f>'C. Masterfiles'!$D$115</f>
        <v>2020</v>
      </c>
    </row>
    <row r="71" spans="1:12">
      <c r="C71" s="92"/>
      <c r="D71" s="415" t="s">
        <v>210</v>
      </c>
      <c r="E71" s="414">
        <v>1</v>
      </c>
      <c r="F71" s="414">
        <v>1</v>
      </c>
      <c r="G71" s="414">
        <v>1</v>
      </c>
      <c r="H71" s="414">
        <v>1</v>
      </c>
      <c r="I71" s="414">
        <v>1</v>
      </c>
      <c r="J71" s="414">
        <v>1</v>
      </c>
      <c r="K71" s="426" t="s">
        <v>562</v>
      </c>
      <c r="L71" s="396"/>
    </row>
    <row r="72" spans="1:12">
      <c r="C72" s="92"/>
      <c r="D72" s="415" t="s">
        <v>494</v>
      </c>
      <c r="E72" s="414">
        <v>1</v>
      </c>
      <c r="F72" s="414">
        <v>1</v>
      </c>
      <c r="G72" s="414">
        <v>1</v>
      </c>
      <c r="H72" s="414">
        <v>1</v>
      </c>
      <c r="I72" s="414">
        <v>1</v>
      </c>
      <c r="J72" s="414">
        <v>1</v>
      </c>
      <c r="K72" s="426" t="s">
        <v>562</v>
      </c>
      <c r="L72" s="396"/>
    </row>
    <row r="73" spans="1:12">
      <c r="C73" s="92"/>
      <c r="D73" s="415" t="s">
        <v>545</v>
      </c>
      <c r="E73" s="414">
        <v>1</v>
      </c>
      <c r="F73" s="414">
        <v>1</v>
      </c>
      <c r="G73" s="414">
        <v>1</v>
      </c>
      <c r="H73" s="414">
        <v>1</v>
      </c>
      <c r="I73" s="414">
        <v>1</v>
      </c>
      <c r="J73" s="414">
        <v>1</v>
      </c>
      <c r="K73" s="426" t="s">
        <v>562</v>
      </c>
      <c r="L73" s="396"/>
    </row>
    <row r="74" spans="1:12">
      <c r="C74" s="92"/>
      <c r="D74" s="415" t="s">
        <v>495</v>
      </c>
      <c r="E74" s="414">
        <v>1</v>
      </c>
      <c r="F74" s="414">
        <v>1</v>
      </c>
      <c r="G74" s="414">
        <v>1</v>
      </c>
      <c r="H74" s="414">
        <v>1</v>
      </c>
      <c r="I74" s="414">
        <v>1</v>
      </c>
      <c r="J74" s="414">
        <v>1</v>
      </c>
      <c r="K74" s="426" t="s">
        <v>562</v>
      </c>
      <c r="L74" s="396"/>
    </row>
    <row r="75" spans="1:12" ht="15" customHeight="1">
      <c r="C75" s="92"/>
      <c r="D75" s="248"/>
      <c r="E75" s="248"/>
      <c r="F75" s="248"/>
      <c r="G75" s="248"/>
      <c r="H75" s="248"/>
      <c r="I75" s="250"/>
      <c r="J75" s="250"/>
      <c r="K75" s="426"/>
    </row>
    <row r="76" spans="1:12">
      <c r="C76" s="92"/>
      <c r="D76" s="248"/>
      <c r="E76" s="248"/>
      <c r="F76" s="248"/>
      <c r="G76" s="248"/>
      <c r="H76" s="248"/>
      <c r="I76" s="250"/>
      <c r="J76" s="250"/>
      <c r="K76" s="426"/>
    </row>
    <row r="77" spans="1:12" s="192" customFormat="1" ht="15">
      <c r="A77" s="370"/>
      <c r="B77" s="375">
        <f>B68+0.01</f>
        <v>1.06</v>
      </c>
      <c r="C77" s="51" t="s">
        <v>368</v>
      </c>
      <c r="D77" s="370"/>
      <c r="E77" s="370"/>
      <c r="F77" s="370"/>
      <c r="G77" s="370"/>
      <c r="H77" s="370"/>
      <c r="I77" s="371"/>
      <c r="J77" s="371"/>
      <c r="K77" s="437"/>
    </row>
    <row r="78" spans="1:12">
      <c r="B78" s="204"/>
      <c r="C78" s="248"/>
      <c r="D78" s="251" t="s">
        <v>204</v>
      </c>
      <c r="E78" s="248"/>
      <c r="F78" s="248"/>
      <c r="G78" s="248"/>
      <c r="H78" s="248"/>
      <c r="I78" s="250"/>
      <c r="J78" s="250"/>
    </row>
    <row r="79" spans="1:12">
      <c r="C79" s="92"/>
      <c r="D79" s="194"/>
      <c r="E79" s="211">
        <f>'C. Masterfiles'!$D$110</f>
        <v>2015</v>
      </c>
      <c r="F79" s="211">
        <f>'C. Masterfiles'!$D$111</f>
        <v>2016</v>
      </c>
      <c r="G79" s="211">
        <f>'C. Masterfiles'!$D$112</f>
        <v>2017</v>
      </c>
      <c r="H79" s="211">
        <f>'C. Masterfiles'!$D$113</f>
        <v>2018</v>
      </c>
      <c r="I79" s="211">
        <f>'C. Masterfiles'!$D$114</f>
        <v>2019</v>
      </c>
      <c r="J79" s="211">
        <f>'C. Masterfiles'!$D$115</f>
        <v>2020</v>
      </c>
    </row>
    <row r="80" spans="1:12">
      <c r="C80" s="92"/>
      <c r="D80" s="252" t="str">
        <f>D14</f>
        <v>Residential phone lines</v>
      </c>
      <c r="E80" s="282">
        <f>IF('B. Dashboard'!$D$37="Telecom",E14*'B. Dashboard'!$F$13,IF('B. Dashboard'!$D$37="Newtel",E14*'B. Dashboard'!$G$13,"error"))</f>
        <v>875000</v>
      </c>
      <c r="F80" s="282">
        <f>IF('B. Dashboard'!$D$37="Telecom",F14*'B. Dashboard'!$F$13,IF('B. Dashboard'!$D$37="Newtel",F14*'B. Dashboard'!$G$13,"error"))</f>
        <v>875000</v>
      </c>
      <c r="G80" s="282">
        <f>IF('B. Dashboard'!$D$37="Telecom",G14*'B. Dashboard'!$F$13,IF('B. Dashboard'!$D$37="Newtel",G14*'B. Dashboard'!$G$13,"error"))</f>
        <v>875000</v>
      </c>
      <c r="H80" s="282">
        <f>IF('B. Dashboard'!$D$37="Telecom",H14*'B. Dashboard'!$F$13,IF('B. Dashboard'!$D$37="Newtel",H14*'B. Dashboard'!$G$13,"error"))</f>
        <v>875000</v>
      </c>
      <c r="I80" s="282">
        <f>IF('B. Dashboard'!$D$37="Telecom",I14*'B. Dashboard'!$F$13,IF('B. Dashboard'!$D$37="Newtel",I14*'B. Dashboard'!$G$13,"error"))</f>
        <v>875000</v>
      </c>
      <c r="J80" s="282">
        <f>IF('B. Dashboard'!$D$37="Telecom",J14*'B. Dashboard'!$F$13,IF('B. Dashboard'!$D$37="Newtel",J14*'B. Dashboard'!$G$13,"error"))</f>
        <v>875000</v>
      </c>
      <c r="L80" s="396"/>
    </row>
    <row r="81" spans="2:12">
      <c r="C81" s="92"/>
      <c r="D81" s="252" t="str">
        <f>D15</f>
        <v>Business phone lines</v>
      </c>
      <c r="E81" s="282">
        <f>IF('B. Dashboard'!$D$37="Telecom",E15*'B. Dashboard'!$F$13,IF('B. Dashboard'!$D$37="Newtel",E15*'B. Dashboard'!$G$13,"error"))</f>
        <v>125000</v>
      </c>
      <c r="F81" s="282">
        <f>IF('B. Dashboard'!$D$37="Telecom",F15*'B. Dashboard'!$F$13,IF('B. Dashboard'!$D$37="Newtel",F15*'B. Dashboard'!$G$13,"error"))</f>
        <v>125000</v>
      </c>
      <c r="G81" s="282">
        <f>IF('B. Dashboard'!$D$37="Telecom",G15*'B. Dashboard'!$F$13,IF('B. Dashboard'!$D$37="Newtel",G15*'B. Dashboard'!$G$13,"error"))</f>
        <v>125000</v>
      </c>
      <c r="H81" s="282">
        <f>IF('B. Dashboard'!$D$37="Telecom",H15*'B. Dashboard'!$F$13,IF('B. Dashboard'!$D$37="Newtel",H15*'B. Dashboard'!$G$13,"error"))</f>
        <v>125000</v>
      </c>
      <c r="I81" s="282">
        <f>IF('B. Dashboard'!$D$37="Telecom",I15*'B. Dashboard'!$F$13,IF('B. Dashboard'!$D$37="Newtel",I15*'B. Dashboard'!$G$13,"error"))</f>
        <v>125000</v>
      </c>
      <c r="J81" s="282">
        <f>IF('B. Dashboard'!$D$37="Telecom",J15*'B. Dashboard'!$F$13,IF('B. Dashboard'!$D$37="Newtel",J15*'B. Dashboard'!$G$13,"error"))</f>
        <v>125000</v>
      </c>
    </row>
    <row r="82" spans="2:12">
      <c r="C82" s="92"/>
      <c r="D82" s="254"/>
      <c r="E82" s="254"/>
      <c r="F82" s="254"/>
      <c r="G82" s="254"/>
      <c r="H82" s="254"/>
      <c r="I82" s="254"/>
      <c r="J82" s="254"/>
    </row>
    <row r="83" spans="2:12">
      <c r="C83" s="92"/>
      <c r="D83" s="254"/>
      <c r="E83" s="254"/>
      <c r="F83" s="254"/>
      <c r="G83" s="254"/>
      <c r="H83" s="254"/>
      <c r="I83" s="254"/>
      <c r="J83" s="254"/>
    </row>
    <row r="84" spans="2:12" s="192" customFormat="1" ht="15">
      <c r="B84" s="51">
        <f>B77+0.01</f>
        <v>1.07</v>
      </c>
      <c r="C84" s="51" t="s">
        <v>506</v>
      </c>
      <c r="D84" s="370"/>
      <c r="E84" s="370"/>
      <c r="F84" s="370"/>
      <c r="G84" s="370"/>
      <c r="H84" s="370"/>
      <c r="I84" s="371"/>
      <c r="J84" s="371"/>
      <c r="K84" s="437"/>
    </row>
    <row r="85" spans="2:12">
      <c r="B85" s="204"/>
      <c r="C85" s="248"/>
      <c r="D85" s="251" t="s">
        <v>204</v>
      </c>
      <c r="E85" s="248"/>
      <c r="F85" s="248"/>
      <c r="G85" s="248"/>
      <c r="H85" s="248"/>
      <c r="I85" s="250"/>
      <c r="J85" s="250"/>
    </row>
    <row r="86" spans="2:12">
      <c r="C86" s="92"/>
      <c r="D86" s="194"/>
      <c r="E86" s="211">
        <f>'C. Masterfiles'!$D$110</f>
        <v>2015</v>
      </c>
      <c r="F86" s="211">
        <f>'C. Masterfiles'!$D$111</f>
        <v>2016</v>
      </c>
      <c r="G86" s="211">
        <f>'C. Masterfiles'!$D$112</f>
        <v>2017</v>
      </c>
      <c r="H86" s="211">
        <f>'C. Masterfiles'!$D$113</f>
        <v>2018</v>
      </c>
      <c r="I86" s="211">
        <f>'C. Masterfiles'!$D$114</f>
        <v>2019</v>
      </c>
      <c r="J86" s="211">
        <f>'C. Masterfiles'!$D$115</f>
        <v>2020</v>
      </c>
    </row>
    <row r="87" spans="2:12">
      <c r="C87" s="92"/>
      <c r="D87" s="252" t="str">
        <f>D21</f>
        <v>2Mbit/s</v>
      </c>
      <c r="E87" s="282">
        <f>IF('B. Dashboard'!$D$37="Telecom",E21,IF('B. Dashboard'!$D$37="Newtel",E30,"error"))</f>
        <v>1</v>
      </c>
      <c r="F87" s="282">
        <f>IF('B. Dashboard'!$D$37="Telecom",F21,IF('B. Dashboard'!$D$37="Newtel",F30,"error"))</f>
        <v>1</v>
      </c>
      <c r="G87" s="282">
        <f>IF('B. Dashboard'!$D$37="Telecom",G21,IF('B. Dashboard'!$D$37="Newtel",G30,"error"))</f>
        <v>1</v>
      </c>
      <c r="H87" s="282">
        <f>IF('B. Dashboard'!$D$37="Telecom",H21,IF('B. Dashboard'!$D$37="Newtel",H30,"error"))</f>
        <v>1</v>
      </c>
      <c r="I87" s="282">
        <f>IF('B. Dashboard'!$D$37="Telecom",I21,IF('B. Dashboard'!$D$37="Newtel",I30,"error"))</f>
        <v>1</v>
      </c>
      <c r="J87" s="282">
        <f>IF('B. Dashboard'!$D$37="Telecom",J21,IF('B. Dashboard'!$D$37="Newtel",J30,"error"))</f>
        <v>1</v>
      </c>
      <c r="L87" s="396"/>
    </row>
    <row r="88" spans="2:12">
      <c r="C88" s="92"/>
      <c r="D88" s="252" t="str">
        <f>D22</f>
        <v>10Mbit/s</v>
      </c>
      <c r="E88" s="282">
        <f>IF('B. Dashboard'!$D$37="Telecom",E22,IF('B. Dashboard'!$D$37="Newtel",E31,"error"))</f>
        <v>1</v>
      </c>
      <c r="F88" s="282">
        <f>IF('B. Dashboard'!$D$37="Telecom",F22,IF('B. Dashboard'!$D$37="Newtel",F31,"error"))</f>
        <v>1</v>
      </c>
      <c r="G88" s="282">
        <f>IF('B. Dashboard'!$D$37="Telecom",G22,IF('B. Dashboard'!$D$37="Newtel",G31,"error"))</f>
        <v>1</v>
      </c>
      <c r="H88" s="282">
        <f>IF('B. Dashboard'!$D$37="Telecom",H22,IF('B. Dashboard'!$D$37="Newtel",H31,"error"))</f>
        <v>1</v>
      </c>
      <c r="I88" s="282">
        <f>IF('B. Dashboard'!$D$37="Telecom",I22,IF('B. Dashboard'!$D$37="Newtel",I31,"error"))</f>
        <v>1</v>
      </c>
      <c r="J88" s="282">
        <f>IF('B. Dashboard'!$D$37="Telecom",J22,IF('B. Dashboard'!$D$37="Newtel",J31,"error"))</f>
        <v>1</v>
      </c>
    </row>
    <row r="89" spans="2:12">
      <c r="C89" s="92"/>
      <c r="D89" s="252" t="str">
        <f>D23</f>
        <v>25Mbit/s</v>
      </c>
      <c r="E89" s="282">
        <f>IF('B. Dashboard'!$D$37="Telecom",E23,IF('B. Dashboard'!$D$37="Newtel",E32,"error"))</f>
        <v>1</v>
      </c>
      <c r="F89" s="282">
        <f>IF('B. Dashboard'!$D$37="Telecom",F23,IF('B. Dashboard'!$D$37="Newtel",F32,"error"))</f>
        <v>1</v>
      </c>
      <c r="G89" s="282">
        <f>IF('B. Dashboard'!$D$37="Telecom",G23,IF('B. Dashboard'!$D$37="Newtel",G32,"error"))</f>
        <v>1</v>
      </c>
      <c r="H89" s="282">
        <f>IF('B. Dashboard'!$D$37="Telecom",H23,IF('B. Dashboard'!$D$37="Newtel",H32,"error"))</f>
        <v>1</v>
      </c>
      <c r="I89" s="282">
        <f>IF('B. Dashboard'!$D$37="Telecom",I23,IF('B. Dashboard'!$D$37="Newtel",I32,"error"))</f>
        <v>1</v>
      </c>
      <c r="J89" s="282">
        <f>IF('B. Dashboard'!$D$37="Telecom",J23,IF('B. Dashboard'!$D$37="Newtel",J32,"error"))</f>
        <v>1</v>
      </c>
    </row>
    <row r="90" spans="2:12">
      <c r="C90" s="92"/>
      <c r="D90" s="252" t="str">
        <f>D24</f>
        <v>100Mbit/s</v>
      </c>
      <c r="E90" s="282">
        <f>IF('B. Dashboard'!$D$37="Telecom",E24,IF('B. Dashboard'!$D$37="Newtel",E33,"error"))</f>
        <v>1</v>
      </c>
      <c r="F90" s="282">
        <f>IF('B. Dashboard'!$D$37="Telecom",F24,IF('B. Dashboard'!$D$37="Newtel",F33,"error"))</f>
        <v>1</v>
      </c>
      <c r="G90" s="282">
        <f>IF('B. Dashboard'!$D$37="Telecom",G24,IF('B. Dashboard'!$D$37="Newtel",G33,"error"))</f>
        <v>1</v>
      </c>
      <c r="H90" s="282">
        <f>IF('B. Dashboard'!$D$37="Telecom",H24,IF('B. Dashboard'!$D$37="Newtel",H33,"error"))</f>
        <v>1</v>
      </c>
      <c r="I90" s="282">
        <f>IF('B. Dashboard'!$D$37="Telecom",I24,IF('B. Dashboard'!$D$37="Newtel",I33,"error"))</f>
        <v>1</v>
      </c>
      <c r="J90" s="282">
        <f>IF('B. Dashboard'!$D$37="Telecom",J24,IF('B. Dashboard'!$D$37="Newtel",J33,"error"))</f>
        <v>1</v>
      </c>
    </row>
    <row r="91" spans="2:12">
      <c r="C91" s="92"/>
      <c r="D91" s="194" t="s">
        <v>546</v>
      </c>
      <c r="E91" s="425">
        <f>(E87*2+E88*10+E89*25+E90*100)</f>
        <v>137</v>
      </c>
      <c r="F91" s="425">
        <f t="shared" ref="F91:J91" si="15">(F87*2+F88*10+F89*25+F90*100)</f>
        <v>137</v>
      </c>
      <c r="G91" s="425">
        <f t="shared" si="15"/>
        <v>137</v>
      </c>
      <c r="H91" s="425">
        <f t="shared" si="15"/>
        <v>137</v>
      </c>
      <c r="I91" s="425">
        <f t="shared" si="15"/>
        <v>137</v>
      </c>
      <c r="J91" s="425">
        <f t="shared" si="15"/>
        <v>137</v>
      </c>
    </row>
    <row r="92" spans="2:12">
      <c r="C92" s="92"/>
      <c r="D92" s="254"/>
      <c r="E92" s="254"/>
      <c r="F92" s="254"/>
      <c r="G92" s="254"/>
      <c r="H92" s="254"/>
      <c r="I92" s="254"/>
      <c r="J92" s="254"/>
    </row>
    <row r="93" spans="2:12">
      <c r="C93" s="92"/>
      <c r="D93" s="254"/>
      <c r="E93" s="254"/>
      <c r="F93" s="254"/>
      <c r="G93" s="254"/>
      <c r="H93" s="254"/>
      <c r="I93" s="254"/>
      <c r="J93" s="254"/>
    </row>
    <row r="94" spans="2:12" s="192" customFormat="1" ht="15">
      <c r="B94" s="375">
        <f>B84+0.01</f>
        <v>1.08</v>
      </c>
      <c r="C94" s="51" t="s">
        <v>369</v>
      </c>
      <c r="D94" s="370"/>
      <c r="E94" s="370"/>
      <c r="F94" s="370"/>
      <c r="G94" s="370"/>
      <c r="H94" s="370"/>
      <c r="I94" s="371"/>
      <c r="J94" s="371"/>
      <c r="K94" s="437"/>
    </row>
    <row r="95" spans="2:12">
      <c r="B95" s="204"/>
      <c r="C95" s="248"/>
      <c r="D95" s="251" t="s">
        <v>204</v>
      </c>
      <c r="E95" s="248"/>
      <c r="F95" s="248"/>
      <c r="G95" s="248"/>
      <c r="H95" s="248"/>
      <c r="I95" s="250"/>
      <c r="J95" s="250"/>
    </row>
    <row r="96" spans="2:12">
      <c r="C96" s="92"/>
      <c r="D96" s="194"/>
      <c r="E96" s="211">
        <f>'C. Masterfiles'!$D$110</f>
        <v>2015</v>
      </c>
      <c r="F96" s="211">
        <f>'C. Masterfiles'!$D$111</f>
        <v>2016</v>
      </c>
      <c r="G96" s="211">
        <f>'C. Masterfiles'!$D$112</f>
        <v>2017</v>
      </c>
      <c r="H96" s="211">
        <f>'C. Masterfiles'!$D$113</f>
        <v>2018</v>
      </c>
      <c r="I96" s="211">
        <f>'C. Masterfiles'!$D$114</f>
        <v>2019</v>
      </c>
      <c r="J96" s="211">
        <f>'C. Masterfiles'!$D$115</f>
        <v>2020</v>
      </c>
    </row>
    <row r="97" spans="2:12">
      <c r="C97" s="92"/>
      <c r="D97" s="415" t="s">
        <v>210</v>
      </c>
      <c r="E97" s="282">
        <f>IF('B. Dashboard'!$D$37="Telecom",0,IF('B. Dashboard'!$D$37="Newtel",E71,"error"))</f>
        <v>1</v>
      </c>
      <c r="F97" s="282">
        <f>IF('B. Dashboard'!$D$37="Telecom",0,IF('B. Dashboard'!$D$37="Newtel",F71,"error"))</f>
        <v>1</v>
      </c>
      <c r="G97" s="282">
        <f>IF('B. Dashboard'!$D$37="Telecom",0,IF('B. Dashboard'!$D$37="Newtel",G71,"error"))</f>
        <v>1</v>
      </c>
      <c r="H97" s="282">
        <f>IF('B. Dashboard'!$D$37="Telecom",0,IF('B. Dashboard'!$D$37="Newtel",H71,"error"))</f>
        <v>1</v>
      </c>
      <c r="I97" s="282">
        <f>IF('B. Dashboard'!$D$37="Telecom",0,IF('B. Dashboard'!$D$37="Newtel",I71,"error"))</f>
        <v>1</v>
      </c>
      <c r="J97" s="282">
        <f>IF('B. Dashboard'!$D$37="Telecom",0,IF('B. Dashboard'!$D$37="Newtel",J71,"error"))</f>
        <v>1</v>
      </c>
      <c r="L97" s="396"/>
    </row>
    <row r="98" spans="2:12">
      <c r="C98" s="92"/>
      <c r="D98" s="415" t="s">
        <v>494</v>
      </c>
      <c r="E98" s="282">
        <f>IF('B. Dashboard'!$D$37="Telecom",0,IF('B. Dashboard'!$D$37="Newtel",E72,"error"))</f>
        <v>1</v>
      </c>
      <c r="F98" s="282">
        <f>IF('B. Dashboard'!$D$37="Telecom",0,IF('B. Dashboard'!$D$37="Newtel",F72,"error"))</f>
        <v>1</v>
      </c>
      <c r="G98" s="282">
        <f>IF('B. Dashboard'!$D$37="Telecom",0,IF('B. Dashboard'!$D$37="Newtel",G72,"error"))</f>
        <v>1</v>
      </c>
      <c r="H98" s="282">
        <f>IF('B. Dashboard'!$D$37="Telecom",0,IF('B. Dashboard'!$D$37="Newtel",H72,"error"))</f>
        <v>1</v>
      </c>
      <c r="I98" s="282">
        <f>IF('B. Dashboard'!$D$37="Telecom",0,IF('B. Dashboard'!$D$37="Newtel",I72,"error"))</f>
        <v>1</v>
      </c>
      <c r="J98" s="282">
        <f>IF('B. Dashboard'!$D$37="Telecom",0,IF('B. Dashboard'!$D$37="Newtel",J72,"error"))</f>
        <v>1</v>
      </c>
      <c r="L98" s="396"/>
    </row>
    <row r="99" spans="2:12">
      <c r="C99" s="92"/>
      <c r="D99" s="415" t="s">
        <v>545</v>
      </c>
      <c r="E99" s="282">
        <f>IF('B. Dashboard'!$D$37="Telecom",0,IF('B. Dashboard'!$D$37="Newtel",E73,"error"))</f>
        <v>1</v>
      </c>
      <c r="F99" s="282">
        <f>IF('B. Dashboard'!$D$37="Telecom",0,IF('B. Dashboard'!$D$37="Newtel",F73,"error"))</f>
        <v>1</v>
      </c>
      <c r="G99" s="282">
        <f>IF('B. Dashboard'!$D$37="Telecom",0,IF('B. Dashboard'!$D$37="Newtel",G73,"error"))</f>
        <v>1</v>
      </c>
      <c r="H99" s="282">
        <f>IF('B. Dashboard'!$D$37="Telecom",0,IF('B. Dashboard'!$D$37="Newtel",H73,"error"))</f>
        <v>1</v>
      </c>
      <c r="I99" s="282">
        <f>IF('B. Dashboard'!$D$37="Telecom",0,IF('B. Dashboard'!$D$37="Newtel",I73,"error"))</f>
        <v>1</v>
      </c>
      <c r="J99" s="282">
        <f>IF('B. Dashboard'!$D$37="Telecom",0,IF('B. Dashboard'!$D$37="Newtel",J73,"error"))</f>
        <v>1</v>
      </c>
      <c r="L99" s="396"/>
    </row>
    <row r="100" spans="2:12">
      <c r="C100" s="92"/>
      <c r="D100" s="415" t="s">
        <v>495</v>
      </c>
      <c r="E100" s="282">
        <f>IF('B. Dashboard'!$D$37="Telecom",0,IF('B. Dashboard'!$D$37="Newtel",E74,"error"))</f>
        <v>1</v>
      </c>
      <c r="F100" s="282">
        <f>IF('B. Dashboard'!$D$37="Telecom",0,IF('B. Dashboard'!$D$37="Newtel",F74,"error"))</f>
        <v>1</v>
      </c>
      <c r="G100" s="282">
        <f>IF('B. Dashboard'!$D$37="Telecom",0,IF('B. Dashboard'!$D$37="Newtel",G74,"error"))</f>
        <v>1</v>
      </c>
      <c r="H100" s="282">
        <f>IF('B. Dashboard'!$D$37="Telecom",0,IF('B. Dashboard'!$D$37="Newtel",H74,"error"))</f>
        <v>1</v>
      </c>
      <c r="I100" s="282">
        <f>IF('B. Dashboard'!$D$37="Telecom",0,IF('B. Dashboard'!$D$37="Newtel",I74,"error"))</f>
        <v>1</v>
      </c>
      <c r="J100" s="282">
        <f>IF('B. Dashboard'!$D$37="Telecom",0,IF('B. Dashboard'!$D$37="Newtel",J74,"error"))</f>
        <v>1</v>
      </c>
      <c r="L100" s="396"/>
    </row>
    <row r="101" spans="2:12">
      <c r="C101" s="92"/>
      <c r="D101" s="194" t="s">
        <v>546</v>
      </c>
      <c r="E101" s="425">
        <f>(E97*2+E98*10+E99*25+E100*100)</f>
        <v>137</v>
      </c>
      <c r="F101" s="425">
        <f t="shared" ref="F101:J101" si="16">(F97*2+F98*10+F99*25+F100*100)</f>
        <v>137</v>
      </c>
      <c r="G101" s="425">
        <f t="shared" si="16"/>
        <v>137</v>
      </c>
      <c r="H101" s="425">
        <f t="shared" si="16"/>
        <v>137</v>
      </c>
      <c r="I101" s="425">
        <f t="shared" si="16"/>
        <v>137</v>
      </c>
      <c r="J101" s="425">
        <f t="shared" si="16"/>
        <v>137</v>
      </c>
    </row>
    <row r="102" spans="2:12">
      <c r="C102" s="92"/>
    </row>
    <row r="103" spans="2:12">
      <c r="C103" s="92"/>
    </row>
    <row r="104" spans="2:12" s="192" customFormat="1" ht="15">
      <c r="B104" s="375">
        <f>B94+0.01</f>
        <v>1.0900000000000001</v>
      </c>
      <c r="C104" s="51" t="s">
        <v>370</v>
      </c>
      <c r="D104" s="370"/>
      <c r="E104" s="370"/>
      <c r="F104" s="370"/>
      <c r="G104" s="370"/>
      <c r="H104" s="370"/>
      <c r="I104" s="371"/>
      <c r="K104" s="437"/>
    </row>
    <row r="105" spans="2:12">
      <c r="B105" s="204"/>
      <c r="C105" s="204"/>
      <c r="D105" s="248"/>
      <c r="E105" s="248"/>
      <c r="F105" s="248"/>
      <c r="G105" s="248"/>
      <c r="H105" s="248"/>
      <c r="I105" s="250"/>
    </row>
    <row r="106" spans="2:12" s="192" customFormat="1" ht="15">
      <c r="B106" s="372"/>
      <c r="C106" s="373" t="s">
        <v>208</v>
      </c>
      <c r="D106" s="374"/>
      <c r="E106" s="374"/>
      <c r="F106" s="374"/>
      <c r="G106" s="374"/>
      <c r="H106" s="374"/>
      <c r="I106" s="190"/>
      <c r="K106" s="437"/>
    </row>
    <row r="107" spans="2:12">
      <c r="C107" s="251"/>
      <c r="D107" s="251" t="s">
        <v>204</v>
      </c>
      <c r="E107" s="251"/>
      <c r="F107" s="251"/>
      <c r="G107" s="251"/>
      <c r="H107" s="251"/>
      <c r="I107" s="256"/>
    </row>
    <row r="108" spans="2:12">
      <c r="C108" s="92"/>
      <c r="D108" s="194"/>
      <c r="E108" s="211">
        <f>'C. Masterfiles'!$D$110</f>
        <v>2015</v>
      </c>
      <c r="F108" s="211">
        <f>'C. Masterfiles'!$D$111</f>
        <v>2016</v>
      </c>
      <c r="G108" s="211">
        <f>'C. Masterfiles'!$D$112</f>
        <v>2017</v>
      </c>
      <c r="H108" s="211">
        <f>'C. Masterfiles'!$D$113</f>
        <v>2018</v>
      </c>
      <c r="I108" s="211">
        <f>'C. Masterfiles'!$D$114</f>
        <v>2019</v>
      </c>
      <c r="J108" s="211">
        <f>'C. Masterfiles'!$D$115</f>
        <v>2020</v>
      </c>
    </row>
    <row r="109" spans="2:12">
      <c r="C109" s="92"/>
      <c r="D109" s="252" t="str">
        <f>D41</f>
        <v>n*64kbit/s</v>
      </c>
      <c r="E109" s="282">
        <f>IF('B. Dashboard'!$D$37="Telecom",E41*'B. Dashboard'!$F$14,IF('B. Dashboard'!$D$37="Newtel",E41*'B. Dashboard'!$G$14,"error"))</f>
        <v>3604.75</v>
      </c>
      <c r="F109" s="282">
        <f>IF('B. Dashboard'!$D$37="Telecom",F41*'B. Dashboard'!$F$14,IF('B. Dashboard'!$D$37="Newtel",F41*'B. Dashboard'!$G$14,"error"))</f>
        <v>3046.0137500000001</v>
      </c>
      <c r="G109" s="282">
        <f>IF('B. Dashboard'!$D$37="Telecom",G41*'B. Dashboard'!$F$14,IF('B. Dashboard'!$D$37="Newtel",G41*'B. Dashboard'!$G$14,"error"))</f>
        <v>2573.8816187500001</v>
      </c>
      <c r="H109" s="282">
        <f>IF('B. Dashboard'!$D$37="Telecom",H41*'B. Dashboard'!$F$14,IF('B. Dashboard'!$D$37="Newtel",H41*'B. Dashboard'!$G$14,"error"))</f>
        <v>2174.9299678437501</v>
      </c>
      <c r="I109" s="282">
        <f>IF('B. Dashboard'!$D$37="Telecom",I41*'B. Dashboard'!$F$14,IF('B. Dashboard'!$D$37="Newtel",I41*'B. Dashboard'!$G$14,"error"))</f>
        <v>1837.8158228279688</v>
      </c>
      <c r="J109" s="282">
        <f>IF('B. Dashboard'!$D$37="Telecom",J41*'B. Dashboard'!$F$14,IF('B. Dashboard'!$D$37="Newtel",J41*'B. Dashboard'!$G$14,"error"))</f>
        <v>1552.9543702896335</v>
      </c>
      <c r="L109" s="396"/>
    </row>
    <row r="110" spans="2:12">
      <c r="C110" s="92"/>
      <c r="D110" s="252" t="str">
        <f>D42</f>
        <v>2Mbit/s</v>
      </c>
      <c r="E110" s="282">
        <f>IF('B. Dashboard'!$D$37="Telecom",E42*'B. Dashboard'!$F$14,IF('B. Dashboard'!$D$37="Newtel",E42*'B. Dashboard'!$G$14,"error"))</f>
        <v>540.71249999999998</v>
      </c>
      <c r="F110" s="282">
        <f>IF('B. Dashboard'!$D$37="Telecom",F42*'B. Dashboard'!$F$14,IF('B. Dashboard'!$D$37="Newtel",F42*'B. Dashboard'!$G$14,"error"))</f>
        <v>456.9020625</v>
      </c>
      <c r="G110" s="282">
        <f>IF('B. Dashboard'!$D$37="Telecom",G42*'B. Dashboard'!$F$14,IF('B. Dashboard'!$D$37="Newtel",G42*'B. Dashboard'!$G$14,"error"))</f>
        <v>386.0822428125</v>
      </c>
      <c r="H110" s="282">
        <f>IF('B. Dashboard'!$D$37="Telecom",H42*'B. Dashboard'!$F$14,IF('B. Dashboard'!$D$37="Newtel",H42*'B. Dashboard'!$G$14,"error"))</f>
        <v>326.23949517656251</v>
      </c>
      <c r="I110" s="282">
        <f>IF('B. Dashboard'!$D$37="Telecom",I42*'B. Dashboard'!$F$14,IF('B. Dashboard'!$D$37="Newtel",I42*'B. Dashboard'!$G$14,"error"))</f>
        <v>275.67237342419531</v>
      </c>
      <c r="J110" s="282">
        <f>IF('B. Dashboard'!$D$37="Telecom",J42*'B. Dashboard'!$F$14,IF('B. Dashboard'!$D$37="Newtel",J42*'B. Dashboard'!$G$14,"error"))</f>
        <v>232.94315554344502</v>
      </c>
    </row>
    <row r="111" spans="2:12">
      <c r="C111" s="92"/>
      <c r="D111" s="252" t="str">
        <f>D43</f>
        <v>8Mbit/s</v>
      </c>
      <c r="E111" s="282">
        <f>IF('B. Dashboard'!$D$37="Telecom",E43*'B. Dashboard'!$F$14,IF('B. Dashboard'!$D$37="Newtel",E43*'B. Dashboard'!$G$14,"error"))</f>
        <v>189.24937499999999</v>
      </c>
      <c r="F111" s="282">
        <f>IF('B. Dashboard'!$D$37="Telecom",F43*'B. Dashboard'!$F$14,IF('B. Dashboard'!$D$37="Newtel",F43*'B. Dashboard'!$G$14,"error"))</f>
        <v>159.915721875</v>
      </c>
      <c r="G111" s="282">
        <f>IF('B. Dashboard'!$D$37="Telecom",G43*'B. Dashboard'!$F$14,IF('B. Dashboard'!$D$37="Newtel",G43*'B. Dashboard'!$G$14,"error"))</f>
        <v>135.12878498437499</v>
      </c>
      <c r="H111" s="282">
        <f>IF('B. Dashboard'!$D$37="Telecom",H43*'B. Dashboard'!$F$14,IF('B. Dashboard'!$D$37="Newtel",H43*'B. Dashboard'!$G$14,"error"))</f>
        <v>114.18382331179687</v>
      </c>
      <c r="I111" s="282">
        <f>IF('B. Dashboard'!$D$37="Telecom",I43*'B. Dashboard'!$F$14,IF('B. Dashboard'!$D$37="Newtel",I43*'B. Dashboard'!$G$14,"error"))</f>
        <v>96.48533069846836</v>
      </c>
      <c r="J111" s="282">
        <f>IF('B. Dashboard'!$D$37="Telecom",J43*'B. Dashboard'!$F$14,IF('B. Dashboard'!$D$37="Newtel",J43*'B. Dashboard'!$G$14,"error"))</f>
        <v>81.530104440205747</v>
      </c>
    </row>
    <row r="112" spans="2:12">
      <c r="C112" s="92"/>
      <c r="D112" s="252" t="str">
        <f>D44</f>
        <v>34Mbit/s</v>
      </c>
      <c r="E112" s="282">
        <f>IF('B. Dashboard'!$D$37="Telecom",E44*'B. Dashboard'!$F$14,IF('B. Dashboard'!$D$37="Newtel",E44*'B. Dashboard'!$G$14,"error"))</f>
        <v>110.75</v>
      </c>
      <c r="F112" s="282">
        <f>IF('B. Dashboard'!$D$37="Telecom",F44*'B. Dashboard'!$F$14,IF('B. Dashboard'!$D$37="Newtel",F44*'B. Dashboard'!$G$14,"error"))</f>
        <v>93.583749999999995</v>
      </c>
      <c r="G112" s="282">
        <f>IF('B. Dashboard'!$D$37="Telecom",G44*'B. Dashboard'!$F$14,IF('B. Dashboard'!$D$37="Newtel",G44*'B. Dashboard'!$G$14,"error"))</f>
        <v>79.078268749999992</v>
      </c>
      <c r="H112" s="282">
        <f>IF('B. Dashboard'!$D$37="Telecom",H44*'B. Dashboard'!$F$14,IF('B. Dashboard'!$D$37="Newtel",H44*'B. Dashboard'!$G$14,"error"))</f>
        <v>66.821137093749996</v>
      </c>
      <c r="I112" s="282">
        <f>IF('B. Dashboard'!$D$37="Telecom",I44*'B. Dashboard'!$F$14,IF('B. Dashboard'!$D$37="Newtel",I44*'B. Dashboard'!$G$14,"error"))</f>
        <v>56.463860844218743</v>
      </c>
      <c r="J112" s="282">
        <f>IF('B. Dashboard'!$D$37="Telecom",J44*'B. Dashboard'!$F$14,IF('B. Dashboard'!$D$37="Newtel",J44*'B. Dashboard'!$G$14,"error"))</f>
        <v>47.711962413364837</v>
      </c>
    </row>
    <row r="113" spans="2:11">
      <c r="C113" s="92"/>
      <c r="D113" s="252" t="str">
        <f>D45</f>
        <v>155Mbit/s</v>
      </c>
      <c r="E113" s="282">
        <f>IF('B. Dashboard'!$D$37="Telecom",E45*'B. Dashboard'!$F$14,IF('B. Dashboard'!$D$37="Newtel",E45*'B. Dashboard'!$G$14,"error"))</f>
        <v>7.25</v>
      </c>
      <c r="F113" s="282">
        <f>IF('B. Dashboard'!$D$37="Telecom",F45*'B. Dashboard'!$F$14,IF('B. Dashboard'!$D$37="Newtel",F45*'B. Dashboard'!$G$14,"error"))</f>
        <v>3.75</v>
      </c>
      <c r="G113" s="282">
        <f>IF('B. Dashboard'!$D$37="Telecom",G45*'B. Dashboard'!$F$14,IF('B. Dashboard'!$D$37="Newtel",G45*'B. Dashboard'!$G$14,"error"))</f>
        <v>3.1687499999999997</v>
      </c>
      <c r="H113" s="282">
        <f>IF('B. Dashboard'!$D$37="Telecom",H45*'B. Dashboard'!$F$14,IF('B. Dashboard'!$D$37="Newtel",H45*'B. Dashboard'!$G$14,"error"))</f>
        <v>2.6775937499999998</v>
      </c>
      <c r="I113" s="282">
        <f>IF('B. Dashboard'!$D$37="Telecom",I45*'B. Dashboard'!$F$14,IF('B. Dashboard'!$D$37="Newtel",I45*'B. Dashboard'!$G$14,"error"))</f>
        <v>2.2625667187499996</v>
      </c>
      <c r="J113" s="282">
        <f>IF('B. Dashboard'!$D$37="Telecom",J45*'B. Dashboard'!$F$14,IF('B. Dashboard'!$D$37="Newtel",J45*'B. Dashboard'!$G$14,"error"))</f>
        <v>1.9118688773437496</v>
      </c>
    </row>
    <row r="114" spans="2:11">
      <c r="C114" s="92"/>
      <c r="D114" s="194" t="s">
        <v>546</v>
      </c>
      <c r="E114" s="425">
        <f>(E109*0.064+E110*2+E111*8+E112*34+E113*155)</f>
        <v>7715.3739999999998</v>
      </c>
      <c r="F114" s="425">
        <f t="shared" ref="F114:J114" si="17">(F109*0.064+F110*2+F111*8+F112*34+F113*155)</f>
        <v>6151.1722799999998</v>
      </c>
      <c r="G114" s="425">
        <f t="shared" si="17"/>
        <v>5197.7405765999993</v>
      </c>
      <c r="H114" s="425">
        <f t="shared" si="17"/>
        <v>4392.090787227</v>
      </c>
      <c r="I114" s="425">
        <f t="shared" si="17"/>
        <v>3711.3167152068149</v>
      </c>
      <c r="J114" s="425">
        <f t="shared" si="17"/>
        <v>3136.0626243497582</v>
      </c>
    </row>
    <row r="115" spans="2:11">
      <c r="C115" s="254"/>
      <c r="D115" s="257"/>
      <c r="E115" s="257"/>
      <c r="F115" s="257"/>
      <c r="G115" s="257"/>
      <c r="H115" s="257"/>
    </row>
    <row r="116" spans="2:11">
      <c r="C116" s="251"/>
      <c r="D116" s="251"/>
      <c r="E116" s="251"/>
      <c r="F116" s="251"/>
      <c r="G116" s="251"/>
      <c r="H116" s="251"/>
    </row>
    <row r="117" spans="2:11" s="192" customFormat="1" ht="15">
      <c r="B117" s="372"/>
      <c r="C117" s="373" t="s">
        <v>214</v>
      </c>
      <c r="D117" s="374"/>
      <c r="E117" s="374"/>
      <c r="F117" s="374"/>
      <c r="G117" s="374"/>
      <c r="H117" s="374"/>
      <c r="K117" s="437"/>
    </row>
    <row r="118" spans="2:11">
      <c r="C118" s="255"/>
      <c r="D118" s="251" t="s">
        <v>204</v>
      </c>
      <c r="E118" s="251"/>
      <c r="F118" s="251"/>
      <c r="G118" s="251"/>
      <c r="H118" s="251"/>
      <c r="I118" s="256"/>
    </row>
    <row r="119" spans="2:11">
      <c r="C119" s="92"/>
      <c r="D119" s="194"/>
      <c r="E119" s="211">
        <f>'C. Masterfiles'!$D$110</f>
        <v>2015</v>
      </c>
      <c r="F119" s="211">
        <f>'C. Masterfiles'!$D$111</f>
        <v>2016</v>
      </c>
      <c r="G119" s="211">
        <f>'C. Masterfiles'!$D$112</f>
        <v>2017</v>
      </c>
      <c r="H119" s="211">
        <f>'C. Masterfiles'!$D$113</f>
        <v>2018</v>
      </c>
      <c r="I119" s="211">
        <f>'C. Masterfiles'!$D$114</f>
        <v>2019</v>
      </c>
      <c r="J119" s="211">
        <f>'C. Masterfiles'!$D$115</f>
        <v>2020</v>
      </c>
    </row>
    <row r="120" spans="2:11">
      <c r="C120" s="92"/>
      <c r="D120" s="252" t="str">
        <f>D51</f>
        <v>n*64kbit/s</v>
      </c>
      <c r="E120" s="282">
        <f>IF('B. Dashboard'!$D$37="Telecom",E52*'B. Dashboard'!$F$14,IF('B. Dashboard'!$D$37="Newtel",E52*'B. Dashboard'!$G$14,"error"))</f>
        <v>54.375</v>
      </c>
      <c r="F120" s="282">
        <f>IF('B. Dashboard'!$D$37="Telecom",F52*'B. Dashboard'!$F$14,IF('B. Dashboard'!$D$37="Newtel",F52*'B. Dashboard'!$G$14,"error"))</f>
        <v>45.946874999999999</v>
      </c>
      <c r="G120" s="282">
        <f>IF('B. Dashboard'!$D$37="Telecom",G52*'B. Dashboard'!$F$14,IF('B. Dashboard'!$D$37="Newtel",G52*'B. Dashboard'!$G$14,"error"))</f>
        <v>38.825109375000004</v>
      </c>
      <c r="H120" s="282">
        <f>IF('B. Dashboard'!$D$37="Telecom",H52*'B. Dashboard'!$F$14,IF('B. Dashboard'!$D$37="Newtel",H52*'B. Dashboard'!$G$14,"error"))</f>
        <v>32.807217421875002</v>
      </c>
      <c r="I120" s="282">
        <f>IF('B. Dashboard'!$D$37="Telecom",I52*'B. Dashboard'!$F$14,IF('B. Dashboard'!$D$37="Newtel",I52*'B. Dashboard'!$G$14,"error"))</f>
        <v>27.722098721484375</v>
      </c>
      <c r="J120" s="282">
        <f>IF('B. Dashboard'!$D$37="Telecom",J52*'B. Dashboard'!$F$14,IF('B. Dashboard'!$D$37="Newtel",J52*'B. Dashboard'!$G$14,"error"))</f>
        <v>23.425173419654296</v>
      </c>
    </row>
    <row r="121" spans="2:11">
      <c r="C121" s="92"/>
      <c r="D121" s="252" t="str">
        <f>D52</f>
        <v>2Mbit/s</v>
      </c>
      <c r="E121" s="282">
        <f>IF('B. Dashboard'!$D$37="Telecom",E53*'B. Dashboard'!$F$14,IF('B. Dashboard'!$D$37="Newtel",E53*'B. Dashboard'!$G$14,"error"))</f>
        <v>19.03125</v>
      </c>
      <c r="F121" s="282">
        <f>IF('B. Dashboard'!$D$37="Telecom",F53*'B. Dashboard'!$F$14,IF('B. Dashboard'!$D$37="Newtel",F53*'B. Dashboard'!$G$14,"error"))</f>
        <v>16.081406250000001</v>
      </c>
      <c r="G121" s="282">
        <f>IF('B. Dashboard'!$D$37="Telecom",G53*'B. Dashboard'!$F$14,IF('B. Dashboard'!$D$37="Newtel",G53*'B. Dashboard'!$G$14,"error"))</f>
        <v>13.588788281249998</v>
      </c>
      <c r="H121" s="282">
        <f>IF('B. Dashboard'!$D$37="Telecom",H53*'B. Dashboard'!$F$14,IF('B. Dashboard'!$D$37="Newtel",H53*'B. Dashboard'!$G$14,"error"))</f>
        <v>11.482526097656249</v>
      </c>
      <c r="I121" s="282">
        <f>IF('B. Dashboard'!$D$37="Telecom",I53*'B. Dashboard'!$F$14,IF('B. Dashboard'!$D$37="Newtel",I53*'B. Dashboard'!$G$14,"error"))</f>
        <v>9.7027345525195319</v>
      </c>
      <c r="J121" s="282">
        <f>IF('B. Dashboard'!$D$37="Telecom",J53*'B. Dashboard'!$F$14,IF('B. Dashboard'!$D$37="Newtel",J53*'B. Dashboard'!$G$14,"error"))</f>
        <v>8.1988106968790042</v>
      </c>
    </row>
    <row r="122" spans="2:11">
      <c r="C122" s="92"/>
      <c r="D122" s="252" t="str">
        <f>D53</f>
        <v>8Mbit/s</v>
      </c>
      <c r="E122" s="282">
        <f>IF('B. Dashboard'!$D$37="Telecom",E54*'B. Dashboard'!$F$14,IF('B. Dashboard'!$D$37="Newtel",E54*'B. Dashboard'!$G$14,"error"))</f>
        <v>6.25</v>
      </c>
      <c r="F122" s="282">
        <f>IF('B. Dashboard'!$D$37="Telecom",F54*'B. Dashboard'!$F$14,IF('B. Dashboard'!$D$37="Newtel",F54*'B. Dashboard'!$G$14,"error"))</f>
        <v>5.28125</v>
      </c>
      <c r="G122" s="282">
        <f>IF('B. Dashboard'!$D$37="Telecom",G54*'B. Dashboard'!$F$14,IF('B. Dashboard'!$D$37="Newtel",G54*'B. Dashboard'!$G$14,"error"))</f>
        <v>4.4626562500000002</v>
      </c>
      <c r="H122" s="282">
        <f>IF('B. Dashboard'!$D$37="Telecom",H54*'B. Dashboard'!$F$14,IF('B. Dashboard'!$D$37="Newtel",H54*'B. Dashboard'!$G$14,"error"))</f>
        <v>3.7709445312500001</v>
      </c>
      <c r="I122" s="282">
        <f>IF('B. Dashboard'!$D$37="Telecom",I54*'B. Dashboard'!$F$14,IF('B. Dashboard'!$D$37="Newtel",I54*'B. Dashboard'!$G$14,"error"))</f>
        <v>3.1864481289062501</v>
      </c>
      <c r="J122" s="282">
        <f>IF('B. Dashboard'!$D$37="Telecom",J54*'B. Dashboard'!$F$14,IF('B. Dashboard'!$D$37="Newtel",J54*'B. Dashboard'!$G$14,"error"))</f>
        <v>2.6925486689257814</v>
      </c>
    </row>
    <row r="123" spans="2:11">
      <c r="C123" s="92"/>
      <c r="D123" s="252" t="str">
        <f>D54</f>
        <v>34Mbit/s</v>
      </c>
      <c r="E123" s="282">
        <f>IF('B. Dashboard'!$D$37="Telecom",E55*'B. Dashboard'!$F$14,IF('B. Dashboard'!$D$37="Newtel",E55*'B. Dashboard'!$G$14,"error"))</f>
        <v>0</v>
      </c>
      <c r="F123" s="282">
        <f>IF('B. Dashboard'!$D$37="Telecom",F55*'B. Dashboard'!$F$14,IF('B. Dashboard'!$D$37="Newtel",F55*'B. Dashboard'!$G$14,"error"))</f>
        <v>0</v>
      </c>
      <c r="G123" s="282">
        <f>IF('B. Dashboard'!$D$37="Telecom",G55*'B. Dashboard'!$F$14,IF('B. Dashboard'!$D$37="Newtel",G55*'B. Dashboard'!$G$14,"error"))</f>
        <v>0</v>
      </c>
      <c r="H123" s="282">
        <f>IF('B. Dashboard'!$D$37="Telecom",H55*'B. Dashboard'!$F$14,IF('B. Dashboard'!$D$37="Newtel",H55*'B. Dashboard'!$G$14,"error"))</f>
        <v>0</v>
      </c>
      <c r="I123" s="282">
        <f>IF('B. Dashboard'!$D$37="Telecom",I55*'B. Dashboard'!$F$14,IF('B. Dashboard'!$D$37="Newtel",I55*'B. Dashboard'!$G$14,"error"))</f>
        <v>0</v>
      </c>
      <c r="J123" s="282">
        <f>IF('B. Dashboard'!$D$37="Telecom",J55*'B. Dashboard'!$F$14,IF('B. Dashboard'!$D$37="Newtel",J55*'B. Dashboard'!$G$14,"error"))</f>
        <v>0</v>
      </c>
    </row>
    <row r="124" spans="2:11">
      <c r="C124" s="92"/>
      <c r="D124" s="252" t="str">
        <f>D55</f>
        <v>155Mbit/s</v>
      </c>
      <c r="E124" s="282">
        <f>IF('B. Dashboard'!$D$37="Telecom",E56*'B. Dashboard'!$F$14,IF('B. Dashboard'!$D$37="Newtel",E56*'B. Dashboard'!$G$14,"error"))</f>
        <v>0</v>
      </c>
      <c r="F124" s="282">
        <f>IF('B. Dashboard'!$D$37="Telecom",F56*'B. Dashboard'!$F$14,IF('B. Dashboard'!$D$37="Newtel",F56*'B. Dashboard'!$G$14,"error"))</f>
        <v>0</v>
      </c>
      <c r="G124" s="282">
        <f>IF('B. Dashboard'!$D$37="Telecom",G56*'B. Dashboard'!$F$14,IF('B. Dashboard'!$D$37="Newtel",G56*'B. Dashboard'!$G$14,"error"))</f>
        <v>0</v>
      </c>
      <c r="H124" s="282">
        <f>IF('B. Dashboard'!$D$37="Telecom",H56*'B. Dashboard'!$F$14,IF('B. Dashboard'!$D$37="Newtel",H56*'B. Dashboard'!$G$14,"error"))</f>
        <v>0</v>
      </c>
      <c r="I124" s="282">
        <f>IF('B. Dashboard'!$D$37="Telecom",I56*'B. Dashboard'!$F$14,IF('B. Dashboard'!$D$37="Newtel",I56*'B. Dashboard'!$G$14,"error"))</f>
        <v>0</v>
      </c>
      <c r="J124" s="282">
        <f>IF('B. Dashboard'!$D$37="Telecom",J56*'B. Dashboard'!$F$14,IF('B. Dashboard'!$D$37="Newtel",J56*'B. Dashboard'!$G$14,"error"))</f>
        <v>0</v>
      </c>
    </row>
    <row r="125" spans="2:11">
      <c r="C125" s="92"/>
      <c r="D125" s="194" t="s">
        <v>546</v>
      </c>
      <c r="E125" s="425">
        <f>(E120*0.064+E121*2+E122*8+E123*34+E124*155)</f>
        <v>91.54249999999999</v>
      </c>
      <c r="F125" s="425">
        <f t="shared" ref="F125:J125" si="18">(F120*0.064+F121*2+F122*8+F123*34+F124*155)</f>
        <v>77.353412500000005</v>
      </c>
      <c r="G125" s="425">
        <f t="shared" si="18"/>
        <v>65.363633562499999</v>
      </c>
      <c r="H125" s="425">
        <f t="shared" si="18"/>
        <v>55.232270360312498</v>
      </c>
      <c r="I125" s="425">
        <f t="shared" si="18"/>
        <v>46.671268454464069</v>
      </c>
      <c r="J125" s="425">
        <f t="shared" si="18"/>
        <v>39.437221844022133</v>
      </c>
    </row>
    <row r="126" spans="2:11">
      <c r="C126" s="254"/>
      <c r="D126" s="254"/>
      <c r="E126" s="251"/>
      <c r="F126" s="251"/>
      <c r="G126" s="251"/>
      <c r="H126" s="251"/>
    </row>
    <row r="127" spans="2:11">
      <c r="C127" s="251"/>
      <c r="D127" s="251"/>
      <c r="E127" s="251"/>
      <c r="F127" s="251"/>
      <c r="G127" s="251"/>
      <c r="H127" s="251"/>
    </row>
    <row r="128" spans="2:11" s="192" customFormat="1" ht="15">
      <c r="B128" s="372"/>
      <c r="C128" s="373" t="s">
        <v>215</v>
      </c>
      <c r="D128" s="374"/>
      <c r="E128" s="374"/>
      <c r="F128" s="374"/>
      <c r="G128" s="374"/>
      <c r="H128" s="374"/>
      <c r="K128" s="437"/>
    </row>
    <row r="129" spans="3:10">
      <c r="C129" s="92"/>
      <c r="D129" s="251" t="s">
        <v>204</v>
      </c>
      <c r="E129" s="251"/>
      <c r="F129" s="251"/>
      <c r="G129" s="251"/>
      <c r="H129" s="251"/>
      <c r="I129" s="251"/>
    </row>
    <row r="130" spans="3:10">
      <c r="C130" s="92"/>
      <c r="D130" s="194"/>
      <c r="E130" s="211">
        <f>'C. Masterfiles'!$D$110</f>
        <v>2015</v>
      </c>
      <c r="F130" s="211">
        <f>'C. Masterfiles'!$D$111</f>
        <v>2016</v>
      </c>
      <c r="G130" s="211">
        <f>'C. Masterfiles'!$D$112</f>
        <v>2017</v>
      </c>
      <c r="H130" s="211">
        <f>'C. Masterfiles'!$D$113</f>
        <v>2018</v>
      </c>
      <c r="I130" s="211">
        <f>'C. Masterfiles'!$D$114</f>
        <v>2019</v>
      </c>
      <c r="J130" s="211">
        <f>'C. Masterfiles'!$D$115</f>
        <v>2020</v>
      </c>
    </row>
    <row r="131" spans="3:10">
      <c r="C131" s="92"/>
      <c r="D131" s="252" t="str">
        <f>D61</f>
        <v>n*64kbit/s</v>
      </c>
      <c r="E131" s="282">
        <f>IF('B. Dashboard'!$D$37="Telecom",E61*'B. Dashboard'!$F$14,IF('B. Dashboard'!$D$37="Newtel",E61*'B. Dashboard'!$G$14,"error"))</f>
        <v>128</v>
      </c>
      <c r="F131" s="282">
        <f>IF('B. Dashboard'!$D$37="Telecom",F63*'B. Dashboard'!$F$14,IF('B. Dashboard'!$D$37="Newtel",F63*'B. Dashboard'!$G$14,"error"))</f>
        <v>6</v>
      </c>
      <c r="G131" s="282">
        <f>IF('B. Dashboard'!$D$37="Telecom",G63*'B. Dashboard'!$F$14,IF('B. Dashboard'!$D$37="Newtel",G63*'B. Dashboard'!$G$14,"error"))</f>
        <v>5.07</v>
      </c>
      <c r="H131" s="282">
        <f>IF('B. Dashboard'!$D$37="Telecom",H63*'B. Dashboard'!$F$14,IF('B. Dashboard'!$D$37="Newtel",H63*'B. Dashboard'!$G$14,"error"))</f>
        <v>4.2841500000000003</v>
      </c>
      <c r="I131" s="282">
        <f>IF('B. Dashboard'!$D$37="Telecom",I63*'B. Dashboard'!$F$14,IF('B. Dashboard'!$D$37="Newtel",I63*'B. Dashboard'!$G$14,"error"))</f>
        <v>3.6201067500000002</v>
      </c>
      <c r="J131" s="282">
        <f>IF('B. Dashboard'!$D$37="Telecom",J63*'B. Dashboard'!$F$14,IF('B. Dashboard'!$D$37="Newtel",J63*'B. Dashboard'!$G$14,"error"))</f>
        <v>3.0589902037500001</v>
      </c>
    </row>
    <row r="132" spans="3:10">
      <c r="C132" s="92"/>
      <c r="D132" s="252" t="str">
        <f>D62</f>
        <v>2Mbit/s</v>
      </c>
      <c r="E132" s="282">
        <f>IF('B. Dashboard'!$D$37="Telecom",E62*'B. Dashboard'!$F$14,IF('B. Dashboard'!$D$37="Newtel",E62*'B. Dashboard'!$G$14,"error"))</f>
        <v>18.5</v>
      </c>
      <c r="F132" s="282">
        <f>IF('B. Dashboard'!$D$37="Telecom",F64*'B. Dashboard'!$F$14,IF('B. Dashboard'!$D$37="Newtel",F64*'B. Dashboard'!$G$14,"error"))</f>
        <v>0</v>
      </c>
      <c r="G132" s="282">
        <f>IF('B. Dashboard'!$D$37="Telecom",G64*'B. Dashboard'!$F$14,IF('B. Dashboard'!$D$37="Newtel",G64*'B. Dashboard'!$G$14,"error"))</f>
        <v>0</v>
      </c>
      <c r="H132" s="282">
        <f>IF('B. Dashboard'!$D$37="Telecom",H64*'B. Dashboard'!$F$14,IF('B. Dashboard'!$D$37="Newtel",H64*'B. Dashboard'!$G$14,"error"))</f>
        <v>0</v>
      </c>
      <c r="I132" s="282">
        <f>IF('B. Dashboard'!$D$37="Telecom",I64*'B. Dashboard'!$F$14,IF('B. Dashboard'!$D$37="Newtel",I64*'B. Dashboard'!$G$14,"error"))</f>
        <v>0</v>
      </c>
      <c r="J132" s="282">
        <f>IF('B. Dashboard'!$D$37="Telecom",J64*'B. Dashboard'!$F$14,IF('B. Dashboard'!$D$37="Newtel",J64*'B. Dashboard'!$G$14,"error"))</f>
        <v>0</v>
      </c>
    </row>
    <row r="133" spans="3:10">
      <c r="C133" s="92"/>
      <c r="D133" s="252" t="str">
        <f>D63</f>
        <v>8Mbit/s</v>
      </c>
      <c r="E133" s="282">
        <f>IF('B. Dashboard'!$D$37="Telecom",E63*'B. Dashboard'!$F$14,IF('B. Dashboard'!$D$37="Newtel",E63*'B. Dashboard'!$G$14,"error"))</f>
        <v>8</v>
      </c>
      <c r="F133" s="282">
        <f>IF('B. Dashboard'!$D$37="Telecom",F65*'B. Dashboard'!$F$14,IF('B. Dashboard'!$D$37="Newtel",F65*'B. Dashboard'!$G$14,"error"))</f>
        <v>0</v>
      </c>
      <c r="G133" s="282">
        <f>IF('B. Dashboard'!$D$37="Telecom",G65*'B. Dashboard'!$F$14,IF('B. Dashboard'!$D$37="Newtel",G65*'B. Dashboard'!$G$14,"error"))</f>
        <v>0</v>
      </c>
      <c r="H133" s="282">
        <f>IF('B. Dashboard'!$D$37="Telecom",H65*'B. Dashboard'!$F$14,IF('B. Dashboard'!$D$37="Newtel",H65*'B. Dashboard'!$G$14,"error"))</f>
        <v>0</v>
      </c>
      <c r="I133" s="282">
        <f>IF('B. Dashboard'!$D$37="Telecom",I65*'B. Dashboard'!$F$14,IF('B. Dashboard'!$D$37="Newtel",I65*'B. Dashboard'!$G$14,"error"))</f>
        <v>0</v>
      </c>
      <c r="J133" s="282">
        <f>IF('B. Dashboard'!$D$37="Telecom",J65*'B. Dashboard'!$F$14,IF('B. Dashboard'!$D$37="Newtel",J65*'B. Dashboard'!$G$14,"error"))</f>
        <v>0</v>
      </c>
    </row>
    <row r="134" spans="3:10">
      <c r="C134" s="92"/>
      <c r="D134" s="252" t="str">
        <f>D64</f>
        <v>34Mbit/s</v>
      </c>
      <c r="E134" s="282">
        <f>IF('B. Dashboard'!$D$37="Telecom",E64*'B. Dashboard'!$F$14,IF('B. Dashboard'!$D$37="Newtel",E64*'B. Dashboard'!$G$14,"error"))</f>
        <v>0</v>
      </c>
      <c r="F134" s="282">
        <f>IF('B. Dashboard'!$D$37="Telecom",F66*'B. Dashboard'!$F$14,IF('B. Dashboard'!$D$37="Newtel",F66*'B. Dashboard'!$G$14,"error"))</f>
        <v>0</v>
      </c>
      <c r="G134" s="282">
        <f>IF('B. Dashboard'!$D$37="Telecom",G66*'B. Dashboard'!$F$14,IF('B. Dashboard'!$D$37="Newtel",G66*'B. Dashboard'!$G$14,"error"))</f>
        <v>0</v>
      </c>
      <c r="H134" s="282">
        <f>IF('B. Dashboard'!$D$37="Telecom",H66*'B. Dashboard'!$F$14,IF('B. Dashboard'!$D$37="Newtel",H66*'B. Dashboard'!$G$14,"error"))</f>
        <v>0</v>
      </c>
      <c r="I134" s="282">
        <f>IF('B. Dashboard'!$D$37="Telecom",I66*'B. Dashboard'!$F$14,IF('B. Dashboard'!$D$37="Newtel",I66*'B. Dashboard'!$G$14,"error"))</f>
        <v>0</v>
      </c>
      <c r="J134" s="282">
        <f>IF('B. Dashboard'!$D$37="Telecom",J66*'B. Dashboard'!$F$14,IF('B. Dashboard'!$D$37="Newtel",J66*'B. Dashboard'!$G$14,"error"))</f>
        <v>0</v>
      </c>
    </row>
    <row r="135" spans="3:10">
      <c r="C135" s="92"/>
      <c r="D135" s="252" t="str">
        <f>D65</f>
        <v>155Mbit/s</v>
      </c>
      <c r="E135" s="282">
        <f>IF('B. Dashboard'!$D$37="Telecom",E65*'B. Dashboard'!$F$14,IF('B. Dashboard'!$D$37="Newtel",E65*'B. Dashboard'!$G$14,"error"))</f>
        <v>0</v>
      </c>
      <c r="F135" s="282">
        <f>IF('B. Dashboard'!$D$37="Telecom",F68*'B. Dashboard'!$F$14,IF('B. Dashboard'!$D$37="Newtel",F68*'B. Dashboard'!$G$14,"error"))</f>
        <v>0</v>
      </c>
      <c r="G135" s="282">
        <f>IF('B. Dashboard'!$D$37="Telecom",G68*'B. Dashboard'!$F$14,IF('B. Dashboard'!$D$37="Newtel",G68*'B. Dashboard'!$G$14,"error"))</f>
        <v>0</v>
      </c>
      <c r="H135" s="282">
        <f>IF('B. Dashboard'!$D$37="Telecom",H68*'B. Dashboard'!$F$14,IF('B. Dashboard'!$D$37="Newtel",H68*'B. Dashboard'!$G$14,"error"))</f>
        <v>0</v>
      </c>
      <c r="I135" s="282">
        <f>IF('B. Dashboard'!$D$37="Telecom",I68*'B. Dashboard'!$F$14,IF('B. Dashboard'!$D$37="Newtel",I68*'B. Dashboard'!$G$14,"error"))</f>
        <v>0</v>
      </c>
      <c r="J135" s="282">
        <f>IF('B. Dashboard'!$D$37="Telecom",J68*'B. Dashboard'!$F$14,IF('B. Dashboard'!$D$37="Newtel",J68*'B. Dashboard'!$G$14,"error"))</f>
        <v>0</v>
      </c>
    </row>
    <row r="136" spans="3:10">
      <c r="C136" s="92"/>
      <c r="D136" s="194" t="s">
        <v>546</v>
      </c>
      <c r="E136" s="425">
        <f>(E131*0.064+E132*2+E133*8+E134*34+E135*155)</f>
        <v>109.19200000000001</v>
      </c>
      <c r="F136" s="425">
        <f t="shared" ref="F136:J136" si="19">(F131*0.064+F132*2+F133*8+F134*34+F135*155)</f>
        <v>0.38400000000000001</v>
      </c>
      <c r="G136" s="425">
        <f t="shared" si="19"/>
        <v>0.32448000000000005</v>
      </c>
      <c r="H136" s="425">
        <f t="shared" si="19"/>
        <v>0.27418560000000003</v>
      </c>
      <c r="I136" s="425">
        <f t="shared" si="19"/>
        <v>0.23168683200000001</v>
      </c>
      <c r="J136" s="425">
        <f t="shared" si="19"/>
        <v>0.19577537304000001</v>
      </c>
    </row>
    <row r="137" spans="3:10">
      <c r="C137" s="92"/>
    </row>
  </sheetData>
  <phoneticPr fontId="2" type="noConversion"/>
  <pageMargins left="0.75" right="0.75" top="1" bottom="1" header="0.5" footer="0.5"/>
  <pageSetup paperSize="9" orientation="portrait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42"/>
  </sheetPr>
  <dimension ref="A1:Q101"/>
  <sheetViews>
    <sheetView zoomScaleNormal="75" zoomScalePageLayoutView="75" workbookViewId="0">
      <selection activeCell="O85" sqref="O85"/>
    </sheetView>
  </sheetViews>
  <sheetFormatPr baseColWidth="10" defaultColWidth="8.83203125" defaultRowHeight="12" x14ac:dyDescent="0"/>
  <cols>
    <col min="1" max="1" width="4.6640625" style="92" customWidth="1"/>
    <col min="2" max="2" width="15.6640625" style="92" customWidth="1"/>
    <col min="3" max="3" width="10.5" style="247" customWidth="1"/>
    <col min="4" max="4" width="63.33203125" style="92" customWidth="1"/>
    <col min="5" max="5" width="12.5" style="92" customWidth="1"/>
    <col min="6" max="12" width="13" style="92" customWidth="1"/>
    <col min="13" max="17" width="11.1640625" style="92" bestFit="1" customWidth="1"/>
    <col min="18" max="24" width="8.83203125" style="92"/>
    <col min="25" max="25" width="9.6640625" style="92" bestFit="1" customWidth="1"/>
    <col min="26" max="16384" width="8.83203125" style="92"/>
  </cols>
  <sheetData>
    <row r="1" spans="1:12" ht="23">
      <c r="A1" s="45">
        <v>2</v>
      </c>
      <c r="B1" s="45" t="s">
        <v>84</v>
      </c>
    </row>
    <row r="2" spans="1:12">
      <c r="B2" s="246"/>
    </row>
    <row r="3" spans="1:12">
      <c r="B3" s="274" t="s">
        <v>62</v>
      </c>
      <c r="C3" s="232" t="s">
        <v>71</v>
      </c>
      <c r="D3" s="233"/>
      <c r="E3" s="233"/>
      <c r="F3" s="233"/>
      <c r="G3" s="233"/>
    </row>
    <row r="4" spans="1:12">
      <c r="B4" s="275" t="s">
        <v>64</v>
      </c>
      <c r="C4" s="235" t="s">
        <v>222</v>
      </c>
      <c r="D4" s="236"/>
      <c r="E4" s="236"/>
      <c r="F4" s="236"/>
      <c r="G4" s="236"/>
    </row>
    <row r="5" spans="1:12">
      <c r="B5" s="237" t="s">
        <v>97</v>
      </c>
      <c r="C5" s="238" t="s">
        <v>69</v>
      </c>
      <c r="D5" s="239"/>
      <c r="E5" s="239"/>
      <c r="F5" s="239"/>
      <c r="G5" s="239"/>
    </row>
    <row r="6" spans="1:12">
      <c r="B6" s="276" t="s">
        <v>65</v>
      </c>
      <c r="C6" s="241" t="s">
        <v>366</v>
      </c>
      <c r="D6" s="242"/>
      <c r="E6" s="242"/>
      <c r="F6" s="242"/>
      <c r="G6" s="242"/>
    </row>
    <row r="7" spans="1:12">
      <c r="B7" s="277" t="s">
        <v>66</v>
      </c>
      <c r="C7" s="244" t="s">
        <v>273</v>
      </c>
      <c r="D7" s="245"/>
      <c r="E7" s="245"/>
      <c r="F7" s="245"/>
      <c r="G7" s="245"/>
    </row>
    <row r="8" spans="1:12">
      <c r="B8" s="246"/>
      <c r="F8" s="265"/>
      <c r="G8" s="265"/>
      <c r="H8" s="265"/>
      <c r="I8" s="265"/>
      <c r="J8" s="265"/>
      <c r="K8" s="265"/>
    </row>
    <row r="9" spans="1:12">
      <c r="B9" s="246"/>
      <c r="F9" s="265"/>
      <c r="G9" s="265"/>
      <c r="H9" s="265"/>
      <c r="I9" s="265"/>
      <c r="J9" s="265"/>
      <c r="K9" s="265"/>
    </row>
    <row r="10" spans="1:12" ht="15">
      <c r="B10" s="191">
        <f>A1+0.01</f>
        <v>2.0099999999999998</v>
      </c>
      <c r="C10" s="191" t="s">
        <v>508</v>
      </c>
      <c r="D10" s="190"/>
      <c r="E10" s="190"/>
      <c r="F10" s="190"/>
      <c r="G10" s="265"/>
      <c r="H10" s="265"/>
      <c r="I10" s="190"/>
      <c r="J10" s="190"/>
      <c r="K10" s="190"/>
    </row>
    <row r="11" spans="1:12">
      <c r="B11" s="266"/>
      <c r="C11" s="266"/>
      <c r="D11" s="255"/>
      <c r="E11" s="255"/>
      <c r="F11" s="255"/>
      <c r="G11" s="255"/>
      <c r="H11" s="255"/>
      <c r="I11" s="255"/>
      <c r="J11" s="255"/>
      <c r="K11" s="255"/>
    </row>
    <row r="12" spans="1:12">
      <c r="B12" s="246"/>
      <c r="C12" s="209" t="s">
        <v>40</v>
      </c>
      <c r="D12" s="195" t="s">
        <v>85</v>
      </c>
      <c r="E12" s="278" t="s">
        <v>49</v>
      </c>
      <c r="F12" s="211">
        <f>'C. Masterfiles'!$D$110</f>
        <v>2015</v>
      </c>
      <c r="G12" s="211">
        <f>'C. Masterfiles'!$D$111</f>
        <v>2016</v>
      </c>
      <c r="H12" s="211">
        <f>'C. Masterfiles'!$D$112</f>
        <v>2017</v>
      </c>
      <c r="I12" s="211">
        <f>'C. Masterfiles'!$D$113</f>
        <v>2018</v>
      </c>
      <c r="J12" s="211">
        <f>'C. Masterfiles'!$D$114</f>
        <v>2019</v>
      </c>
      <c r="K12" s="211">
        <f>'C. Masterfiles'!$D$115</f>
        <v>2020</v>
      </c>
    </row>
    <row r="13" spans="1:12">
      <c r="B13" s="246"/>
      <c r="C13" s="279" t="str">
        <f>'C. Masterfiles'!C95</f>
        <v>S01</v>
      </c>
      <c r="D13" s="279" t="str">
        <f>'C. Masterfiles'!D95</f>
        <v>On-net calls</v>
      </c>
      <c r="E13" s="279" t="str">
        <f>'C. Masterfiles'!E95</f>
        <v>Minutes</v>
      </c>
      <c r="F13" s="280">
        <v>8163868952.8906689</v>
      </c>
      <c r="G13" s="280">
        <v>6205542293.0640001</v>
      </c>
      <c r="H13" s="280">
        <v>6364502779.9440012</v>
      </c>
      <c r="I13" s="280">
        <v>5245167603.0191994</v>
      </c>
      <c r="J13" s="280">
        <v>4722648317.8991995</v>
      </c>
      <c r="K13" s="280">
        <v>4300965504.5327997</v>
      </c>
      <c r="L13" s="426" t="s">
        <v>509</v>
      </c>
    </row>
    <row r="14" spans="1:12">
      <c r="B14" s="246"/>
      <c r="C14" s="279" t="str">
        <f>'C. Masterfiles'!C96</f>
        <v>S02</v>
      </c>
      <c r="D14" s="279" t="str">
        <f>'C. Masterfiles'!D96</f>
        <v>Originating calls to OLO</v>
      </c>
      <c r="E14" s="279" t="str">
        <f>'C. Masterfiles'!E96</f>
        <v>Minutes</v>
      </c>
      <c r="F14" s="280">
        <v>409907881.14858329</v>
      </c>
      <c r="G14" s="280">
        <v>402661946.37760007</v>
      </c>
      <c r="H14" s="280">
        <v>519464851.27160007</v>
      </c>
      <c r="I14" s="280">
        <v>573749814.37800002</v>
      </c>
      <c r="J14" s="280">
        <v>583372567.42180002</v>
      </c>
      <c r="K14" s="280">
        <v>597565805.37160003</v>
      </c>
      <c r="L14" s="426" t="s">
        <v>509</v>
      </c>
    </row>
    <row r="15" spans="1:12">
      <c r="B15" s="246"/>
      <c r="C15" s="279" t="str">
        <f>'C. Masterfiles'!C97</f>
        <v>S03</v>
      </c>
      <c r="D15" s="279" t="str">
        <f>'C. Masterfiles'!D97</f>
        <v>Terminating calls from OLO</v>
      </c>
      <c r="E15" s="279" t="str">
        <f>'C. Masterfiles'!E97</f>
        <v>Minutes</v>
      </c>
      <c r="F15" s="280">
        <v>1575572388.5940001</v>
      </c>
      <c r="G15" s="280">
        <v>1369741759.1294801</v>
      </c>
      <c r="H15" s="280">
        <v>1517713440.0564401</v>
      </c>
      <c r="I15" s="280">
        <v>1401141089.8422399</v>
      </c>
      <c r="J15" s="280">
        <v>1395557051.3300397</v>
      </c>
      <c r="K15" s="280">
        <v>1372632699.3494802</v>
      </c>
      <c r="L15" s="426" t="s">
        <v>509</v>
      </c>
    </row>
    <row r="16" spans="1:12">
      <c r="B16" s="246"/>
      <c r="C16" s="279" t="str">
        <f>'C. Masterfiles'!C98</f>
        <v>S04</v>
      </c>
      <c r="D16" s="279" t="str">
        <f>'C. Masterfiles'!D98</f>
        <v xml:space="preserve">Originating international calls </v>
      </c>
      <c r="E16" s="279" t="str">
        <f>'C. Masterfiles'!E98</f>
        <v>Minutes</v>
      </c>
      <c r="F16" s="280">
        <v>390719242.67410219</v>
      </c>
      <c r="G16" s="280">
        <v>401577453.18000001</v>
      </c>
      <c r="H16" s="280">
        <v>486972331.85160011</v>
      </c>
      <c r="I16" s="280">
        <v>522846016.07760006</v>
      </c>
      <c r="J16" s="280">
        <v>537171822.45360005</v>
      </c>
      <c r="K16" s="280">
        <v>545026630.57200003</v>
      </c>
      <c r="L16" s="426" t="s">
        <v>509</v>
      </c>
    </row>
    <row r="17" spans="2:12">
      <c r="B17" s="246"/>
      <c r="C17" s="279" t="str">
        <f>'C. Masterfiles'!C99</f>
        <v>S05</v>
      </c>
      <c r="D17" s="279" t="str">
        <f>'C. Masterfiles'!D99</f>
        <v xml:space="preserve">Terminating international calls </v>
      </c>
      <c r="E17" s="279" t="str">
        <f>'C. Masterfiles'!E99</f>
        <v>Minutes</v>
      </c>
      <c r="F17" s="280">
        <v>1302957589.6679988</v>
      </c>
      <c r="G17" s="280">
        <v>1149026939.9280002</v>
      </c>
      <c r="H17" s="280">
        <v>1239128347.3272002</v>
      </c>
      <c r="I17" s="280">
        <v>1049191815.6</v>
      </c>
      <c r="J17" s="280">
        <v>984615173.78400028</v>
      </c>
      <c r="K17" s="280">
        <v>931299588.72000003</v>
      </c>
      <c r="L17" s="426" t="s">
        <v>509</v>
      </c>
    </row>
    <row r="18" spans="2:12">
      <c r="B18" s="246"/>
      <c r="C18" s="279" t="str">
        <f>'C. Masterfiles'!C100</f>
        <v>S06</v>
      </c>
      <c r="D18" s="279" t="str">
        <f>'C. Masterfiles'!D100</f>
        <v>Transit calls</v>
      </c>
      <c r="E18" s="279" t="str">
        <f>'C. Masterfiles'!E100</f>
        <v>Minutes</v>
      </c>
      <c r="F18" s="280">
        <v>108828925.26799999</v>
      </c>
      <c r="G18" s="280">
        <v>200385386.81400001</v>
      </c>
      <c r="H18" s="280">
        <v>178342994.26446003</v>
      </c>
      <c r="I18" s="280">
        <v>158725264.89536941</v>
      </c>
      <c r="J18" s="280">
        <v>141265485.75687876</v>
      </c>
      <c r="K18" s="280">
        <v>125726282.32362211</v>
      </c>
      <c r="L18" s="426" t="s">
        <v>509</v>
      </c>
    </row>
    <row r="19" spans="2:12">
      <c r="B19" s="246"/>
      <c r="L19" s="422"/>
    </row>
    <row r="20" spans="2:12">
      <c r="B20" s="246"/>
      <c r="L20" s="422"/>
    </row>
    <row r="21" spans="2:12" ht="15">
      <c r="B21" s="191">
        <f>B10+0.01</f>
        <v>2.0199999999999996</v>
      </c>
      <c r="C21" s="191" t="s">
        <v>507</v>
      </c>
      <c r="D21" s="190"/>
      <c r="E21" s="190"/>
      <c r="F21" s="190"/>
      <c r="G21" s="265"/>
      <c r="H21" s="265"/>
      <c r="I21" s="190"/>
      <c r="J21" s="190"/>
      <c r="K21" s="190"/>
      <c r="L21" s="422"/>
    </row>
    <row r="22" spans="2:12">
      <c r="B22" s="266"/>
      <c r="C22" s="266"/>
      <c r="D22" s="255"/>
      <c r="E22" s="255"/>
      <c r="F22" s="255"/>
      <c r="G22" s="255"/>
      <c r="H22" s="255"/>
      <c r="I22" s="255"/>
      <c r="J22" s="255"/>
      <c r="K22" s="255"/>
      <c r="L22" s="422"/>
    </row>
    <row r="23" spans="2:12">
      <c r="B23" s="246"/>
      <c r="C23" s="209" t="s">
        <v>40</v>
      </c>
      <c r="D23" s="195" t="s">
        <v>85</v>
      </c>
      <c r="E23" s="278" t="s">
        <v>49</v>
      </c>
      <c r="F23" s="211">
        <f>'C. Masterfiles'!$D$110</f>
        <v>2015</v>
      </c>
      <c r="G23" s="211">
        <f>'C. Masterfiles'!$D$111</f>
        <v>2016</v>
      </c>
      <c r="H23" s="211">
        <f>'C. Masterfiles'!$D$112</f>
        <v>2017</v>
      </c>
      <c r="I23" s="211">
        <f>'C. Masterfiles'!$D$113</f>
        <v>2018</v>
      </c>
      <c r="J23" s="211">
        <f>'C. Masterfiles'!$D$114</f>
        <v>2019</v>
      </c>
      <c r="K23" s="211">
        <f>'C. Masterfiles'!$D$115</f>
        <v>2020</v>
      </c>
      <c r="L23" s="422"/>
    </row>
    <row r="24" spans="2:12">
      <c r="B24" s="246"/>
      <c r="C24" s="279" t="str">
        <f>C13</f>
        <v>S01</v>
      </c>
      <c r="D24" s="279" t="str">
        <f t="shared" ref="D24:E24" si="0">D13</f>
        <v>On-net calls</v>
      </c>
      <c r="E24" s="279" t="str">
        <f t="shared" si="0"/>
        <v>Minutes</v>
      </c>
      <c r="F24" s="280">
        <v>3401612063.7044454</v>
      </c>
      <c r="G24" s="280">
        <v>2585642622.1100001</v>
      </c>
      <c r="H24" s="280">
        <v>2651876158.3100004</v>
      </c>
      <c r="I24" s="280">
        <v>2185486501.2579999</v>
      </c>
      <c r="J24" s="280">
        <v>1967770132.4579999</v>
      </c>
      <c r="K24" s="280">
        <v>1792068960.2220001</v>
      </c>
      <c r="L24" s="426" t="s">
        <v>510</v>
      </c>
    </row>
    <row r="25" spans="2:12">
      <c r="B25" s="246"/>
      <c r="C25" s="279" t="str">
        <f t="shared" ref="C25:E29" si="1">C14</f>
        <v>S02</v>
      </c>
      <c r="D25" s="279" t="str">
        <f t="shared" si="1"/>
        <v>Originating calls to OLO</v>
      </c>
      <c r="E25" s="279" t="str">
        <f t="shared" si="1"/>
        <v>Minutes</v>
      </c>
      <c r="F25" s="280">
        <v>315313754.72967947</v>
      </c>
      <c r="G25" s="280">
        <v>309739958.75200003</v>
      </c>
      <c r="H25" s="280">
        <v>399588347.13200003</v>
      </c>
      <c r="I25" s="280">
        <v>441346011.06</v>
      </c>
      <c r="J25" s="280">
        <v>448748128.78600001</v>
      </c>
      <c r="K25" s="280">
        <v>459666004.13200003</v>
      </c>
      <c r="L25" s="426" t="s">
        <v>510</v>
      </c>
    </row>
    <row r="26" spans="2:12">
      <c r="B26" s="246"/>
      <c r="C26" s="279" t="str">
        <f t="shared" si="1"/>
        <v>S03</v>
      </c>
      <c r="D26" s="279" t="str">
        <f t="shared" si="1"/>
        <v>Terminating calls from OLO</v>
      </c>
      <c r="E26" s="279" t="str">
        <f t="shared" si="1"/>
        <v>Minutes</v>
      </c>
      <c r="F26" s="280">
        <v>997197714.30000007</v>
      </c>
      <c r="G26" s="280">
        <v>866925164.00600004</v>
      </c>
      <c r="H26" s="280">
        <v>960578126.61800003</v>
      </c>
      <c r="I26" s="280">
        <v>886798158.1279999</v>
      </c>
      <c r="J26" s="280">
        <v>883263956.53799987</v>
      </c>
      <c r="K26" s="280">
        <v>868754873.00600004</v>
      </c>
      <c r="L26" s="426" t="s">
        <v>510</v>
      </c>
    </row>
    <row r="27" spans="2:12">
      <c r="B27" s="246"/>
      <c r="C27" s="279" t="str">
        <f t="shared" si="1"/>
        <v>S04</v>
      </c>
      <c r="D27" s="279" t="str">
        <f t="shared" si="1"/>
        <v xml:space="preserve">Originating international calls </v>
      </c>
      <c r="E27" s="279" t="str">
        <f t="shared" si="1"/>
        <v>Minutes</v>
      </c>
      <c r="F27" s="280">
        <v>217066245.93005678</v>
      </c>
      <c r="G27" s="280">
        <v>223098585.09999999</v>
      </c>
      <c r="H27" s="280">
        <v>270540184.36200005</v>
      </c>
      <c r="I27" s="280">
        <v>290470008.93200004</v>
      </c>
      <c r="J27" s="280">
        <v>298428790.25200003</v>
      </c>
      <c r="K27" s="280">
        <v>302792572.54000002</v>
      </c>
      <c r="L27" s="426" t="s">
        <v>510</v>
      </c>
    </row>
    <row r="28" spans="2:12">
      <c r="B28" s="246"/>
      <c r="C28" s="279" t="str">
        <f t="shared" si="1"/>
        <v>S05</v>
      </c>
      <c r="D28" s="279" t="str">
        <f t="shared" si="1"/>
        <v xml:space="preserve">Terminating international calls </v>
      </c>
      <c r="E28" s="279" t="str">
        <f t="shared" si="1"/>
        <v>Minutes</v>
      </c>
      <c r="F28" s="280">
        <v>723865327.59333265</v>
      </c>
      <c r="G28" s="280">
        <v>638348299.96000004</v>
      </c>
      <c r="H28" s="280">
        <v>688404637.40400004</v>
      </c>
      <c r="I28" s="280">
        <v>582884342</v>
      </c>
      <c r="J28" s="280">
        <v>547008429.88000011</v>
      </c>
      <c r="K28" s="280">
        <v>517388660.40000004</v>
      </c>
      <c r="L28" s="426" t="s">
        <v>510</v>
      </c>
    </row>
    <row r="29" spans="2:12">
      <c r="B29" s="246"/>
      <c r="C29" s="279" t="str">
        <f t="shared" si="1"/>
        <v>S06</v>
      </c>
      <c r="D29" s="279" t="str">
        <f t="shared" si="1"/>
        <v>Transit calls</v>
      </c>
      <c r="E29" s="279" t="str">
        <f t="shared" si="1"/>
        <v>Minutes</v>
      </c>
      <c r="F29" s="280">
        <v>57278381.719999999</v>
      </c>
      <c r="G29" s="280">
        <v>105465993.06000002</v>
      </c>
      <c r="H29" s="280">
        <v>93864733.823400021</v>
      </c>
      <c r="I29" s="280">
        <v>83539613.102826014</v>
      </c>
      <c r="J29" s="280">
        <v>74350255.661515146</v>
      </c>
      <c r="K29" s="280">
        <v>66171727.53874848</v>
      </c>
      <c r="L29" s="426" t="s">
        <v>510</v>
      </c>
    </row>
    <row r="30" spans="2:12">
      <c r="B30" s="246"/>
    </row>
    <row r="31" spans="2:12" ht="15">
      <c r="B31" s="191">
        <f>B21+0.01</f>
        <v>2.0299999999999994</v>
      </c>
      <c r="C31" s="191" t="s">
        <v>565</v>
      </c>
      <c r="D31" s="190"/>
      <c r="E31" s="190"/>
      <c r="F31" s="190"/>
      <c r="G31" s="265"/>
      <c r="H31" s="265"/>
      <c r="I31" s="190"/>
      <c r="J31" s="190"/>
      <c r="K31" s="190"/>
    </row>
    <row r="32" spans="2:12">
      <c r="B32" s="266"/>
      <c r="C32" s="266"/>
      <c r="D32" s="255"/>
      <c r="E32" s="255"/>
      <c r="F32" s="255"/>
      <c r="G32" s="255"/>
      <c r="H32" s="255"/>
      <c r="I32" s="255"/>
      <c r="J32" s="255"/>
      <c r="K32" s="255"/>
    </row>
    <row r="33" spans="2:15">
      <c r="B33" s="246"/>
      <c r="C33" s="209" t="s">
        <v>40</v>
      </c>
      <c r="D33" s="195" t="s">
        <v>85</v>
      </c>
      <c r="E33" s="278" t="s">
        <v>49</v>
      </c>
      <c r="F33" s="211">
        <f>'C. Masterfiles'!$D$110</f>
        <v>2015</v>
      </c>
      <c r="G33" s="211">
        <f>'C. Masterfiles'!$D$111</f>
        <v>2016</v>
      </c>
      <c r="H33" s="211">
        <f>'C. Masterfiles'!$D$112</f>
        <v>2017</v>
      </c>
      <c r="I33" s="211">
        <f>'C. Masterfiles'!$D$113</f>
        <v>2018</v>
      </c>
      <c r="J33" s="211">
        <f>'C. Masterfiles'!$D$114</f>
        <v>2019</v>
      </c>
      <c r="K33" s="211">
        <f>'C. Masterfiles'!$D$115</f>
        <v>2020</v>
      </c>
    </row>
    <row r="34" spans="2:15">
      <c r="B34" s="246"/>
      <c r="C34" s="279" t="str">
        <f>'C. Masterfiles'!C101</f>
        <v>S07</v>
      </c>
      <c r="D34" s="279" t="str">
        <f>'C. Masterfiles'!D101</f>
        <v>Internet access</v>
      </c>
      <c r="E34" s="279" t="str">
        <f>'C. Masterfiles'!E101</f>
        <v>Mbps (p.a.)</v>
      </c>
      <c r="F34" s="376">
        <f>'1.Lines'!E91</f>
        <v>137</v>
      </c>
      <c r="G34" s="376">
        <f>'1.Lines'!F91</f>
        <v>137</v>
      </c>
      <c r="H34" s="376">
        <f>'1.Lines'!G91</f>
        <v>137</v>
      </c>
      <c r="I34" s="376">
        <f>'1.Lines'!H91</f>
        <v>137</v>
      </c>
      <c r="J34" s="376">
        <f>'1.Lines'!I91</f>
        <v>137</v>
      </c>
      <c r="K34" s="376">
        <f>'1.Lines'!J91</f>
        <v>137</v>
      </c>
    </row>
    <row r="35" spans="2:15">
      <c r="B35" s="246"/>
      <c r="C35" s="279" t="str">
        <f>'C. Masterfiles'!C102</f>
        <v>S08</v>
      </c>
      <c r="D35" s="279" t="str">
        <f>'C. Masterfiles'!D102</f>
        <v>Local leased lines</v>
      </c>
      <c r="E35" s="279" t="str">
        <f>'C. Masterfiles'!E102</f>
        <v>Mbps (p.a.)</v>
      </c>
      <c r="F35" s="376">
        <f>'1.Lines'!E114</f>
        <v>7715.3739999999998</v>
      </c>
      <c r="G35" s="376">
        <f>'1.Lines'!F114</f>
        <v>6151.1722799999998</v>
      </c>
      <c r="H35" s="376">
        <f>'1.Lines'!G114</f>
        <v>5197.7405765999993</v>
      </c>
      <c r="I35" s="376">
        <f>'1.Lines'!H114</f>
        <v>4392.090787227</v>
      </c>
      <c r="J35" s="376">
        <f>'1.Lines'!I114</f>
        <v>3711.3167152068149</v>
      </c>
      <c r="K35" s="376">
        <f>'1.Lines'!J114</f>
        <v>3136.0626243497582</v>
      </c>
    </row>
    <row r="36" spans="2:15">
      <c r="B36" s="246"/>
      <c r="C36" s="279" t="str">
        <f>'C. Masterfiles'!C103</f>
        <v>S09</v>
      </c>
      <c r="D36" s="279" t="str">
        <f>'C. Masterfiles'!D103</f>
        <v>Long distance leased lines</v>
      </c>
      <c r="E36" s="279" t="str">
        <f>'C. Masterfiles'!E103</f>
        <v>Mbps (p.a.)</v>
      </c>
      <c r="F36" s="376">
        <f>'1.Lines'!E125</f>
        <v>91.54249999999999</v>
      </c>
      <c r="G36" s="376">
        <f>'1.Lines'!F125</f>
        <v>77.353412500000005</v>
      </c>
      <c r="H36" s="376">
        <f>'1.Lines'!G125</f>
        <v>65.363633562499999</v>
      </c>
      <c r="I36" s="376">
        <f>'1.Lines'!H125</f>
        <v>55.232270360312498</v>
      </c>
      <c r="J36" s="376">
        <f>'1.Lines'!I125</f>
        <v>46.671268454464069</v>
      </c>
      <c r="K36" s="376">
        <f>'1.Lines'!J125</f>
        <v>39.437221844022133</v>
      </c>
    </row>
    <row r="37" spans="2:15">
      <c r="B37" s="246"/>
      <c r="C37" s="279" t="str">
        <f>'C. Masterfiles'!C104</f>
        <v>S10</v>
      </c>
      <c r="D37" s="279" t="str">
        <f>'C. Masterfiles'!D104</f>
        <v>International leased lines</v>
      </c>
      <c r="E37" s="279" t="str">
        <f>'C. Masterfiles'!E104</f>
        <v>Mbps (p.a.)</v>
      </c>
      <c r="F37" s="376">
        <f>'1.Lines'!E136</f>
        <v>109.19200000000001</v>
      </c>
      <c r="G37" s="376">
        <f>'1.Lines'!F136</f>
        <v>0.38400000000000001</v>
      </c>
      <c r="H37" s="376">
        <f>'1.Lines'!G136</f>
        <v>0.32448000000000005</v>
      </c>
      <c r="I37" s="376">
        <f>'1.Lines'!H136</f>
        <v>0.27418560000000003</v>
      </c>
      <c r="J37" s="376">
        <f>'1.Lines'!I136</f>
        <v>0.23168683200000001</v>
      </c>
      <c r="K37" s="376">
        <f>'1.Lines'!J136</f>
        <v>0.19577537304000001</v>
      </c>
    </row>
    <row r="38" spans="2:15">
      <c r="B38" s="246"/>
      <c r="C38" s="279" t="str">
        <f>'C. Masterfiles'!C105</f>
        <v>S11</v>
      </c>
      <c r="D38" s="279" t="str">
        <f>'C. Masterfiles'!D105</f>
        <v>IPTV</v>
      </c>
      <c r="E38" s="279" t="str">
        <f>'C. Masterfiles'!E105</f>
        <v>Mbps (p.a.)</v>
      </c>
      <c r="F38" s="376">
        <f>'1.Lines'!E101</f>
        <v>137</v>
      </c>
      <c r="G38" s="376">
        <f>'1.Lines'!F101</f>
        <v>137</v>
      </c>
      <c r="H38" s="376">
        <f>'1.Lines'!G101</f>
        <v>137</v>
      </c>
      <c r="I38" s="376">
        <f>'1.Lines'!H101</f>
        <v>137</v>
      </c>
      <c r="J38" s="376">
        <f>'1.Lines'!I101</f>
        <v>137</v>
      </c>
      <c r="K38" s="376">
        <f>'1.Lines'!J101</f>
        <v>137</v>
      </c>
      <c r="O38" s="265"/>
    </row>
    <row r="39" spans="2:15">
      <c r="B39" s="266"/>
      <c r="C39" s="208"/>
      <c r="D39" s="210"/>
    </row>
    <row r="40" spans="2:15" s="190" customFormat="1" ht="15">
      <c r="B40" s="191">
        <f>B31+0.01</f>
        <v>2.0399999999999991</v>
      </c>
      <c r="C40" s="191" t="s">
        <v>372</v>
      </c>
      <c r="L40" s="92"/>
    </row>
    <row r="41" spans="2:15" s="255" customFormat="1">
      <c r="B41" s="266"/>
      <c r="C41" s="266"/>
    </row>
    <row r="42" spans="2:15">
      <c r="B42" s="246"/>
      <c r="C42" s="209" t="s">
        <v>40</v>
      </c>
      <c r="D42" s="195" t="s">
        <v>85</v>
      </c>
      <c r="E42" s="278" t="s">
        <v>49</v>
      </c>
      <c r="F42" s="121" t="s">
        <v>346</v>
      </c>
      <c r="G42" s="211">
        <f>'C. Masterfiles'!$D$110</f>
        <v>2015</v>
      </c>
      <c r="H42" s="211">
        <f>'C. Masterfiles'!$D$111</f>
        <v>2016</v>
      </c>
      <c r="I42" s="211">
        <f>'C. Masterfiles'!$D$112</f>
        <v>2017</v>
      </c>
      <c r="J42" s="211">
        <f>'C. Masterfiles'!$D$113</f>
        <v>2018</v>
      </c>
      <c r="K42" s="211">
        <f>'C. Masterfiles'!$D$114</f>
        <v>2019</v>
      </c>
      <c r="L42" s="211">
        <f>'C. Masterfiles'!$D$115</f>
        <v>2020</v>
      </c>
    </row>
    <row r="43" spans="2:15">
      <c r="B43" s="246"/>
      <c r="C43" s="279" t="str">
        <f>'C. Masterfiles'!C95</f>
        <v>S01</v>
      </c>
      <c r="D43" s="279" t="str">
        <f>'C. Masterfiles'!D95</f>
        <v>On-net calls</v>
      </c>
      <c r="E43" s="279" t="str">
        <f>'C. Masterfiles'!E95</f>
        <v>Minutes</v>
      </c>
      <c r="F43" s="279" t="str">
        <f>'C. Masterfiles'!F95</f>
        <v>Voice</v>
      </c>
      <c r="G43" s="376">
        <f>IF('B. Dashboard'!$D$37="Telecom",F13,IF('B. Dashboard'!$D$37="Newtel",F24,"error"))</f>
        <v>3401612063.7044454</v>
      </c>
      <c r="H43" s="376">
        <f>IF('B. Dashboard'!$D$37="Telecom",G13,IF('B. Dashboard'!$D$37="Newtel",G24,"error"))</f>
        <v>2585642622.1100001</v>
      </c>
      <c r="I43" s="376">
        <f>IF('B. Dashboard'!$D$37="Telecom",H13,IF('B. Dashboard'!$D$37="Newtel",H24,"error"))</f>
        <v>2651876158.3100004</v>
      </c>
      <c r="J43" s="376">
        <f>IF('B. Dashboard'!$D$37="Telecom",I13,IF('B. Dashboard'!$D$37="Newtel",I24,"error"))</f>
        <v>2185486501.2579999</v>
      </c>
      <c r="K43" s="376">
        <f>IF('B. Dashboard'!$D$37="Telecom",J13,IF('B. Dashboard'!$D$37="Newtel",J24,"error"))</f>
        <v>1967770132.4579999</v>
      </c>
      <c r="L43" s="376">
        <f>IF('B. Dashboard'!$D$37="Telecom",K13,IF('B. Dashboard'!$D$37="Newtel",K24,"error"))</f>
        <v>1792068960.2220001</v>
      </c>
    </row>
    <row r="44" spans="2:15">
      <c r="B44" s="246"/>
      <c r="C44" s="279" t="str">
        <f>'C. Masterfiles'!C96</f>
        <v>S02</v>
      </c>
      <c r="D44" s="279" t="str">
        <f>'C. Masterfiles'!D96</f>
        <v>Originating calls to OLO</v>
      </c>
      <c r="E44" s="279" t="str">
        <f>'C. Masterfiles'!E96</f>
        <v>Minutes</v>
      </c>
      <c r="F44" s="279" t="str">
        <f>'C. Masterfiles'!F96</f>
        <v>Voice</v>
      </c>
      <c r="G44" s="376">
        <f>IF('B. Dashboard'!$D$37="Telecom",F14,IF('B. Dashboard'!$D$37="Newtel",F25,"error"))</f>
        <v>315313754.72967947</v>
      </c>
      <c r="H44" s="376">
        <f>IF('B. Dashboard'!$D$37="Telecom",G14,IF('B. Dashboard'!$D$37="Newtel",G25,"error"))</f>
        <v>309739958.75200003</v>
      </c>
      <c r="I44" s="376">
        <f>IF('B. Dashboard'!$D$37="Telecom",H14,IF('B. Dashboard'!$D$37="Newtel",H25,"error"))</f>
        <v>399588347.13200003</v>
      </c>
      <c r="J44" s="376">
        <f>IF('B. Dashboard'!$D$37="Telecom",I14,IF('B. Dashboard'!$D$37="Newtel",I25,"error"))</f>
        <v>441346011.06</v>
      </c>
      <c r="K44" s="376">
        <f>IF('B. Dashboard'!$D$37="Telecom",J14,IF('B. Dashboard'!$D$37="Newtel",J25,"error"))</f>
        <v>448748128.78600001</v>
      </c>
      <c r="L44" s="376">
        <f>IF('B. Dashboard'!$D$37="Telecom",K14,IF('B. Dashboard'!$D$37="Newtel",K25,"error"))</f>
        <v>459666004.13200003</v>
      </c>
    </row>
    <row r="45" spans="2:15">
      <c r="B45" s="246"/>
      <c r="C45" s="279" t="str">
        <f>'C. Masterfiles'!C97</f>
        <v>S03</v>
      </c>
      <c r="D45" s="279" t="str">
        <f>'C. Masterfiles'!D97</f>
        <v>Terminating calls from OLO</v>
      </c>
      <c r="E45" s="279" t="str">
        <f>'C. Masterfiles'!E97</f>
        <v>Minutes</v>
      </c>
      <c r="F45" s="279" t="str">
        <f>'C. Masterfiles'!F97</f>
        <v>Voice</v>
      </c>
      <c r="G45" s="376">
        <f>IF('B. Dashboard'!$D$37="Telecom",F15,IF('B. Dashboard'!$D$37="Newtel",F26,"error"))</f>
        <v>997197714.30000007</v>
      </c>
      <c r="H45" s="376">
        <f>IF('B. Dashboard'!$D$37="Telecom",G15,IF('B. Dashboard'!$D$37="Newtel",G26,"error"))</f>
        <v>866925164.00600004</v>
      </c>
      <c r="I45" s="376">
        <f>IF('B. Dashboard'!$D$37="Telecom",H15,IF('B. Dashboard'!$D$37="Newtel",H26,"error"))</f>
        <v>960578126.61800003</v>
      </c>
      <c r="J45" s="376">
        <f>IF('B. Dashboard'!$D$37="Telecom",I15,IF('B. Dashboard'!$D$37="Newtel",I26,"error"))</f>
        <v>886798158.1279999</v>
      </c>
      <c r="K45" s="376">
        <f>IF('B. Dashboard'!$D$37="Telecom",J15,IF('B. Dashboard'!$D$37="Newtel",J26,"error"))</f>
        <v>883263956.53799987</v>
      </c>
      <c r="L45" s="376">
        <f>IF('B. Dashboard'!$D$37="Telecom",K15,IF('B. Dashboard'!$D$37="Newtel",K26,"error"))</f>
        <v>868754873.00600004</v>
      </c>
    </row>
    <row r="46" spans="2:15">
      <c r="B46" s="246"/>
      <c r="C46" s="279" t="str">
        <f>'C. Masterfiles'!C98</f>
        <v>S04</v>
      </c>
      <c r="D46" s="279" t="str">
        <f>'C. Masterfiles'!D98</f>
        <v xml:space="preserve">Originating international calls </v>
      </c>
      <c r="E46" s="279" t="str">
        <f>'C. Masterfiles'!E98</f>
        <v>Minutes</v>
      </c>
      <c r="F46" s="279" t="str">
        <f>'C. Masterfiles'!F98</f>
        <v>Voice</v>
      </c>
      <c r="G46" s="376">
        <f>IF('B. Dashboard'!$D$37="Telecom",F16,IF('B. Dashboard'!$D$37="Newtel",F27,"error"))</f>
        <v>217066245.93005678</v>
      </c>
      <c r="H46" s="376">
        <f>IF('B. Dashboard'!$D$37="Telecom",G16,IF('B. Dashboard'!$D$37="Newtel",G27,"error"))</f>
        <v>223098585.09999999</v>
      </c>
      <c r="I46" s="376">
        <f>IF('B. Dashboard'!$D$37="Telecom",H16,IF('B. Dashboard'!$D$37="Newtel",H27,"error"))</f>
        <v>270540184.36200005</v>
      </c>
      <c r="J46" s="376">
        <f>IF('B. Dashboard'!$D$37="Telecom",I16,IF('B. Dashboard'!$D$37="Newtel",I27,"error"))</f>
        <v>290470008.93200004</v>
      </c>
      <c r="K46" s="376">
        <f>IF('B. Dashboard'!$D$37="Telecom",J16,IF('B. Dashboard'!$D$37="Newtel",J27,"error"))</f>
        <v>298428790.25200003</v>
      </c>
      <c r="L46" s="376">
        <f>IF('B. Dashboard'!$D$37="Telecom",K16,IF('B. Dashboard'!$D$37="Newtel",K27,"error"))</f>
        <v>302792572.54000002</v>
      </c>
    </row>
    <row r="47" spans="2:15">
      <c r="B47" s="246"/>
      <c r="C47" s="279" t="str">
        <f>'C. Masterfiles'!C99</f>
        <v>S05</v>
      </c>
      <c r="D47" s="279" t="str">
        <f>'C. Masterfiles'!D99</f>
        <v xml:space="preserve">Terminating international calls </v>
      </c>
      <c r="E47" s="279" t="str">
        <f>'C. Masterfiles'!E99</f>
        <v>Minutes</v>
      </c>
      <c r="F47" s="279" t="str">
        <f>'C. Masterfiles'!F99</f>
        <v>Voice</v>
      </c>
      <c r="G47" s="376">
        <f>IF('B. Dashboard'!$D$37="Telecom",F17,IF('B. Dashboard'!$D$37="Newtel",F28,"error"))</f>
        <v>723865327.59333265</v>
      </c>
      <c r="H47" s="376">
        <f>IF('B. Dashboard'!$D$37="Telecom",G17,IF('B. Dashboard'!$D$37="Newtel",G28,"error"))</f>
        <v>638348299.96000004</v>
      </c>
      <c r="I47" s="376">
        <f>IF('B. Dashboard'!$D$37="Telecom",H17,IF('B. Dashboard'!$D$37="Newtel",H28,"error"))</f>
        <v>688404637.40400004</v>
      </c>
      <c r="J47" s="376">
        <f>IF('B. Dashboard'!$D$37="Telecom",I17,IF('B. Dashboard'!$D$37="Newtel",I28,"error"))</f>
        <v>582884342</v>
      </c>
      <c r="K47" s="376">
        <f>IF('B. Dashboard'!$D$37="Telecom",J17,IF('B. Dashboard'!$D$37="Newtel",J28,"error"))</f>
        <v>547008429.88000011</v>
      </c>
      <c r="L47" s="376">
        <f>IF('B. Dashboard'!$D$37="Telecom",K17,IF('B. Dashboard'!$D$37="Newtel",K28,"error"))</f>
        <v>517388660.40000004</v>
      </c>
    </row>
    <row r="48" spans="2:15">
      <c r="B48" s="246"/>
      <c r="C48" s="279" t="str">
        <f>'C. Masterfiles'!C100</f>
        <v>S06</v>
      </c>
      <c r="D48" s="279" t="str">
        <f>'C. Masterfiles'!D100</f>
        <v>Transit calls</v>
      </c>
      <c r="E48" s="279" t="str">
        <f>'C. Masterfiles'!E100</f>
        <v>Minutes</v>
      </c>
      <c r="F48" s="279" t="str">
        <f>'C. Masterfiles'!F100</f>
        <v>Voice</v>
      </c>
      <c r="G48" s="376">
        <f>IF('B. Dashboard'!$D$37="Telecom",F18,IF('B. Dashboard'!$D$37="Newtel",F29,"error"))</f>
        <v>57278381.719999999</v>
      </c>
      <c r="H48" s="376">
        <f>IF('B. Dashboard'!$D$37="Telecom",G18,IF('B. Dashboard'!$D$37="Newtel",G29,"error"))</f>
        <v>105465993.06000002</v>
      </c>
      <c r="I48" s="376">
        <f>IF('B. Dashboard'!$D$37="Telecom",H18,IF('B. Dashboard'!$D$37="Newtel",H29,"error"))</f>
        <v>93864733.823400021</v>
      </c>
      <c r="J48" s="376">
        <f>IF('B. Dashboard'!$D$37="Telecom",I18,IF('B. Dashboard'!$D$37="Newtel",I29,"error"))</f>
        <v>83539613.102826014</v>
      </c>
      <c r="K48" s="376">
        <f>IF('B. Dashboard'!$D$37="Telecom",J18,IF('B. Dashboard'!$D$37="Newtel",J29,"error"))</f>
        <v>74350255.661515146</v>
      </c>
      <c r="L48" s="376">
        <f>IF('B. Dashboard'!$D$37="Telecom",K18,IF('B. Dashboard'!$D$37="Newtel",K29,"error"))</f>
        <v>66171727.53874848</v>
      </c>
    </row>
    <row r="49" spans="2:12">
      <c r="B49" s="246"/>
      <c r="C49" s="279" t="str">
        <f>'C. Masterfiles'!C101</f>
        <v>S07</v>
      </c>
      <c r="D49" s="279" t="str">
        <f>'C. Masterfiles'!D101</f>
        <v>Internet access</v>
      </c>
      <c r="E49" s="279" t="str">
        <f>'C. Masterfiles'!E101</f>
        <v>Mbps (p.a.)</v>
      </c>
      <c r="F49" s="279" t="str">
        <f>'C. Masterfiles'!F101</f>
        <v>Internet</v>
      </c>
      <c r="G49" s="376">
        <f>F34</f>
        <v>137</v>
      </c>
      <c r="H49" s="376">
        <f t="shared" ref="H49:L49" si="2">G34</f>
        <v>137</v>
      </c>
      <c r="I49" s="376">
        <f t="shared" si="2"/>
        <v>137</v>
      </c>
      <c r="J49" s="376">
        <f t="shared" si="2"/>
        <v>137</v>
      </c>
      <c r="K49" s="376">
        <f t="shared" si="2"/>
        <v>137</v>
      </c>
      <c r="L49" s="376">
        <f t="shared" si="2"/>
        <v>137</v>
      </c>
    </row>
    <row r="50" spans="2:12">
      <c r="B50" s="246"/>
      <c r="C50" s="279" t="str">
        <f>'C. Masterfiles'!C102</f>
        <v>S08</v>
      </c>
      <c r="D50" s="279" t="str">
        <f>'C. Masterfiles'!D102</f>
        <v>Local leased lines</v>
      </c>
      <c r="E50" s="279" t="str">
        <f>'C. Masterfiles'!E102</f>
        <v>Mbps (p.a.)</v>
      </c>
      <c r="F50" s="279" t="str">
        <f>'C. Masterfiles'!F102</f>
        <v>Leased lines</v>
      </c>
      <c r="G50" s="376">
        <f t="shared" ref="G50:L53" si="3">F35</f>
        <v>7715.3739999999998</v>
      </c>
      <c r="H50" s="376">
        <f t="shared" si="3"/>
        <v>6151.1722799999998</v>
      </c>
      <c r="I50" s="376">
        <f t="shared" si="3"/>
        <v>5197.7405765999993</v>
      </c>
      <c r="J50" s="376">
        <f t="shared" si="3"/>
        <v>4392.090787227</v>
      </c>
      <c r="K50" s="376">
        <f t="shared" si="3"/>
        <v>3711.3167152068149</v>
      </c>
      <c r="L50" s="376">
        <f t="shared" si="3"/>
        <v>3136.0626243497582</v>
      </c>
    </row>
    <row r="51" spans="2:12">
      <c r="B51" s="246"/>
      <c r="C51" s="279" t="str">
        <f>'C. Masterfiles'!C103</f>
        <v>S09</v>
      </c>
      <c r="D51" s="279" t="str">
        <f>'C. Masterfiles'!D103</f>
        <v>Long distance leased lines</v>
      </c>
      <c r="E51" s="279" t="str">
        <f>'C. Masterfiles'!E103</f>
        <v>Mbps (p.a.)</v>
      </c>
      <c r="F51" s="279" t="str">
        <f>'C. Masterfiles'!F103</f>
        <v>Leased lines</v>
      </c>
      <c r="G51" s="376">
        <f t="shared" si="3"/>
        <v>91.54249999999999</v>
      </c>
      <c r="H51" s="376">
        <f t="shared" si="3"/>
        <v>77.353412500000005</v>
      </c>
      <c r="I51" s="376">
        <f t="shared" si="3"/>
        <v>65.363633562499999</v>
      </c>
      <c r="J51" s="376">
        <f t="shared" si="3"/>
        <v>55.232270360312498</v>
      </c>
      <c r="K51" s="376">
        <f t="shared" si="3"/>
        <v>46.671268454464069</v>
      </c>
      <c r="L51" s="376">
        <f t="shared" si="3"/>
        <v>39.437221844022133</v>
      </c>
    </row>
    <row r="52" spans="2:12">
      <c r="B52" s="246"/>
      <c r="C52" s="279" t="str">
        <f>'C. Masterfiles'!C104</f>
        <v>S10</v>
      </c>
      <c r="D52" s="279" t="str">
        <f>'C. Masterfiles'!D104</f>
        <v>International leased lines</v>
      </c>
      <c r="E52" s="279" t="str">
        <f>'C. Masterfiles'!E104</f>
        <v>Mbps (p.a.)</v>
      </c>
      <c r="F52" s="279" t="str">
        <f>'C. Masterfiles'!F104</f>
        <v>Leased lines</v>
      </c>
      <c r="G52" s="376">
        <f t="shared" si="3"/>
        <v>109.19200000000001</v>
      </c>
      <c r="H52" s="376">
        <f t="shared" si="3"/>
        <v>0.38400000000000001</v>
      </c>
      <c r="I52" s="376">
        <f t="shared" si="3"/>
        <v>0.32448000000000005</v>
      </c>
      <c r="J52" s="376">
        <f t="shared" si="3"/>
        <v>0.27418560000000003</v>
      </c>
      <c r="K52" s="376">
        <f t="shared" si="3"/>
        <v>0.23168683200000001</v>
      </c>
      <c r="L52" s="376">
        <f t="shared" si="3"/>
        <v>0.19577537304000001</v>
      </c>
    </row>
    <row r="53" spans="2:12">
      <c r="B53" s="246"/>
      <c r="C53" s="279" t="str">
        <f>'C. Masterfiles'!C105</f>
        <v>S11</v>
      </c>
      <c r="D53" s="279" t="str">
        <f>'C. Masterfiles'!D105</f>
        <v>IPTV</v>
      </c>
      <c r="E53" s="279" t="str">
        <f>'C. Masterfiles'!E105</f>
        <v>Mbps (p.a.)</v>
      </c>
      <c r="F53" s="279" t="str">
        <f>'C. Masterfiles'!F105</f>
        <v>IPTV</v>
      </c>
      <c r="G53" s="376">
        <f t="shared" si="3"/>
        <v>137</v>
      </c>
      <c r="H53" s="376">
        <f t="shared" si="3"/>
        <v>137</v>
      </c>
      <c r="I53" s="376">
        <f t="shared" si="3"/>
        <v>137</v>
      </c>
      <c r="J53" s="376">
        <f t="shared" si="3"/>
        <v>137</v>
      </c>
      <c r="K53" s="376">
        <f t="shared" si="3"/>
        <v>137</v>
      </c>
      <c r="L53" s="376">
        <f t="shared" si="3"/>
        <v>137</v>
      </c>
    </row>
    <row r="54" spans="2:12">
      <c r="B54" s="246"/>
    </row>
    <row r="55" spans="2:12">
      <c r="B55" s="246"/>
    </row>
    <row r="56" spans="2:12" s="192" customFormat="1" ht="15">
      <c r="B56" s="191">
        <f>B40+0.01</f>
        <v>2.0499999999999989</v>
      </c>
      <c r="C56" s="193" t="s">
        <v>126</v>
      </c>
    </row>
    <row r="57" spans="2:12">
      <c r="B57" s="266"/>
      <c r="C57" s="208"/>
    </row>
    <row r="58" spans="2:12" s="259" customFormat="1" ht="63" customHeight="1">
      <c r="B58" s="281"/>
      <c r="C58" s="195" t="s">
        <v>40</v>
      </c>
      <c r="D58" s="195" t="s">
        <v>85</v>
      </c>
      <c r="E58" s="199" t="s">
        <v>217</v>
      </c>
      <c r="F58" s="213" t="s">
        <v>218</v>
      </c>
      <c r="G58" s="199" t="s">
        <v>219</v>
      </c>
    </row>
    <row r="59" spans="2:12" ht="12.75" customHeight="1">
      <c r="B59" s="246"/>
      <c r="C59" s="292" t="str">
        <f>'C. Masterfiles'!C95</f>
        <v>S01</v>
      </c>
      <c r="D59" s="292" t="str">
        <f>'C. Masterfiles'!D95</f>
        <v>On-net calls</v>
      </c>
      <c r="E59" s="391">
        <v>0.79930000000000001</v>
      </c>
      <c r="F59" s="392">
        <v>173.38447293653678</v>
      </c>
      <c r="G59" s="393">
        <v>14</v>
      </c>
      <c r="H59" s="426" t="s">
        <v>499</v>
      </c>
    </row>
    <row r="60" spans="2:12" ht="12.75" customHeight="1">
      <c r="B60" s="246"/>
      <c r="C60" s="292" t="str">
        <f>'C. Masterfiles'!C96</f>
        <v>S02</v>
      </c>
      <c r="D60" s="292" t="str">
        <f>'C. Masterfiles'!D96</f>
        <v>Originating calls to OLO</v>
      </c>
      <c r="E60" s="391">
        <v>0.95979999999999999</v>
      </c>
      <c r="F60" s="392">
        <v>126.32965165013596</v>
      </c>
      <c r="G60" s="393">
        <v>18</v>
      </c>
      <c r="H60" s="426" t="s">
        <v>499</v>
      </c>
    </row>
    <row r="61" spans="2:12" ht="12.75" customHeight="1">
      <c r="B61" s="246"/>
      <c r="C61" s="292" t="str">
        <f>'C. Masterfiles'!C97</f>
        <v>S03</v>
      </c>
      <c r="D61" s="292" t="str">
        <f>'C. Masterfiles'!D97</f>
        <v>Terminating calls from OLO</v>
      </c>
      <c r="E61" s="391">
        <v>0.78169999999999995</v>
      </c>
      <c r="F61" s="392">
        <v>100.10516331734134</v>
      </c>
      <c r="G61" s="393">
        <v>11</v>
      </c>
      <c r="H61" s="426" t="s">
        <v>499</v>
      </c>
    </row>
    <row r="62" spans="2:12" ht="12.75" customHeight="1">
      <c r="B62" s="246"/>
      <c r="C62" s="292" t="str">
        <f>'C. Masterfiles'!C98</f>
        <v>S04</v>
      </c>
      <c r="D62" s="292" t="str">
        <f>'C. Masterfiles'!D98</f>
        <v xml:space="preserve">Originating international calls </v>
      </c>
      <c r="E62" s="391">
        <v>0.74139999999999995</v>
      </c>
      <c r="F62" s="392">
        <v>310.28029800101984</v>
      </c>
      <c r="G62" s="393">
        <v>22</v>
      </c>
      <c r="H62" s="426" t="s">
        <v>499</v>
      </c>
    </row>
    <row r="63" spans="2:12" ht="12.75" customHeight="1">
      <c r="B63" s="246"/>
      <c r="C63" s="292" t="str">
        <f>'C. Masterfiles'!C99</f>
        <v>S05</v>
      </c>
      <c r="D63" s="292" t="str">
        <f>'C. Masterfiles'!D99</f>
        <v xml:space="preserve">Terminating international calls </v>
      </c>
      <c r="E63" s="391">
        <v>0.81789999999999996</v>
      </c>
      <c r="F63" s="392">
        <v>289.84870990257457</v>
      </c>
      <c r="G63" s="393">
        <v>14</v>
      </c>
      <c r="H63" s="426" t="s">
        <v>499</v>
      </c>
    </row>
    <row r="64" spans="2:12" ht="12.75" customHeight="1">
      <c r="B64" s="246"/>
      <c r="C64" s="292" t="str">
        <f>'C. Masterfiles'!C100</f>
        <v>S06</v>
      </c>
      <c r="D64" s="292" t="str">
        <f>'C. Masterfiles'!D100</f>
        <v>Transit calls</v>
      </c>
      <c r="E64" s="391">
        <v>0.95540000000000003</v>
      </c>
      <c r="F64" s="392">
        <v>202.45226427411848</v>
      </c>
      <c r="G64" s="393">
        <v>19</v>
      </c>
      <c r="H64" s="426" t="s">
        <v>499</v>
      </c>
    </row>
    <row r="65" spans="2:17" ht="12.75" customHeight="1">
      <c r="B65" s="246"/>
      <c r="C65" s="292" t="str">
        <f>'C. Masterfiles'!C101</f>
        <v>S07</v>
      </c>
      <c r="D65" s="292" t="str">
        <f>'C. Masterfiles'!D101</f>
        <v>Internet access</v>
      </c>
      <c r="E65" s="195"/>
      <c r="F65" s="195"/>
      <c r="G65" s="195"/>
    </row>
    <row r="66" spans="2:17" ht="12.75" customHeight="1">
      <c r="B66" s="246"/>
      <c r="C66" s="292" t="str">
        <f>'C. Masterfiles'!C102</f>
        <v>S08</v>
      </c>
      <c r="D66" s="292" t="str">
        <f>'C. Masterfiles'!D102</f>
        <v>Local leased lines</v>
      </c>
      <c r="E66" s="195"/>
      <c r="F66" s="195"/>
      <c r="G66" s="195"/>
    </row>
    <row r="67" spans="2:17" ht="12.75" customHeight="1">
      <c r="B67" s="246"/>
      <c r="C67" s="292" t="str">
        <f>'C. Masterfiles'!C103</f>
        <v>S09</v>
      </c>
      <c r="D67" s="292" t="str">
        <f>'C. Masterfiles'!D103</f>
        <v>Long distance leased lines</v>
      </c>
      <c r="E67" s="195"/>
      <c r="F67" s="195"/>
      <c r="G67" s="195"/>
    </row>
    <row r="68" spans="2:17" ht="12.75" customHeight="1">
      <c r="B68" s="246"/>
      <c r="C68" s="292" t="str">
        <f>'C. Masterfiles'!C104</f>
        <v>S10</v>
      </c>
      <c r="D68" s="292" t="str">
        <f>'C. Masterfiles'!D104</f>
        <v>International leased lines</v>
      </c>
      <c r="E68" s="195"/>
      <c r="F68" s="195"/>
      <c r="G68" s="195"/>
    </row>
    <row r="69" spans="2:17" ht="12.75" customHeight="1">
      <c r="B69" s="246"/>
      <c r="C69" s="292" t="str">
        <f>'C. Masterfiles'!C105</f>
        <v>S11</v>
      </c>
      <c r="D69" s="292" t="str">
        <f>'C. Masterfiles'!D105</f>
        <v>IPTV</v>
      </c>
      <c r="E69" s="195"/>
      <c r="F69" s="195"/>
      <c r="G69" s="195"/>
    </row>
    <row r="70" spans="2:17">
      <c r="B70" s="246"/>
      <c r="C70" s="246"/>
      <c r="F70" s="426"/>
    </row>
    <row r="71" spans="2:17">
      <c r="B71" s="246"/>
      <c r="C71" s="246"/>
    </row>
    <row r="72" spans="2:17" s="192" customFormat="1" ht="15">
      <c r="B72" s="191">
        <f>B56+0.01</f>
        <v>2.0599999999999987</v>
      </c>
      <c r="C72" s="191" t="s">
        <v>268</v>
      </c>
      <c r="D72" s="190"/>
      <c r="E72" s="190"/>
      <c r="F72" s="190"/>
      <c r="G72" s="190"/>
      <c r="H72" s="190"/>
      <c r="I72" s="190"/>
      <c r="J72" s="190"/>
    </row>
    <row r="73" spans="2:17">
      <c r="B73" s="266"/>
      <c r="C73" s="266"/>
      <c r="D73" s="255"/>
      <c r="E73" s="255"/>
      <c r="F73" s="255"/>
      <c r="G73" s="255"/>
      <c r="H73" s="255"/>
      <c r="I73" s="255"/>
      <c r="J73" s="255"/>
    </row>
    <row r="74" spans="2:17">
      <c r="C74" s="209" t="s">
        <v>40</v>
      </c>
      <c r="D74" s="195" t="s">
        <v>85</v>
      </c>
      <c r="E74" s="278" t="s">
        <v>49</v>
      </c>
      <c r="F74" s="211">
        <f>'C. Masterfiles'!$D$110</f>
        <v>2015</v>
      </c>
      <c r="G74" s="211">
        <f>'C. Masterfiles'!$D$111</f>
        <v>2016</v>
      </c>
      <c r="H74" s="211">
        <f>'C. Masterfiles'!$D$112</f>
        <v>2017</v>
      </c>
      <c r="I74" s="211">
        <f>'C. Masterfiles'!$D$113</f>
        <v>2018</v>
      </c>
      <c r="J74" s="211">
        <f>'C. Masterfiles'!$D$114</f>
        <v>2019</v>
      </c>
      <c r="K74" s="211">
        <f>'C. Masterfiles'!$D$115</f>
        <v>2020</v>
      </c>
    </row>
    <row r="75" spans="2:17">
      <c r="C75" s="292" t="str">
        <f>'C. Masterfiles'!C95</f>
        <v>S01</v>
      </c>
      <c r="D75" s="292" t="str">
        <f>'C. Masterfiles'!D95</f>
        <v>On-net calls</v>
      </c>
      <c r="E75" s="292" t="str">
        <f>'C. Masterfiles'!E95</f>
        <v>Minutes</v>
      </c>
      <c r="F75" s="282">
        <f t="shared" ref="F75:K85" si="4">IF(G43="Unknown",0,IF($E75="Minutes",G43+(G43/($F59/60))*($G59/60)+(G43/($F59/60))/$E59*(1-$E59)*($G59/60),G43))</f>
        <v>3745243433.3805642</v>
      </c>
      <c r="G75" s="282">
        <f t="shared" si="4"/>
        <v>2846844634.2997742</v>
      </c>
      <c r="H75" s="282">
        <f t="shared" si="4"/>
        <v>2919769092.4322753</v>
      </c>
      <c r="I75" s="282">
        <f t="shared" si="4"/>
        <v>2406264681.0655155</v>
      </c>
      <c r="J75" s="282">
        <f t="shared" si="4"/>
        <v>2166554571.4712815</v>
      </c>
      <c r="K75" s="282">
        <f t="shared" si="4"/>
        <v>1973104040.0084085</v>
      </c>
      <c r="L75" s="265"/>
      <c r="M75" s="265"/>
      <c r="N75" s="265"/>
      <c r="O75" s="265"/>
      <c r="P75" s="265"/>
      <c r="Q75" s="265"/>
    </row>
    <row r="76" spans="2:17">
      <c r="C76" s="292" t="str">
        <f>'C. Masterfiles'!C96</f>
        <v>S02</v>
      </c>
      <c r="D76" s="292" t="str">
        <f>'C. Masterfiles'!D96</f>
        <v>Originating calls to OLO</v>
      </c>
      <c r="E76" s="292" t="str">
        <f>'C. Masterfiles'!E96</f>
        <v>Minutes</v>
      </c>
      <c r="F76" s="282">
        <f t="shared" si="4"/>
        <v>362122756.21865016</v>
      </c>
      <c r="G76" s="282">
        <f t="shared" si="4"/>
        <v>355721518.30320275</v>
      </c>
      <c r="H76" s="282">
        <f t="shared" si="4"/>
        <v>458908092.16472936</v>
      </c>
      <c r="I76" s="282">
        <f t="shared" si="4"/>
        <v>506864770.64145207</v>
      </c>
      <c r="J76" s="282">
        <f t="shared" si="4"/>
        <v>515365748.58036894</v>
      </c>
      <c r="K76" s="282">
        <f t="shared" si="4"/>
        <v>527904405.87977737</v>
      </c>
      <c r="L76" s="265"/>
      <c r="M76" s="265"/>
      <c r="N76" s="265"/>
      <c r="O76" s="265"/>
      <c r="P76" s="265"/>
      <c r="Q76" s="265"/>
    </row>
    <row r="77" spans="2:17">
      <c r="C77" s="292" t="str">
        <f>'C. Masterfiles'!C97</f>
        <v>S03</v>
      </c>
      <c r="D77" s="292" t="str">
        <f>'C. Masterfiles'!D97</f>
        <v>Terminating calls from OLO</v>
      </c>
      <c r="E77" s="292" t="str">
        <f>'C. Masterfiles'!E97</f>
        <v>Minutes</v>
      </c>
      <c r="F77" s="282">
        <f t="shared" si="4"/>
        <v>1137374910.5077021</v>
      </c>
      <c r="G77" s="282">
        <f t="shared" si="4"/>
        <v>988789802.35163522</v>
      </c>
      <c r="H77" s="282">
        <f t="shared" si="4"/>
        <v>1095607666.4944317</v>
      </c>
      <c r="I77" s="282">
        <f t="shared" si="4"/>
        <v>1011456365.4482987</v>
      </c>
      <c r="J77" s="282">
        <f t="shared" si="4"/>
        <v>1007425357.1943697</v>
      </c>
      <c r="K77" s="282">
        <f t="shared" si="4"/>
        <v>990876715.58888721</v>
      </c>
      <c r="L77" s="265"/>
      <c r="M77" s="265"/>
      <c r="N77" s="265"/>
      <c r="O77" s="265"/>
      <c r="P77" s="265"/>
      <c r="Q77" s="265"/>
    </row>
    <row r="78" spans="2:17">
      <c r="C78" s="292" t="str">
        <f>'C. Masterfiles'!C98</f>
        <v>S04</v>
      </c>
      <c r="D78" s="292" t="str">
        <f>'C. Masterfiles'!D98</f>
        <v xml:space="preserve">Originating international calls </v>
      </c>
      <c r="E78" s="292" t="str">
        <f>'C. Masterfiles'!E98</f>
        <v>Minutes</v>
      </c>
      <c r="F78" s="282">
        <f t="shared" si="4"/>
        <v>237825330.33072278</v>
      </c>
      <c r="G78" s="282">
        <f t="shared" si="4"/>
        <v>244434570.97802716</v>
      </c>
      <c r="H78" s="282">
        <f t="shared" si="4"/>
        <v>296413237.5254668</v>
      </c>
      <c r="I78" s="282">
        <f t="shared" si="4"/>
        <v>318249046.64210331</v>
      </c>
      <c r="J78" s="282">
        <f t="shared" si="4"/>
        <v>326968964.32598346</v>
      </c>
      <c r="K78" s="282">
        <f t="shared" si="4"/>
        <v>331750076.00775719</v>
      </c>
      <c r="L78" s="265"/>
      <c r="M78" s="265"/>
      <c r="N78" s="265"/>
      <c r="O78" s="265"/>
      <c r="P78" s="265"/>
      <c r="Q78" s="265"/>
    </row>
    <row r="79" spans="2:17">
      <c r="C79" s="292" t="str">
        <f>'C. Masterfiles'!C99</f>
        <v>S05</v>
      </c>
      <c r="D79" s="292" t="str">
        <f>'C. Masterfiles'!D99</f>
        <v xml:space="preserve">Terminating international calls </v>
      </c>
      <c r="E79" s="292" t="str">
        <f>'C. Masterfiles'!E99</f>
        <v>Minutes</v>
      </c>
      <c r="F79" s="282">
        <f t="shared" si="4"/>
        <v>766613173.05121255</v>
      </c>
      <c r="G79" s="282">
        <f t="shared" si="4"/>
        <v>676045939.88663685</v>
      </c>
      <c r="H79" s="282">
        <f t="shared" si="4"/>
        <v>729058352.85418475</v>
      </c>
      <c r="I79" s="282">
        <f t="shared" si="4"/>
        <v>617306559.53385663</v>
      </c>
      <c r="J79" s="282">
        <f t="shared" si="4"/>
        <v>579311996.4873575</v>
      </c>
      <c r="K79" s="282">
        <f t="shared" si="4"/>
        <v>547943032.39896417</v>
      </c>
      <c r="L79" s="265"/>
      <c r="M79" s="265"/>
      <c r="N79" s="265"/>
      <c r="O79" s="265"/>
      <c r="P79" s="265"/>
      <c r="Q79" s="265"/>
    </row>
    <row r="80" spans="2:17">
      <c r="C80" s="292" t="str">
        <f>'C. Masterfiles'!C100</f>
        <v>S06</v>
      </c>
      <c r="D80" s="292" t="str">
        <f>'C. Masterfiles'!D100</f>
        <v>Transit calls</v>
      </c>
      <c r="E80" s="292" t="str">
        <f>'C. Masterfiles'!E100</f>
        <v>Minutes</v>
      </c>
      <c r="F80" s="282">
        <f t="shared" si="4"/>
        <v>62904857.646313585</v>
      </c>
      <c r="G80" s="282">
        <f t="shared" si="4"/>
        <v>115825955.2861962</v>
      </c>
      <c r="H80" s="282">
        <f t="shared" si="4"/>
        <v>103085100.20471463</v>
      </c>
      <c r="I80" s="282">
        <f t="shared" si="4"/>
        <v>91745739.182196006</v>
      </c>
      <c r="J80" s="282">
        <f t="shared" si="4"/>
        <v>81653707.87215443</v>
      </c>
      <c r="K80" s="282">
        <f t="shared" si="4"/>
        <v>72671800.006217465</v>
      </c>
      <c r="L80" s="265"/>
      <c r="M80" s="265"/>
      <c r="N80" s="265"/>
      <c r="O80" s="265"/>
      <c r="P80" s="265"/>
      <c r="Q80" s="265"/>
    </row>
    <row r="81" spans="2:17">
      <c r="C81" s="292" t="str">
        <f>'C. Masterfiles'!C101</f>
        <v>S07</v>
      </c>
      <c r="D81" s="292" t="str">
        <f>'C. Masterfiles'!D101</f>
        <v>Internet access</v>
      </c>
      <c r="E81" s="292" t="str">
        <f>'C. Masterfiles'!E101</f>
        <v>Mbps (p.a.)</v>
      </c>
      <c r="F81" s="282">
        <f t="shared" si="4"/>
        <v>137</v>
      </c>
      <c r="G81" s="282">
        <f t="shared" si="4"/>
        <v>137</v>
      </c>
      <c r="H81" s="282">
        <f t="shared" si="4"/>
        <v>137</v>
      </c>
      <c r="I81" s="282">
        <f t="shared" si="4"/>
        <v>137</v>
      </c>
      <c r="J81" s="282">
        <f t="shared" si="4"/>
        <v>137</v>
      </c>
      <c r="K81" s="282">
        <f t="shared" si="4"/>
        <v>137</v>
      </c>
      <c r="L81" s="265"/>
      <c r="M81" s="265"/>
      <c r="N81" s="265"/>
      <c r="O81" s="265"/>
      <c r="P81" s="265"/>
      <c r="Q81" s="265"/>
    </row>
    <row r="82" spans="2:17">
      <c r="C82" s="292" t="str">
        <f>'C. Masterfiles'!C102</f>
        <v>S08</v>
      </c>
      <c r="D82" s="292" t="str">
        <f>'C. Masterfiles'!D102</f>
        <v>Local leased lines</v>
      </c>
      <c r="E82" s="292" t="str">
        <f>'C. Masterfiles'!E102</f>
        <v>Mbps (p.a.)</v>
      </c>
      <c r="F82" s="282">
        <f t="shared" si="4"/>
        <v>7715.3739999999998</v>
      </c>
      <c r="G82" s="282">
        <f t="shared" si="4"/>
        <v>6151.1722799999998</v>
      </c>
      <c r="H82" s="282">
        <f t="shared" si="4"/>
        <v>5197.7405765999993</v>
      </c>
      <c r="I82" s="282">
        <f t="shared" si="4"/>
        <v>4392.090787227</v>
      </c>
      <c r="J82" s="282">
        <f t="shared" si="4"/>
        <v>3711.3167152068149</v>
      </c>
      <c r="K82" s="282">
        <f t="shared" si="4"/>
        <v>3136.0626243497582</v>
      </c>
      <c r="L82" s="265"/>
      <c r="M82" s="265"/>
      <c r="N82" s="265"/>
      <c r="O82" s="265"/>
      <c r="P82" s="265"/>
      <c r="Q82" s="265"/>
    </row>
    <row r="83" spans="2:17">
      <c r="C83" s="292" t="str">
        <f>'C. Masterfiles'!C103</f>
        <v>S09</v>
      </c>
      <c r="D83" s="292" t="str">
        <f>'C. Masterfiles'!D103</f>
        <v>Long distance leased lines</v>
      </c>
      <c r="E83" s="292" t="str">
        <f>'C. Masterfiles'!E103</f>
        <v>Mbps (p.a.)</v>
      </c>
      <c r="F83" s="282">
        <f t="shared" si="4"/>
        <v>91.54249999999999</v>
      </c>
      <c r="G83" s="282">
        <f t="shared" si="4"/>
        <v>77.353412500000005</v>
      </c>
      <c r="H83" s="282">
        <f t="shared" si="4"/>
        <v>65.363633562499999</v>
      </c>
      <c r="I83" s="282">
        <f t="shared" si="4"/>
        <v>55.232270360312498</v>
      </c>
      <c r="J83" s="282">
        <f t="shared" si="4"/>
        <v>46.671268454464069</v>
      </c>
      <c r="K83" s="282">
        <f t="shared" si="4"/>
        <v>39.437221844022133</v>
      </c>
      <c r="L83" s="265"/>
      <c r="M83" s="265"/>
      <c r="N83" s="265"/>
      <c r="O83" s="265"/>
      <c r="P83" s="265"/>
      <c r="Q83" s="265"/>
    </row>
    <row r="84" spans="2:17">
      <c r="C84" s="292" t="str">
        <f>'C. Masterfiles'!C104</f>
        <v>S10</v>
      </c>
      <c r="D84" s="292" t="str">
        <f>'C. Masterfiles'!D104</f>
        <v>International leased lines</v>
      </c>
      <c r="E84" s="292" t="str">
        <f>'C. Masterfiles'!E104</f>
        <v>Mbps (p.a.)</v>
      </c>
      <c r="F84" s="282">
        <f t="shared" si="4"/>
        <v>109.19200000000001</v>
      </c>
      <c r="G84" s="282">
        <f t="shared" si="4"/>
        <v>0.38400000000000001</v>
      </c>
      <c r="H84" s="282">
        <f t="shared" si="4"/>
        <v>0.32448000000000005</v>
      </c>
      <c r="I84" s="282">
        <f t="shared" si="4"/>
        <v>0.27418560000000003</v>
      </c>
      <c r="J84" s="282">
        <f t="shared" si="4"/>
        <v>0.23168683200000001</v>
      </c>
      <c r="K84" s="282">
        <f t="shared" si="4"/>
        <v>0.19577537304000001</v>
      </c>
      <c r="L84" s="265"/>
      <c r="M84" s="265"/>
      <c r="N84" s="265"/>
      <c r="O84" s="265"/>
      <c r="P84" s="265"/>
      <c r="Q84" s="265"/>
    </row>
    <row r="85" spans="2:17">
      <c r="C85" s="292" t="str">
        <f>'C. Masterfiles'!C105</f>
        <v>S11</v>
      </c>
      <c r="D85" s="292" t="str">
        <f>'C. Masterfiles'!D105</f>
        <v>IPTV</v>
      </c>
      <c r="E85" s="292" t="str">
        <f>'C. Masterfiles'!E105</f>
        <v>Mbps (p.a.)</v>
      </c>
      <c r="F85" s="282">
        <f t="shared" si="4"/>
        <v>137</v>
      </c>
      <c r="G85" s="282">
        <f t="shared" si="4"/>
        <v>137</v>
      </c>
      <c r="H85" s="282">
        <f t="shared" si="4"/>
        <v>137</v>
      </c>
      <c r="I85" s="282">
        <f t="shared" si="4"/>
        <v>137</v>
      </c>
      <c r="J85" s="282">
        <f t="shared" si="4"/>
        <v>137</v>
      </c>
      <c r="K85" s="282">
        <f t="shared" si="4"/>
        <v>137</v>
      </c>
      <c r="L85" s="265"/>
      <c r="M85" s="265"/>
      <c r="N85" s="265"/>
      <c r="O85" s="265"/>
      <c r="P85" s="265"/>
      <c r="Q85" s="265"/>
    </row>
    <row r="88" spans="2:17" s="192" customFormat="1" ht="15">
      <c r="B88" s="191">
        <f>B72+0.01</f>
        <v>2.0699999999999985</v>
      </c>
      <c r="C88" s="191" t="s">
        <v>113</v>
      </c>
      <c r="D88" s="190"/>
      <c r="E88" s="190"/>
      <c r="F88" s="190"/>
      <c r="G88" s="190"/>
      <c r="H88" s="190"/>
      <c r="I88" s="190"/>
      <c r="J88" s="190"/>
    </row>
    <row r="89" spans="2:17">
      <c r="B89" s="266"/>
      <c r="C89" s="266"/>
      <c r="D89" s="255"/>
      <c r="E89" s="255"/>
      <c r="F89" s="255"/>
      <c r="G89" s="255"/>
      <c r="H89" s="255"/>
      <c r="I89" s="255"/>
      <c r="J89" s="255"/>
    </row>
    <row r="90" spans="2:17">
      <c r="C90" s="209" t="s">
        <v>40</v>
      </c>
      <c r="D90" s="195" t="s">
        <v>85</v>
      </c>
      <c r="E90" s="278" t="s">
        <v>49</v>
      </c>
      <c r="F90" s="211">
        <f>'C. Masterfiles'!$D$110</f>
        <v>2015</v>
      </c>
      <c r="G90" s="211">
        <f>'C. Masterfiles'!$D$111</f>
        <v>2016</v>
      </c>
      <c r="H90" s="211">
        <f>'C. Masterfiles'!$D$112</f>
        <v>2017</v>
      </c>
      <c r="I90" s="211">
        <f>'C. Masterfiles'!$D$113</f>
        <v>2018</v>
      </c>
      <c r="J90" s="211">
        <f>'C. Masterfiles'!$D$114</f>
        <v>2019</v>
      </c>
      <c r="K90" s="211">
        <f>'C. Masterfiles'!$D$115</f>
        <v>2020</v>
      </c>
    </row>
    <row r="91" spans="2:17">
      <c r="C91" s="292" t="str">
        <f>'C. Masterfiles'!C95</f>
        <v>S01</v>
      </c>
      <c r="D91" s="292" t="str">
        <f>'C. Masterfiles'!D95</f>
        <v>On-net calls</v>
      </c>
      <c r="E91" s="292" t="str">
        <f>'C. Masterfiles'!E95</f>
        <v>Minutes</v>
      </c>
      <c r="F91" s="282">
        <f t="shared" ref="F91:K101" si="5">IF(G43="Unknown",0,IF($E91="Minutes",(G43/($F59/60))/$E59,0))</f>
        <v>1472705870.0405092</v>
      </c>
      <c r="G91" s="282">
        <f t="shared" si="5"/>
        <v>1119437195.0990312</v>
      </c>
      <c r="H91" s="282">
        <f t="shared" si="5"/>
        <v>1148112574.8097482</v>
      </c>
      <c r="I91" s="282">
        <f t="shared" si="5"/>
        <v>946192199.17506802</v>
      </c>
      <c r="J91" s="282">
        <f t="shared" si="5"/>
        <v>851933310.05692232</v>
      </c>
      <c r="K91" s="282">
        <f t="shared" si="5"/>
        <v>775864627.65603638</v>
      </c>
      <c r="L91" s="265"/>
      <c r="M91" s="265"/>
      <c r="N91" s="265"/>
      <c r="O91" s="265"/>
      <c r="P91" s="265"/>
      <c r="Q91" s="265"/>
    </row>
    <row r="92" spans="2:17">
      <c r="C92" s="292" t="str">
        <f>'C. Masterfiles'!C96</f>
        <v>S02</v>
      </c>
      <c r="D92" s="292" t="str">
        <f>'C. Masterfiles'!D96</f>
        <v>Originating calls to OLO</v>
      </c>
      <c r="E92" s="292" t="str">
        <f>'C. Masterfiles'!E96</f>
        <v>Minutes</v>
      </c>
      <c r="F92" s="282">
        <f t="shared" si="5"/>
        <v>156030004.96323565</v>
      </c>
      <c r="G92" s="282">
        <f t="shared" si="5"/>
        <v>153271865.17067581</v>
      </c>
      <c r="H92" s="282">
        <f t="shared" si="5"/>
        <v>197732483.442431</v>
      </c>
      <c r="I92" s="282">
        <f t="shared" si="5"/>
        <v>218395865.27150694</v>
      </c>
      <c r="J92" s="282">
        <f t="shared" si="5"/>
        <v>222058732.64789647</v>
      </c>
      <c r="K92" s="282">
        <f t="shared" si="5"/>
        <v>227461339.15925786</v>
      </c>
      <c r="L92" s="265"/>
      <c r="M92" s="265"/>
      <c r="N92" s="265"/>
      <c r="O92" s="265"/>
      <c r="P92" s="265"/>
      <c r="Q92" s="265"/>
    </row>
    <row r="93" spans="2:17">
      <c r="C93" s="292" t="str">
        <f>'C. Masterfiles'!C97</f>
        <v>S03</v>
      </c>
      <c r="D93" s="292" t="str">
        <f>'C. Masterfiles'!D97</f>
        <v>Terminating calls from OLO</v>
      </c>
      <c r="E93" s="292" t="str">
        <f>'C. Masterfiles'!E97</f>
        <v>Minutes</v>
      </c>
      <c r="F93" s="282">
        <f t="shared" si="5"/>
        <v>764602888.40564847</v>
      </c>
      <c r="G93" s="282">
        <f t="shared" si="5"/>
        <v>664716209.15800989</v>
      </c>
      <c r="H93" s="282">
        <f t="shared" si="5"/>
        <v>736524762.96235478</v>
      </c>
      <c r="I93" s="282">
        <f t="shared" si="5"/>
        <v>679953858.11072123</v>
      </c>
      <c r="J93" s="282">
        <f t="shared" si="5"/>
        <v>677244003.58019948</v>
      </c>
      <c r="K93" s="282">
        <f t="shared" si="5"/>
        <v>666119141.36120284</v>
      </c>
      <c r="L93" s="265"/>
      <c r="M93" s="265"/>
      <c r="N93" s="265"/>
      <c r="O93" s="265"/>
      <c r="P93" s="265"/>
      <c r="Q93" s="265"/>
    </row>
    <row r="94" spans="2:17">
      <c r="C94" s="292" t="str">
        <f>'C. Masterfiles'!C98</f>
        <v>S04</v>
      </c>
      <c r="D94" s="292" t="str">
        <f>'C. Masterfiles'!D98</f>
        <v xml:space="preserve">Originating international calls </v>
      </c>
      <c r="E94" s="292" t="str">
        <f>'C. Masterfiles'!E98</f>
        <v>Minutes</v>
      </c>
      <c r="F94" s="282">
        <f t="shared" si="5"/>
        <v>56615684.729089074</v>
      </c>
      <c r="G94" s="282">
        <f t="shared" si="5"/>
        <v>58189052.394619562</v>
      </c>
      <c r="H94" s="282">
        <f t="shared" si="5"/>
        <v>70562872.264000103</v>
      </c>
      <c r="I94" s="282">
        <f t="shared" si="5"/>
        <v>75761011.936645225</v>
      </c>
      <c r="J94" s="282">
        <f t="shared" si="5"/>
        <v>77836838.383591175</v>
      </c>
      <c r="K94" s="282">
        <f t="shared" si="5"/>
        <v>78975009.457519442</v>
      </c>
      <c r="L94" s="265"/>
      <c r="M94" s="265"/>
      <c r="N94" s="265"/>
      <c r="O94" s="265"/>
      <c r="P94" s="265"/>
      <c r="Q94" s="265"/>
    </row>
    <row r="95" spans="2:17">
      <c r="C95" s="292" t="str">
        <f>'C. Masterfiles'!C99</f>
        <v>S05</v>
      </c>
      <c r="D95" s="292" t="str">
        <f>'C. Masterfiles'!D99</f>
        <v xml:space="preserve">Terminating international calls </v>
      </c>
      <c r="E95" s="292" t="str">
        <f>'C. Masterfiles'!E99</f>
        <v>Minutes</v>
      </c>
      <c r="F95" s="282">
        <f t="shared" si="5"/>
        <v>183205051.96234256</v>
      </c>
      <c r="G95" s="282">
        <f t="shared" si="5"/>
        <v>161561313.97130069</v>
      </c>
      <c r="H95" s="282">
        <f t="shared" si="5"/>
        <v>174230209.07222009</v>
      </c>
      <c r="I95" s="282">
        <f t="shared" si="5"/>
        <v>147523789.43081382</v>
      </c>
      <c r="J95" s="282">
        <f t="shared" si="5"/>
        <v>138443856.8886745</v>
      </c>
      <c r="K95" s="282">
        <f t="shared" si="5"/>
        <v>130947308.56698915</v>
      </c>
      <c r="L95" s="265"/>
      <c r="M95" s="265"/>
      <c r="N95" s="265"/>
      <c r="O95" s="265"/>
      <c r="P95" s="265"/>
      <c r="Q95" s="265"/>
    </row>
    <row r="96" spans="2:17">
      <c r="C96" s="292" t="str">
        <f>'C. Masterfiles'!C100</f>
        <v>S06</v>
      </c>
      <c r="D96" s="292" t="str">
        <f>'C. Masterfiles'!D100</f>
        <v>Transit calls</v>
      </c>
      <c r="E96" s="292" t="str">
        <f>'C. Masterfiles'!E100</f>
        <v>Minutes</v>
      </c>
      <c r="F96" s="282">
        <f t="shared" si="5"/>
        <v>17767818.71467448</v>
      </c>
      <c r="G96" s="282">
        <f t="shared" si="5"/>
        <v>32715670.187987939</v>
      </c>
      <c r="H96" s="282">
        <f t="shared" si="5"/>
        <v>29116946.46730927</v>
      </c>
      <c r="I96" s="282">
        <f t="shared" si="5"/>
        <v>25914082.355905246</v>
      </c>
      <c r="J96" s="282">
        <f t="shared" si="5"/>
        <v>23063533.296755668</v>
      </c>
      <c r="K96" s="282">
        <f t="shared" si="5"/>
        <v>20526544.634112544</v>
      </c>
      <c r="L96" s="265"/>
      <c r="M96" s="265"/>
      <c r="N96" s="265"/>
      <c r="O96" s="265"/>
      <c r="P96" s="265"/>
      <c r="Q96" s="265"/>
    </row>
    <row r="97" spans="3:11">
      <c r="C97" s="292" t="str">
        <f>'C. Masterfiles'!C101</f>
        <v>S07</v>
      </c>
      <c r="D97" s="292" t="str">
        <f>'C. Masterfiles'!D101</f>
        <v>Internet access</v>
      </c>
      <c r="E97" s="292" t="str">
        <f>'C. Masterfiles'!E101</f>
        <v>Mbps (p.a.)</v>
      </c>
      <c r="F97" s="282">
        <f t="shared" si="5"/>
        <v>0</v>
      </c>
      <c r="G97" s="282">
        <f t="shared" si="5"/>
        <v>0</v>
      </c>
      <c r="H97" s="282">
        <f t="shared" si="5"/>
        <v>0</v>
      </c>
      <c r="I97" s="282">
        <f t="shared" si="5"/>
        <v>0</v>
      </c>
      <c r="J97" s="282">
        <f t="shared" si="5"/>
        <v>0</v>
      </c>
      <c r="K97" s="282">
        <f t="shared" si="5"/>
        <v>0</v>
      </c>
    </row>
    <row r="98" spans="3:11">
      <c r="C98" s="292" t="str">
        <f>'C. Masterfiles'!C102</f>
        <v>S08</v>
      </c>
      <c r="D98" s="292" t="str">
        <f>'C. Masterfiles'!D102</f>
        <v>Local leased lines</v>
      </c>
      <c r="E98" s="292" t="str">
        <f>'C. Masterfiles'!E102</f>
        <v>Mbps (p.a.)</v>
      </c>
      <c r="F98" s="282">
        <f t="shared" si="5"/>
        <v>0</v>
      </c>
      <c r="G98" s="282">
        <f t="shared" si="5"/>
        <v>0</v>
      </c>
      <c r="H98" s="282">
        <f t="shared" si="5"/>
        <v>0</v>
      </c>
      <c r="I98" s="282">
        <f t="shared" si="5"/>
        <v>0</v>
      </c>
      <c r="J98" s="282">
        <f t="shared" si="5"/>
        <v>0</v>
      </c>
      <c r="K98" s="282">
        <f t="shared" si="5"/>
        <v>0</v>
      </c>
    </row>
    <row r="99" spans="3:11">
      <c r="C99" s="292" t="str">
        <f>'C. Masterfiles'!C103</f>
        <v>S09</v>
      </c>
      <c r="D99" s="292" t="str">
        <f>'C. Masterfiles'!D103</f>
        <v>Long distance leased lines</v>
      </c>
      <c r="E99" s="292" t="str">
        <f>'C. Masterfiles'!E103</f>
        <v>Mbps (p.a.)</v>
      </c>
      <c r="F99" s="282">
        <f t="shared" si="5"/>
        <v>0</v>
      </c>
      <c r="G99" s="282">
        <f t="shared" si="5"/>
        <v>0</v>
      </c>
      <c r="H99" s="282">
        <f t="shared" si="5"/>
        <v>0</v>
      </c>
      <c r="I99" s="282">
        <f t="shared" si="5"/>
        <v>0</v>
      </c>
      <c r="J99" s="282">
        <f t="shared" si="5"/>
        <v>0</v>
      </c>
      <c r="K99" s="282">
        <f t="shared" si="5"/>
        <v>0</v>
      </c>
    </row>
    <row r="100" spans="3:11">
      <c r="C100" s="292" t="str">
        <f>'C. Masterfiles'!C104</f>
        <v>S10</v>
      </c>
      <c r="D100" s="292" t="str">
        <f>'C. Masterfiles'!D104</f>
        <v>International leased lines</v>
      </c>
      <c r="E100" s="292" t="str">
        <f>'C. Masterfiles'!E104</f>
        <v>Mbps (p.a.)</v>
      </c>
      <c r="F100" s="282">
        <f t="shared" si="5"/>
        <v>0</v>
      </c>
      <c r="G100" s="282">
        <f t="shared" si="5"/>
        <v>0</v>
      </c>
      <c r="H100" s="282">
        <f t="shared" si="5"/>
        <v>0</v>
      </c>
      <c r="I100" s="282">
        <f t="shared" si="5"/>
        <v>0</v>
      </c>
      <c r="J100" s="282">
        <f t="shared" si="5"/>
        <v>0</v>
      </c>
      <c r="K100" s="282">
        <f t="shared" si="5"/>
        <v>0</v>
      </c>
    </row>
    <row r="101" spans="3:11">
      <c r="C101" s="292" t="str">
        <f>'C. Masterfiles'!C105</f>
        <v>S11</v>
      </c>
      <c r="D101" s="292" t="str">
        <f>'C. Masterfiles'!D105</f>
        <v>IPTV</v>
      </c>
      <c r="E101" s="292" t="str">
        <f>'C. Masterfiles'!E105</f>
        <v>Mbps (p.a.)</v>
      </c>
      <c r="F101" s="282">
        <f t="shared" si="5"/>
        <v>0</v>
      </c>
      <c r="G101" s="282">
        <f t="shared" si="5"/>
        <v>0</v>
      </c>
      <c r="H101" s="282">
        <f t="shared" si="5"/>
        <v>0</v>
      </c>
      <c r="I101" s="282">
        <f t="shared" si="5"/>
        <v>0</v>
      </c>
      <c r="J101" s="282">
        <f t="shared" si="5"/>
        <v>0</v>
      </c>
      <c r="K101" s="282">
        <f t="shared" si="5"/>
        <v>0</v>
      </c>
    </row>
  </sheetData>
  <phoneticPr fontId="2" type="noConversion"/>
  <pageMargins left="0.75" right="0.75" top="1" bottom="1" header="0.5" footer="0.5"/>
  <pageSetup paperSize="9" orientation="portrait" verticalDpi="2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42"/>
  </sheetPr>
  <dimension ref="A1:AW148"/>
  <sheetViews>
    <sheetView zoomScaleNormal="75" zoomScalePageLayoutView="75" workbookViewId="0">
      <selection activeCell="I130" sqref="I130"/>
    </sheetView>
  </sheetViews>
  <sheetFormatPr baseColWidth="10" defaultColWidth="8.83203125" defaultRowHeight="12" x14ac:dyDescent="0"/>
  <cols>
    <col min="1" max="1" width="4.6640625" style="1" customWidth="1"/>
    <col min="2" max="2" width="15.6640625" style="43" customWidth="1"/>
    <col min="3" max="3" width="9.33203125" style="1" customWidth="1"/>
    <col min="4" max="4" width="43.6640625" style="1" customWidth="1"/>
    <col min="5" max="5" width="18.33203125" style="1" customWidth="1"/>
    <col min="6" max="6" width="18.33203125" style="54" customWidth="1"/>
    <col min="7" max="49" width="18.33203125" style="1" customWidth="1"/>
    <col min="50" max="16384" width="8.83203125" style="1"/>
  </cols>
  <sheetData>
    <row r="1" spans="1:28" s="16" customFormat="1" ht="23">
      <c r="A1" s="15">
        <v>3</v>
      </c>
      <c r="B1" s="17" t="s">
        <v>20</v>
      </c>
      <c r="D1" s="18"/>
      <c r="F1" s="7"/>
    </row>
    <row r="2" spans="1:28" s="16" customFormat="1">
      <c r="B2" s="20"/>
      <c r="C2" s="21"/>
      <c r="D2" s="18"/>
      <c r="E2" s="19"/>
      <c r="F2" s="7"/>
      <c r="G2" s="22"/>
      <c r="J2" s="20"/>
      <c r="K2" s="20"/>
    </row>
    <row r="3" spans="1:28">
      <c r="B3" s="109" t="s">
        <v>62</v>
      </c>
      <c r="C3" s="106" t="s">
        <v>220</v>
      </c>
      <c r="D3" s="116"/>
      <c r="E3" s="116"/>
      <c r="F3" s="158"/>
      <c r="G3" s="116"/>
      <c r="H3" s="116"/>
    </row>
    <row r="4" spans="1:28">
      <c r="B4" s="123" t="s">
        <v>64</v>
      </c>
      <c r="C4" s="94" t="s">
        <v>377</v>
      </c>
      <c r="D4" s="93"/>
      <c r="E4" s="93"/>
      <c r="F4" s="159"/>
      <c r="G4" s="93"/>
      <c r="H4" s="93"/>
    </row>
    <row r="5" spans="1:28">
      <c r="B5" s="129" t="s">
        <v>97</v>
      </c>
      <c r="C5" s="130" t="s">
        <v>375</v>
      </c>
      <c r="D5" s="131"/>
      <c r="E5" s="131"/>
      <c r="F5" s="160"/>
      <c r="G5" s="131"/>
      <c r="H5" s="131"/>
    </row>
    <row r="6" spans="1:28">
      <c r="B6" s="110" t="s">
        <v>65</v>
      </c>
      <c r="C6" s="107" t="s">
        <v>340</v>
      </c>
      <c r="D6" s="117"/>
      <c r="E6" s="117"/>
      <c r="F6" s="161"/>
      <c r="G6" s="117"/>
      <c r="H6" s="117"/>
    </row>
    <row r="7" spans="1:28">
      <c r="B7" s="111" t="s">
        <v>66</v>
      </c>
      <c r="C7" s="108" t="s">
        <v>376</v>
      </c>
      <c r="D7" s="104"/>
      <c r="E7" s="104"/>
      <c r="F7" s="162"/>
      <c r="G7" s="104"/>
      <c r="H7" s="104"/>
    </row>
    <row r="8" spans="1:28" s="16" customFormat="1">
      <c r="B8" s="20"/>
      <c r="C8" s="21"/>
      <c r="D8" s="18"/>
      <c r="E8" s="19"/>
      <c r="F8" s="7"/>
      <c r="G8" s="22"/>
      <c r="J8" s="20"/>
      <c r="K8" s="20"/>
    </row>
    <row r="10" spans="1:28" ht="15">
      <c r="A10" s="23"/>
      <c r="B10" s="112">
        <f>A1+0.01</f>
        <v>3.01</v>
      </c>
      <c r="C10" s="24" t="s">
        <v>221</v>
      </c>
      <c r="D10" s="23"/>
      <c r="E10" s="25"/>
      <c r="F10" s="134"/>
      <c r="G10" s="23"/>
      <c r="H10" s="23"/>
      <c r="I10" s="23"/>
      <c r="J10" s="26"/>
      <c r="K10" s="26"/>
      <c r="L10" s="27"/>
      <c r="M10" s="27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spans="1:28" ht="15">
      <c r="A11" s="16"/>
      <c r="B11" s="20"/>
      <c r="C11" s="16"/>
      <c r="D11" s="28"/>
      <c r="E11" s="19"/>
      <c r="F11" s="18"/>
      <c r="G11" s="16"/>
      <c r="H11" s="23"/>
      <c r="I11" s="16"/>
      <c r="J11" s="20"/>
      <c r="K11" s="20"/>
      <c r="L11" s="29"/>
      <c r="M11" s="29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28" ht="15">
      <c r="A12" s="16"/>
      <c r="B12" s="20"/>
      <c r="C12" s="10"/>
      <c r="D12" s="10" t="s">
        <v>341</v>
      </c>
      <c r="E12" s="10" t="s">
        <v>49</v>
      </c>
      <c r="F12" s="11"/>
      <c r="G12" s="30"/>
      <c r="H12" s="23"/>
      <c r="I12" s="31"/>
      <c r="J12" s="31"/>
      <c r="K12" s="31"/>
      <c r="L12" s="31"/>
      <c r="M12" s="31"/>
      <c r="N12" s="31"/>
      <c r="O12" s="31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</row>
    <row r="13" spans="1:28" ht="15">
      <c r="A13" s="16"/>
      <c r="B13" s="20"/>
      <c r="C13" s="13"/>
      <c r="D13" s="34" t="s">
        <v>447</v>
      </c>
      <c r="E13" s="34" t="s">
        <v>21</v>
      </c>
      <c r="F13" s="438">
        <f>IF('B. Dashboard'!$D$37="Telecom",'B. Dashboard'!F17,IF('B. Dashboard'!$D$37="Newtel",'B. Dashboard'!G17,"error"))</f>
        <v>4.0000000000000002E-4</v>
      </c>
      <c r="G13" s="216"/>
      <c r="H13" s="23"/>
      <c r="I13" s="31"/>
      <c r="J13" s="31"/>
      <c r="K13" s="31"/>
      <c r="L13" s="31"/>
      <c r="M13" s="31"/>
      <c r="N13" s="31"/>
      <c r="O13" s="31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</row>
    <row r="14" spans="1:28" ht="15">
      <c r="A14" s="16"/>
      <c r="B14" s="20"/>
      <c r="C14" s="13"/>
      <c r="D14" s="34" t="s">
        <v>90</v>
      </c>
      <c r="E14" s="34" t="s">
        <v>91</v>
      </c>
      <c r="F14" s="163">
        <v>60</v>
      </c>
      <c r="G14" s="216"/>
      <c r="H14" s="23"/>
      <c r="I14" s="31"/>
      <c r="J14" s="31"/>
      <c r="K14" s="31"/>
      <c r="L14" s="31"/>
      <c r="M14" s="31"/>
      <c r="N14" s="31"/>
      <c r="O14" s="31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spans="1:28" ht="15">
      <c r="A15" s="16"/>
      <c r="B15" s="20"/>
      <c r="C15" s="13"/>
      <c r="D15" s="34" t="s">
        <v>338</v>
      </c>
      <c r="E15" s="34" t="s">
        <v>189</v>
      </c>
      <c r="F15" s="439">
        <f>IF('B. Dashboard'!$D$37="Telecom",'B. Dashboard'!F18,IF('B. Dashboard'!$D$37="Newtel",'B. Dashboard'!G18,"error"))</f>
        <v>6.4000000000000001E-2</v>
      </c>
      <c r="G15" s="216"/>
      <c r="H15" s="23"/>
      <c r="I15" s="31"/>
      <c r="J15" s="31"/>
      <c r="K15" s="31"/>
      <c r="L15" s="31"/>
      <c r="M15" s="31"/>
      <c r="N15" s="31"/>
      <c r="O15" s="31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</row>
    <row r="16" spans="1:28" ht="25">
      <c r="A16" s="16"/>
      <c r="B16" s="20"/>
      <c r="C16" s="14"/>
      <c r="D16" s="356" t="s">
        <v>339</v>
      </c>
      <c r="E16" s="35"/>
      <c r="F16" s="378">
        <f>F13/F14</f>
        <v>6.6666666666666666E-6</v>
      </c>
      <c r="G16" s="215"/>
      <c r="H16" s="87"/>
      <c r="I16" s="31"/>
      <c r="J16" s="31"/>
      <c r="K16" s="31"/>
      <c r="L16" s="31"/>
      <c r="M16" s="31"/>
      <c r="N16" s="31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spans="1:48" ht="25">
      <c r="A17" s="16"/>
      <c r="B17" s="20"/>
      <c r="C17" s="14"/>
      <c r="D17" s="356" t="s">
        <v>337</v>
      </c>
      <c r="E17" s="35"/>
      <c r="F17" s="378">
        <f>F16*F15</f>
        <v>4.2666666666666668E-7</v>
      </c>
      <c r="G17" s="216"/>
      <c r="H17" s="215"/>
      <c r="I17" s="87"/>
      <c r="J17" s="31"/>
      <c r="K17" s="31"/>
      <c r="L17" s="31"/>
      <c r="M17" s="31"/>
      <c r="N17" s="31"/>
      <c r="O17" s="31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</row>
    <row r="18" spans="1:48" ht="25">
      <c r="A18" s="16"/>
      <c r="B18" s="20"/>
      <c r="C18" s="14"/>
      <c r="D18" s="356" t="s">
        <v>342</v>
      </c>
      <c r="E18" s="35"/>
      <c r="F18" s="378">
        <f>F13</f>
        <v>4.0000000000000002E-4</v>
      </c>
      <c r="G18" s="216"/>
      <c r="H18" s="215"/>
      <c r="I18" s="87"/>
      <c r="J18" s="31"/>
      <c r="K18" s="31"/>
      <c r="L18" s="31"/>
      <c r="M18" s="31"/>
      <c r="N18" s="31"/>
      <c r="O18" s="31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spans="1:48" ht="15">
      <c r="A19" s="16"/>
      <c r="B19" s="114"/>
      <c r="C19" s="38"/>
      <c r="D19" s="38"/>
      <c r="E19" s="38"/>
      <c r="F19" s="39"/>
      <c r="G19" s="36"/>
      <c r="H19" s="23"/>
      <c r="I19" s="31"/>
      <c r="J19" s="31"/>
      <c r="K19" s="31"/>
      <c r="L19" s="40"/>
      <c r="M19" s="40"/>
      <c r="N19" s="40"/>
      <c r="O19" s="40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</row>
    <row r="20" spans="1:48">
      <c r="A20" s="16"/>
      <c r="B20" s="20"/>
      <c r="C20" s="10"/>
      <c r="D20" s="10" t="s">
        <v>343</v>
      </c>
      <c r="E20" s="10" t="s">
        <v>49</v>
      </c>
      <c r="F20" s="11"/>
      <c r="G20" s="32"/>
      <c r="H20" s="32"/>
      <c r="I20" s="32"/>
      <c r="J20" s="32"/>
      <c r="K20" s="31"/>
      <c r="L20" s="31"/>
      <c r="M20" s="31"/>
      <c r="N20" s="31"/>
      <c r="O20" s="31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1" spans="1:48">
      <c r="A21" s="16"/>
      <c r="B21" s="20"/>
      <c r="C21" s="12"/>
      <c r="D21" s="33" t="s">
        <v>349</v>
      </c>
      <c r="E21" s="33" t="s">
        <v>21</v>
      </c>
      <c r="F21" s="406">
        <f>IF('B. Dashboard'!$D$37="Telecom",'B. Dashboard'!F21,IF('B. Dashboard'!$D$37="Newtel",'B. Dashboard'!G21,"error"))</f>
        <v>1E-3</v>
      </c>
      <c r="G21" s="32"/>
      <c r="H21" s="32"/>
      <c r="I21" s="32"/>
      <c r="J21" s="32"/>
      <c r="K21" s="31"/>
      <c r="L21" s="31"/>
      <c r="M21" s="31"/>
      <c r="N21" s="31"/>
      <c r="O21" s="31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spans="1:48" ht="24">
      <c r="A22" s="16"/>
      <c r="B22" s="20"/>
      <c r="C22" s="13"/>
      <c r="D22" s="33" t="s">
        <v>345</v>
      </c>
      <c r="E22" s="34" t="s">
        <v>21</v>
      </c>
      <c r="F22" s="406">
        <f>IF('B. Dashboard'!$D$37="Telecom",'B. Dashboard'!F25,IF('B. Dashboard'!$D$37="Newtel",'B. Dashboard'!G25,"error"))</f>
        <v>2.5000000000000001E-2</v>
      </c>
      <c r="G22" s="32"/>
      <c r="H22" s="32"/>
      <c r="I22" s="32"/>
      <c r="J22" s="32"/>
      <c r="K22" s="31"/>
      <c r="L22" s="31"/>
      <c r="M22" s="31"/>
      <c r="N22" s="31"/>
      <c r="O22" s="31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</row>
    <row r="23" spans="1:48">
      <c r="A23" s="16"/>
      <c r="B23" s="20"/>
      <c r="C23" s="14"/>
      <c r="D23" s="33" t="s">
        <v>344</v>
      </c>
      <c r="E23" s="34" t="s">
        <v>21</v>
      </c>
      <c r="F23" s="406">
        <f>IF('B. Dashboard'!$D$37="Telecom",'B. Dashboard'!F24,IF('B. Dashboard'!$D$37="Newtel",'B. Dashboard'!G24,"error"))</f>
        <v>1E-3</v>
      </c>
      <c r="G23" s="41"/>
      <c r="H23" s="41"/>
      <c r="I23" s="41"/>
      <c r="J23" s="41"/>
      <c r="K23" s="41"/>
      <c r="L23" s="31"/>
      <c r="M23" s="31"/>
      <c r="N23" s="31"/>
      <c r="O23" s="31"/>
      <c r="P23" s="31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</row>
    <row r="24" spans="1:48">
      <c r="A24" s="16"/>
      <c r="B24" s="20"/>
      <c r="C24" s="42"/>
      <c r="D24" s="42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</row>
    <row r="25" spans="1:48">
      <c r="A25" s="16"/>
      <c r="B25" s="20"/>
      <c r="C25" s="42"/>
      <c r="D25" s="42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</row>
    <row r="26" spans="1:48" ht="15">
      <c r="A26" s="16"/>
      <c r="B26" s="112">
        <f>B10+0.01</f>
        <v>3.0199999999999996</v>
      </c>
      <c r="C26" s="24" t="s">
        <v>389</v>
      </c>
      <c r="D26" s="42"/>
      <c r="E26" s="41"/>
      <c r="F26" s="41"/>
      <c r="G26" s="41"/>
      <c r="H26" s="41"/>
      <c r="I26" s="41"/>
      <c r="J26" s="41"/>
      <c r="K26" s="41"/>
      <c r="L26" s="31"/>
      <c r="M26" s="31"/>
      <c r="N26" s="31"/>
      <c r="O26" s="31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</row>
    <row r="27" spans="1:48" ht="15">
      <c r="A27" s="16"/>
      <c r="B27" s="112"/>
      <c r="C27" s="24"/>
      <c r="D27" s="42"/>
      <c r="E27" s="41"/>
      <c r="F27" s="41"/>
      <c r="G27" s="41"/>
      <c r="H27" s="41"/>
      <c r="I27" s="41"/>
      <c r="J27" s="41"/>
      <c r="K27" s="41"/>
      <c r="L27" s="31"/>
      <c r="M27" s="31"/>
      <c r="N27" s="31"/>
      <c r="O27" s="31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</row>
    <row r="28" spans="1:48" ht="15">
      <c r="A28" s="16"/>
      <c r="B28" s="112"/>
      <c r="C28" s="24"/>
      <c r="D28" s="413" t="s">
        <v>486</v>
      </c>
      <c r="E28" s="222">
        <v>0.5</v>
      </c>
      <c r="F28" s="427" t="s">
        <v>487</v>
      </c>
      <c r="G28" s="41"/>
      <c r="H28" s="41"/>
      <c r="I28" s="41"/>
      <c r="J28" s="41"/>
      <c r="K28" s="41"/>
      <c r="L28" s="31"/>
      <c r="M28" s="31"/>
      <c r="N28" s="31"/>
      <c r="O28" s="31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</row>
    <row r="29" spans="1:48" ht="15">
      <c r="A29" s="16"/>
      <c r="B29" s="112"/>
      <c r="C29" s="24"/>
      <c r="D29" s="42"/>
      <c r="E29" s="41"/>
      <c r="F29" s="41"/>
      <c r="G29" s="41"/>
      <c r="H29" s="41"/>
      <c r="I29" s="41"/>
      <c r="J29" s="41"/>
      <c r="K29" s="41"/>
      <c r="L29" s="31"/>
      <c r="M29" s="31"/>
      <c r="N29" s="31"/>
      <c r="O29" s="31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</row>
    <row r="30" spans="1:48">
      <c r="A30" s="16"/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U30" s="283"/>
      <c r="V30" s="283"/>
      <c r="W30" s="283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  <c r="AI30" s="283"/>
      <c r="AJ30" s="283"/>
      <c r="AK30" s="283"/>
      <c r="AL30" s="283"/>
      <c r="AM30" s="283"/>
      <c r="AN30" s="283"/>
      <c r="AO30" s="283"/>
      <c r="AP30" s="283"/>
      <c r="AQ30" s="283"/>
      <c r="AR30" s="283"/>
      <c r="AS30" s="283"/>
      <c r="AT30" s="283"/>
      <c r="AU30" s="283"/>
      <c r="AV30" s="283"/>
    </row>
    <row r="31" spans="1:48">
      <c r="A31" s="16"/>
      <c r="C31" s="70" t="s">
        <v>40</v>
      </c>
      <c r="D31" s="58" t="s">
        <v>85</v>
      </c>
      <c r="E31" s="217" t="str">
        <f>'C. Masterfiles'!$E$13</f>
        <v>MSAN-CMN</v>
      </c>
      <c r="F31" s="217" t="str">
        <f>'C. Masterfiles'!$E$14</f>
        <v>MSAN-1GE</v>
      </c>
      <c r="G31" s="217" t="str">
        <f>'C. Masterfiles'!$E$15</f>
        <v>AGGR-CMN</v>
      </c>
      <c r="H31" s="217" t="str">
        <f>'C. Masterfiles'!$E$16</f>
        <v>AGGR-1GE-MSAN</v>
      </c>
      <c r="I31" s="217" t="str">
        <f>'C. Masterfiles'!$E$17</f>
        <v>AGGR-2,5GE-AGGR</v>
      </c>
      <c r="J31" s="217" t="str">
        <f>'C. Masterfiles'!$E$18</f>
        <v>AGGR-PROC</v>
      </c>
      <c r="K31" s="217" t="str">
        <f>'C. Masterfiles'!$E$19</f>
        <v>EDGE-CMN</v>
      </c>
      <c r="L31" s="217" t="str">
        <f>'C. Masterfiles'!$E$20</f>
        <v>EDGE-2,5GE-AGGR</v>
      </c>
      <c r="M31" s="217" t="str">
        <f>'C. Masterfiles'!$E$21</f>
        <v>EDGE-2,5GE-EDGE</v>
      </c>
      <c r="N31" s="217" t="str">
        <f>'C. Masterfiles'!$E$22</f>
        <v>EDGE-PROC</v>
      </c>
      <c r="O31" s="217" t="str">
        <f>'C. Masterfiles'!$E$23</f>
        <v>CORE-CMN</v>
      </c>
      <c r="P31" s="217" t="str">
        <f>'C. Masterfiles'!$E$24</f>
        <v>CORE-2,5GE-EDGE</v>
      </c>
      <c r="Q31" s="217" t="str">
        <f>'C. Masterfiles'!$E$25</f>
        <v>CORE-2,5GE-CORE</v>
      </c>
      <c r="R31" s="217" t="str">
        <f>'C. Masterfiles'!$E$26</f>
        <v>CORE-PROC</v>
      </c>
      <c r="S31" s="217" t="str">
        <f>'C. Masterfiles'!$E$27</f>
        <v>SX-CMN</v>
      </c>
      <c r="T31" s="217" t="str">
        <f>'C. Masterfiles'!$E$28</f>
        <v>SX-SBC</v>
      </c>
      <c r="U31" s="217" t="str">
        <f>'C. Masterfiles'!$E$29</f>
        <v>SX-VOICE</v>
      </c>
      <c r="V31" s="217" t="str">
        <f>'C. Masterfiles'!$E$30</f>
        <v>SX-RTU</v>
      </c>
      <c r="W31" s="217" t="str">
        <f>'C. Masterfiles'!$E$31</f>
        <v>ICGW-CMN</v>
      </c>
      <c r="X31" s="217" t="str">
        <f>'C. Masterfiles'!$E$32</f>
        <v>ICGW-CONTROL</v>
      </c>
      <c r="Y31" s="217" t="str">
        <f>'C. Masterfiles'!$E$33</f>
        <v>ICGW-1GE-CORE</v>
      </c>
      <c r="Z31" s="217" t="str">
        <f>'C. Masterfiles'!$E$34</f>
        <v>ICGW-TDM-OLO</v>
      </c>
      <c r="AA31" s="217" t="str">
        <f>'C. Masterfiles'!$E$35</f>
        <v>INTGW-CMN</v>
      </c>
      <c r="AB31" s="217" t="str">
        <f>'C. Masterfiles'!$E$36</f>
        <v>INTGW-CONTROL</v>
      </c>
      <c r="AC31" s="217" t="str">
        <f>'C. Masterfiles'!$E$37</f>
        <v>INTGW-1GE-CORE</v>
      </c>
      <c r="AD31" s="217" t="str">
        <f>'C. Masterfiles'!$E$38</f>
        <v>INTGW-TDM-INT</v>
      </c>
      <c r="AE31" s="217" t="str">
        <f>'C. Masterfiles'!$E$39</f>
        <v>SGW-CMN</v>
      </c>
      <c r="AF31" s="217" t="str">
        <f>'C. Masterfiles'!$E$40</f>
        <v>SGW-CONTROL</v>
      </c>
      <c r="AG31" s="217" t="str">
        <f>'C. Masterfiles'!$E$41</f>
        <v>SGW-SIGTRAN</v>
      </c>
      <c r="AH31" s="217" t="str">
        <f>'C. Masterfiles'!$E$42</f>
        <v>SDH-STM-1</v>
      </c>
      <c r="AI31" s="217" t="str">
        <f>'C. Masterfiles'!$E$43</f>
        <v>SDH-STM-4</v>
      </c>
      <c r="AJ31" s="217" t="str">
        <f>'C. Masterfiles'!$E$44</f>
        <v>SDH-STM-16</v>
      </c>
      <c r="AK31" s="217" t="str">
        <f>'C. Masterfiles'!$E$45</f>
        <v>NMS</v>
      </c>
      <c r="AL31" s="217" t="str">
        <f>'C. Masterfiles'!$E$46</f>
        <v>OSS</v>
      </c>
      <c r="AM31" s="217" t="str">
        <f>'C. Masterfiles'!$E$47</f>
        <v>IBIL</v>
      </c>
    </row>
    <row r="32" spans="1:48">
      <c r="A32" s="16"/>
      <c r="C32" s="125" t="str">
        <f>'C. Masterfiles'!C95</f>
        <v>S01</v>
      </c>
      <c r="D32" s="125" t="str">
        <f>'C. Masterfiles'!D95</f>
        <v>On-net calls</v>
      </c>
      <c r="E32" s="434">
        <v>2</v>
      </c>
      <c r="F32" s="434">
        <v>2</v>
      </c>
      <c r="G32" s="434">
        <v>2</v>
      </c>
      <c r="H32" s="434">
        <v>2</v>
      </c>
      <c r="I32" s="434">
        <v>2</v>
      </c>
      <c r="J32" s="434">
        <v>2</v>
      </c>
      <c r="K32" s="434">
        <v>2</v>
      </c>
      <c r="L32" s="434">
        <v>2</v>
      </c>
      <c r="M32" s="434">
        <v>2</v>
      </c>
      <c r="N32" s="434">
        <v>2</v>
      </c>
      <c r="O32" s="434">
        <v>2</v>
      </c>
      <c r="P32" s="434">
        <v>2</v>
      </c>
      <c r="Q32" s="434">
        <v>2</v>
      </c>
      <c r="R32" s="434">
        <v>2</v>
      </c>
      <c r="S32" s="434">
        <v>1</v>
      </c>
      <c r="T32" s="434">
        <v>1</v>
      </c>
      <c r="U32" s="434">
        <v>1</v>
      </c>
      <c r="V32" s="434">
        <v>1</v>
      </c>
      <c r="W32" s="434">
        <v>0</v>
      </c>
      <c r="X32" s="434">
        <v>0</v>
      </c>
      <c r="Y32" s="434">
        <v>0</v>
      </c>
      <c r="Z32" s="434">
        <v>0</v>
      </c>
      <c r="AA32" s="434">
        <v>0</v>
      </c>
      <c r="AB32" s="434">
        <v>0</v>
      </c>
      <c r="AC32" s="434">
        <v>0</v>
      </c>
      <c r="AD32" s="434">
        <v>0</v>
      </c>
      <c r="AE32" s="434">
        <v>0</v>
      </c>
      <c r="AF32" s="434">
        <v>0</v>
      </c>
      <c r="AG32" s="434">
        <v>0</v>
      </c>
      <c r="AH32" s="434">
        <v>0</v>
      </c>
      <c r="AI32" s="434">
        <v>0</v>
      </c>
      <c r="AJ32" s="434">
        <v>0</v>
      </c>
      <c r="AK32" s="434">
        <v>1</v>
      </c>
      <c r="AL32" s="434">
        <v>1</v>
      </c>
      <c r="AM32" s="434">
        <v>0</v>
      </c>
    </row>
    <row r="33" spans="1:49">
      <c r="A33" s="16"/>
      <c r="C33" s="125" t="str">
        <f>'C. Masterfiles'!C96</f>
        <v>S02</v>
      </c>
      <c r="D33" s="125" t="str">
        <f>'C. Masterfiles'!D96</f>
        <v>Originating calls to OLO</v>
      </c>
      <c r="E33" s="434">
        <v>1</v>
      </c>
      <c r="F33" s="434">
        <v>1</v>
      </c>
      <c r="G33" s="434">
        <v>1</v>
      </c>
      <c r="H33" s="434">
        <v>1</v>
      </c>
      <c r="I33" s="434">
        <v>1</v>
      </c>
      <c r="J33" s="434">
        <v>1</v>
      </c>
      <c r="K33" s="434">
        <v>1</v>
      </c>
      <c r="L33" s="434">
        <v>1</v>
      </c>
      <c r="M33" s="434">
        <v>1</v>
      </c>
      <c r="N33" s="434">
        <v>1</v>
      </c>
      <c r="O33" s="434">
        <v>2</v>
      </c>
      <c r="P33" s="434">
        <v>1</v>
      </c>
      <c r="Q33" s="434">
        <f>2*E$28</f>
        <v>1</v>
      </c>
      <c r="R33" s="434">
        <f>O33</f>
        <v>2</v>
      </c>
      <c r="S33" s="434">
        <v>1</v>
      </c>
      <c r="T33" s="434">
        <v>1</v>
      </c>
      <c r="U33" s="434">
        <v>1</v>
      </c>
      <c r="V33" s="434">
        <v>1</v>
      </c>
      <c r="W33" s="434">
        <v>1</v>
      </c>
      <c r="X33" s="434">
        <v>1</v>
      </c>
      <c r="Y33" s="434">
        <v>1</v>
      </c>
      <c r="Z33" s="434">
        <v>1</v>
      </c>
      <c r="AA33" s="434">
        <v>0</v>
      </c>
      <c r="AB33" s="434">
        <v>0</v>
      </c>
      <c r="AC33" s="434">
        <v>0</v>
      </c>
      <c r="AD33" s="434">
        <v>0</v>
      </c>
      <c r="AE33" s="434">
        <v>1</v>
      </c>
      <c r="AF33" s="434">
        <v>1</v>
      </c>
      <c r="AG33" s="434">
        <v>1</v>
      </c>
      <c r="AH33" s="434">
        <v>1</v>
      </c>
      <c r="AI33" s="434">
        <v>0</v>
      </c>
      <c r="AJ33" s="434">
        <v>0</v>
      </c>
      <c r="AK33" s="434">
        <v>1</v>
      </c>
      <c r="AL33" s="434">
        <v>1</v>
      </c>
      <c r="AM33" s="434">
        <v>1</v>
      </c>
    </row>
    <row r="34" spans="1:49">
      <c r="A34" s="16"/>
      <c r="C34" s="125" t="str">
        <f>'C. Masterfiles'!C97</f>
        <v>S03</v>
      </c>
      <c r="D34" s="125" t="str">
        <f>'C. Masterfiles'!D97</f>
        <v>Terminating calls from OLO</v>
      </c>
      <c r="E34" s="434">
        <v>1</v>
      </c>
      <c r="F34" s="434">
        <v>1</v>
      </c>
      <c r="G34" s="434">
        <v>1</v>
      </c>
      <c r="H34" s="434">
        <v>1</v>
      </c>
      <c r="I34" s="434">
        <v>1</v>
      </c>
      <c r="J34" s="434">
        <v>1</v>
      </c>
      <c r="K34" s="434">
        <v>1</v>
      </c>
      <c r="L34" s="434">
        <v>1</v>
      </c>
      <c r="M34" s="434">
        <v>1</v>
      </c>
      <c r="N34" s="434">
        <v>1</v>
      </c>
      <c r="O34" s="434">
        <v>2</v>
      </c>
      <c r="P34" s="434">
        <v>1</v>
      </c>
      <c r="Q34" s="434">
        <f>2*E$28</f>
        <v>1</v>
      </c>
      <c r="R34" s="434">
        <f>O34</f>
        <v>2</v>
      </c>
      <c r="S34" s="434">
        <v>1</v>
      </c>
      <c r="T34" s="434">
        <v>1</v>
      </c>
      <c r="U34" s="434">
        <v>1</v>
      </c>
      <c r="V34" s="434">
        <v>1</v>
      </c>
      <c r="W34" s="434">
        <v>1</v>
      </c>
      <c r="X34" s="434">
        <v>1</v>
      </c>
      <c r="Y34" s="434">
        <v>1</v>
      </c>
      <c r="Z34" s="434">
        <v>1</v>
      </c>
      <c r="AA34" s="434">
        <v>0</v>
      </c>
      <c r="AB34" s="434">
        <v>0</v>
      </c>
      <c r="AC34" s="434">
        <v>0</v>
      </c>
      <c r="AD34" s="434">
        <v>0</v>
      </c>
      <c r="AE34" s="434">
        <v>1</v>
      </c>
      <c r="AF34" s="434">
        <v>1</v>
      </c>
      <c r="AG34" s="434">
        <v>1</v>
      </c>
      <c r="AH34" s="434">
        <v>1</v>
      </c>
      <c r="AI34" s="434">
        <v>0</v>
      </c>
      <c r="AJ34" s="434">
        <v>0</v>
      </c>
      <c r="AK34" s="434">
        <v>1</v>
      </c>
      <c r="AL34" s="434">
        <v>1</v>
      </c>
      <c r="AM34" s="434">
        <v>1</v>
      </c>
    </row>
    <row r="35" spans="1:49">
      <c r="A35" s="16"/>
      <c r="C35" s="125" t="str">
        <f>'C. Masterfiles'!C98</f>
        <v>S04</v>
      </c>
      <c r="D35" s="125" t="str">
        <f>'C. Masterfiles'!D98</f>
        <v xml:space="preserve">Originating international calls </v>
      </c>
      <c r="E35" s="434">
        <v>1</v>
      </c>
      <c r="F35" s="434">
        <v>1</v>
      </c>
      <c r="G35" s="434">
        <v>1</v>
      </c>
      <c r="H35" s="434">
        <v>1</v>
      </c>
      <c r="I35" s="434">
        <v>1</v>
      </c>
      <c r="J35" s="434">
        <v>1</v>
      </c>
      <c r="K35" s="434">
        <v>1</v>
      </c>
      <c r="L35" s="434">
        <v>1</v>
      </c>
      <c r="M35" s="434">
        <v>1</v>
      </c>
      <c r="N35" s="434">
        <v>1</v>
      </c>
      <c r="O35" s="434">
        <v>2</v>
      </c>
      <c r="P35" s="434">
        <v>1</v>
      </c>
      <c r="Q35" s="434">
        <f>2*E$28</f>
        <v>1</v>
      </c>
      <c r="R35" s="434">
        <f>O35</f>
        <v>2</v>
      </c>
      <c r="S35" s="434">
        <v>1</v>
      </c>
      <c r="T35" s="434">
        <v>1</v>
      </c>
      <c r="U35" s="434">
        <v>1</v>
      </c>
      <c r="V35" s="434">
        <v>1</v>
      </c>
      <c r="W35" s="434">
        <v>0</v>
      </c>
      <c r="X35" s="434">
        <v>0</v>
      </c>
      <c r="Y35" s="434">
        <v>0</v>
      </c>
      <c r="Z35" s="434">
        <v>0</v>
      </c>
      <c r="AA35" s="434">
        <v>1</v>
      </c>
      <c r="AB35" s="434">
        <v>1</v>
      </c>
      <c r="AC35" s="434">
        <v>1</v>
      </c>
      <c r="AD35" s="434">
        <v>1</v>
      </c>
      <c r="AE35" s="434">
        <v>1</v>
      </c>
      <c r="AF35" s="434">
        <v>1</v>
      </c>
      <c r="AG35" s="434">
        <v>1</v>
      </c>
      <c r="AH35" s="434">
        <v>0</v>
      </c>
      <c r="AI35" s="434">
        <v>0</v>
      </c>
      <c r="AJ35" s="434">
        <v>1</v>
      </c>
      <c r="AK35" s="434">
        <v>1</v>
      </c>
      <c r="AL35" s="434">
        <v>1</v>
      </c>
      <c r="AM35" s="434">
        <v>0</v>
      </c>
    </row>
    <row r="36" spans="1:49">
      <c r="A36" s="16"/>
      <c r="C36" s="125" t="str">
        <f>'C. Masterfiles'!C99</f>
        <v>S05</v>
      </c>
      <c r="D36" s="125" t="str">
        <f>'C. Masterfiles'!D99</f>
        <v xml:space="preserve">Terminating international calls </v>
      </c>
      <c r="E36" s="434">
        <v>1</v>
      </c>
      <c r="F36" s="434">
        <v>1</v>
      </c>
      <c r="G36" s="434">
        <v>1</v>
      </c>
      <c r="H36" s="434">
        <v>1</v>
      </c>
      <c r="I36" s="434">
        <v>1</v>
      </c>
      <c r="J36" s="434">
        <v>1</v>
      </c>
      <c r="K36" s="434">
        <v>1</v>
      </c>
      <c r="L36" s="434">
        <v>1</v>
      </c>
      <c r="M36" s="434">
        <v>1</v>
      </c>
      <c r="N36" s="434">
        <v>1</v>
      </c>
      <c r="O36" s="434">
        <v>2</v>
      </c>
      <c r="P36" s="434">
        <v>1</v>
      </c>
      <c r="Q36" s="434">
        <f>2*E$28</f>
        <v>1</v>
      </c>
      <c r="R36" s="434">
        <f>O36</f>
        <v>2</v>
      </c>
      <c r="S36" s="434">
        <v>1</v>
      </c>
      <c r="T36" s="434">
        <v>1</v>
      </c>
      <c r="U36" s="434">
        <v>1</v>
      </c>
      <c r="V36" s="434">
        <v>1</v>
      </c>
      <c r="W36" s="434">
        <v>0</v>
      </c>
      <c r="X36" s="434">
        <v>0</v>
      </c>
      <c r="Y36" s="434">
        <v>0</v>
      </c>
      <c r="Z36" s="434">
        <v>0</v>
      </c>
      <c r="AA36" s="434">
        <v>1</v>
      </c>
      <c r="AB36" s="434">
        <v>1</v>
      </c>
      <c r="AC36" s="434">
        <v>1</v>
      </c>
      <c r="AD36" s="434">
        <v>1</v>
      </c>
      <c r="AE36" s="434">
        <v>1</v>
      </c>
      <c r="AF36" s="434">
        <v>1</v>
      </c>
      <c r="AG36" s="434">
        <v>1</v>
      </c>
      <c r="AH36" s="434">
        <v>0</v>
      </c>
      <c r="AI36" s="434">
        <v>0</v>
      </c>
      <c r="AJ36" s="434">
        <v>1</v>
      </c>
      <c r="AK36" s="434">
        <v>1</v>
      </c>
      <c r="AL36" s="434">
        <v>1</v>
      </c>
      <c r="AM36" s="434">
        <v>1</v>
      </c>
    </row>
    <row r="37" spans="1:49">
      <c r="A37" s="16"/>
      <c r="C37" s="125" t="str">
        <f>'C. Masterfiles'!C100</f>
        <v>S06</v>
      </c>
      <c r="D37" s="125" t="str">
        <f>'C. Masterfiles'!D100</f>
        <v>Transit calls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0</v>
      </c>
      <c r="N37" s="434">
        <v>0</v>
      </c>
      <c r="O37" s="434">
        <v>2</v>
      </c>
      <c r="P37" s="434">
        <v>0</v>
      </c>
      <c r="Q37" s="434">
        <f>2*E$28</f>
        <v>1</v>
      </c>
      <c r="R37" s="434">
        <f>O37</f>
        <v>2</v>
      </c>
      <c r="S37" s="434">
        <v>1</v>
      </c>
      <c r="T37" s="434">
        <v>1</v>
      </c>
      <c r="U37" s="434">
        <v>1</v>
      </c>
      <c r="V37" s="434">
        <v>1</v>
      </c>
      <c r="W37" s="434">
        <v>1</v>
      </c>
      <c r="X37" s="434">
        <v>1</v>
      </c>
      <c r="Y37" s="434">
        <v>1</v>
      </c>
      <c r="Z37" s="434">
        <v>1</v>
      </c>
      <c r="AA37" s="434">
        <v>1</v>
      </c>
      <c r="AB37" s="434">
        <v>1</v>
      </c>
      <c r="AC37" s="434">
        <v>1</v>
      </c>
      <c r="AD37" s="434">
        <v>1</v>
      </c>
      <c r="AE37" s="434">
        <v>2</v>
      </c>
      <c r="AF37" s="434">
        <v>2</v>
      </c>
      <c r="AG37" s="434">
        <v>2</v>
      </c>
      <c r="AH37" s="434">
        <v>1</v>
      </c>
      <c r="AI37" s="434">
        <v>0</v>
      </c>
      <c r="AJ37" s="434">
        <v>1</v>
      </c>
      <c r="AK37" s="434">
        <v>1</v>
      </c>
      <c r="AL37" s="434">
        <v>1</v>
      </c>
      <c r="AM37" s="434">
        <v>1</v>
      </c>
    </row>
    <row r="38" spans="1:49">
      <c r="A38" s="16"/>
      <c r="C38" s="125" t="str">
        <f>'C. Masterfiles'!C101</f>
        <v>S07</v>
      </c>
      <c r="D38" s="125" t="str">
        <f>'C. Masterfiles'!D101</f>
        <v>Internet access</v>
      </c>
      <c r="E38" s="434">
        <v>1</v>
      </c>
      <c r="F38" s="434">
        <v>1</v>
      </c>
      <c r="G38" s="434">
        <v>1</v>
      </c>
      <c r="H38" s="434">
        <v>1</v>
      </c>
      <c r="I38" s="434">
        <v>1</v>
      </c>
      <c r="J38" s="434">
        <v>1</v>
      </c>
      <c r="K38" s="434">
        <v>1</v>
      </c>
      <c r="L38" s="434">
        <v>1</v>
      </c>
      <c r="M38" s="434">
        <v>1</v>
      </c>
      <c r="N38" s="434">
        <v>1</v>
      </c>
      <c r="O38" s="434">
        <v>1</v>
      </c>
      <c r="P38" s="434">
        <v>1</v>
      </c>
      <c r="Q38" s="434">
        <v>0</v>
      </c>
      <c r="R38" s="434">
        <v>1</v>
      </c>
      <c r="S38" s="434">
        <v>0</v>
      </c>
      <c r="T38" s="434">
        <v>0</v>
      </c>
      <c r="U38" s="434">
        <v>0</v>
      </c>
      <c r="V38" s="434">
        <v>0</v>
      </c>
      <c r="W38" s="434">
        <v>0</v>
      </c>
      <c r="X38" s="434">
        <v>0</v>
      </c>
      <c r="Y38" s="434">
        <v>0</v>
      </c>
      <c r="Z38" s="434">
        <v>0</v>
      </c>
      <c r="AA38" s="434">
        <v>0</v>
      </c>
      <c r="AB38" s="434">
        <v>0</v>
      </c>
      <c r="AC38" s="434">
        <v>0</v>
      </c>
      <c r="AD38" s="434">
        <v>0</v>
      </c>
      <c r="AE38" s="434">
        <v>0</v>
      </c>
      <c r="AF38" s="434">
        <v>0</v>
      </c>
      <c r="AG38" s="434">
        <v>0</v>
      </c>
      <c r="AH38" s="434">
        <v>0</v>
      </c>
      <c r="AI38" s="434">
        <v>0</v>
      </c>
      <c r="AJ38" s="434">
        <v>1</v>
      </c>
      <c r="AK38" s="434">
        <v>1</v>
      </c>
      <c r="AL38" s="434">
        <v>1</v>
      </c>
      <c r="AM38" s="434">
        <v>0</v>
      </c>
    </row>
    <row r="39" spans="1:49">
      <c r="A39" s="16"/>
      <c r="C39" s="125" t="str">
        <f>'C. Masterfiles'!C102</f>
        <v>S08</v>
      </c>
      <c r="D39" s="125" t="str">
        <f>'C. Masterfiles'!D102</f>
        <v>Local leased lines</v>
      </c>
      <c r="E39" s="434">
        <v>2</v>
      </c>
      <c r="F39" s="434">
        <v>2</v>
      </c>
      <c r="G39" s="434">
        <v>1.5</v>
      </c>
      <c r="H39" s="434">
        <v>1.5</v>
      </c>
      <c r="I39" s="434">
        <v>1.5</v>
      </c>
      <c r="J39" s="434">
        <v>1.5</v>
      </c>
      <c r="K39" s="434">
        <v>0</v>
      </c>
      <c r="L39" s="434">
        <v>0</v>
      </c>
      <c r="M39" s="434">
        <v>0</v>
      </c>
      <c r="N39" s="434">
        <v>0</v>
      </c>
      <c r="O39" s="434">
        <v>0</v>
      </c>
      <c r="P39" s="434">
        <v>0</v>
      </c>
      <c r="Q39" s="434">
        <v>0</v>
      </c>
      <c r="R39" s="434">
        <v>0</v>
      </c>
      <c r="S39" s="434">
        <v>0</v>
      </c>
      <c r="T39" s="434">
        <v>0</v>
      </c>
      <c r="U39" s="434">
        <v>0</v>
      </c>
      <c r="V39" s="434">
        <v>0</v>
      </c>
      <c r="W39" s="434">
        <v>0</v>
      </c>
      <c r="X39" s="434">
        <v>0</v>
      </c>
      <c r="Y39" s="434">
        <v>0</v>
      </c>
      <c r="Z39" s="434">
        <v>0</v>
      </c>
      <c r="AA39" s="434">
        <v>0</v>
      </c>
      <c r="AB39" s="434">
        <v>0</v>
      </c>
      <c r="AC39" s="434">
        <v>0</v>
      </c>
      <c r="AD39" s="434">
        <v>0</v>
      </c>
      <c r="AE39" s="434">
        <v>0</v>
      </c>
      <c r="AF39" s="434">
        <v>0</v>
      </c>
      <c r="AG39" s="434">
        <v>0</v>
      </c>
      <c r="AH39" s="434">
        <v>0</v>
      </c>
      <c r="AI39" s="434">
        <v>0</v>
      </c>
      <c r="AJ39" s="434">
        <v>0</v>
      </c>
      <c r="AK39" s="434">
        <v>1</v>
      </c>
      <c r="AL39" s="434">
        <v>1</v>
      </c>
      <c r="AM39" s="434">
        <v>0</v>
      </c>
    </row>
    <row r="40" spans="1:49">
      <c r="A40" s="16"/>
      <c r="C40" s="125" t="str">
        <f>'C. Masterfiles'!C103</f>
        <v>S09</v>
      </c>
      <c r="D40" s="125" t="str">
        <f>'C. Masterfiles'!D103</f>
        <v>Long distance leased lines</v>
      </c>
      <c r="E40" s="434">
        <v>2</v>
      </c>
      <c r="F40" s="434">
        <v>2</v>
      </c>
      <c r="G40" s="434">
        <v>2</v>
      </c>
      <c r="H40" s="434">
        <v>2</v>
      </c>
      <c r="I40" s="434">
        <v>2</v>
      </c>
      <c r="J40" s="434">
        <v>2</v>
      </c>
      <c r="K40" s="434">
        <v>2</v>
      </c>
      <c r="L40" s="434">
        <v>2</v>
      </c>
      <c r="M40" s="434">
        <v>2</v>
      </c>
      <c r="N40" s="434">
        <v>2</v>
      </c>
      <c r="O40" s="434">
        <v>1.5</v>
      </c>
      <c r="P40" s="434">
        <v>1.5</v>
      </c>
      <c r="Q40" s="434">
        <v>1.5</v>
      </c>
      <c r="R40" s="434">
        <v>1.5</v>
      </c>
      <c r="S40" s="434">
        <v>0</v>
      </c>
      <c r="T40" s="434">
        <v>0</v>
      </c>
      <c r="U40" s="434">
        <v>0</v>
      </c>
      <c r="V40" s="434">
        <v>0</v>
      </c>
      <c r="W40" s="434">
        <v>0</v>
      </c>
      <c r="X40" s="434">
        <v>0</v>
      </c>
      <c r="Y40" s="434">
        <v>0</v>
      </c>
      <c r="Z40" s="434">
        <v>0</v>
      </c>
      <c r="AA40" s="434">
        <v>0</v>
      </c>
      <c r="AB40" s="434">
        <v>0</v>
      </c>
      <c r="AC40" s="434">
        <v>0</v>
      </c>
      <c r="AD40" s="434">
        <v>0</v>
      </c>
      <c r="AE40" s="434">
        <v>0</v>
      </c>
      <c r="AF40" s="434">
        <v>0</v>
      </c>
      <c r="AG40" s="434">
        <v>0</v>
      </c>
      <c r="AH40" s="434">
        <v>0</v>
      </c>
      <c r="AI40" s="434">
        <v>0</v>
      </c>
      <c r="AJ40" s="434">
        <v>0</v>
      </c>
      <c r="AK40" s="434">
        <v>1</v>
      </c>
      <c r="AL40" s="434">
        <v>1</v>
      </c>
      <c r="AM40" s="434">
        <v>0</v>
      </c>
    </row>
    <row r="41" spans="1:49">
      <c r="A41" s="16"/>
      <c r="C41" s="125" t="str">
        <f>'C. Masterfiles'!C104</f>
        <v>S10</v>
      </c>
      <c r="D41" s="125" t="str">
        <f>'C. Masterfiles'!D104</f>
        <v>International leased lines</v>
      </c>
      <c r="E41" s="434">
        <v>1</v>
      </c>
      <c r="F41" s="434">
        <v>1</v>
      </c>
      <c r="G41" s="434">
        <v>1</v>
      </c>
      <c r="H41" s="434">
        <v>1</v>
      </c>
      <c r="I41" s="434">
        <v>1</v>
      </c>
      <c r="J41" s="434">
        <v>1</v>
      </c>
      <c r="K41" s="434">
        <v>1</v>
      </c>
      <c r="L41" s="434">
        <v>1</v>
      </c>
      <c r="M41" s="434">
        <v>1</v>
      </c>
      <c r="N41" s="434">
        <v>1</v>
      </c>
      <c r="O41" s="434">
        <v>1</v>
      </c>
      <c r="P41" s="434">
        <v>1</v>
      </c>
      <c r="Q41" s="434">
        <v>1</v>
      </c>
      <c r="R41" s="434">
        <v>1</v>
      </c>
      <c r="S41" s="434">
        <v>0</v>
      </c>
      <c r="T41" s="434">
        <v>0</v>
      </c>
      <c r="U41" s="434">
        <v>0</v>
      </c>
      <c r="V41" s="434">
        <v>0</v>
      </c>
      <c r="W41" s="434">
        <v>0</v>
      </c>
      <c r="X41" s="434">
        <v>0</v>
      </c>
      <c r="Y41" s="434">
        <v>0</v>
      </c>
      <c r="Z41" s="434">
        <v>0</v>
      </c>
      <c r="AA41" s="434">
        <v>0</v>
      </c>
      <c r="AB41" s="434">
        <v>0</v>
      </c>
      <c r="AC41" s="434">
        <v>0</v>
      </c>
      <c r="AD41" s="434">
        <v>0</v>
      </c>
      <c r="AE41" s="434">
        <v>0</v>
      </c>
      <c r="AF41" s="434">
        <v>0</v>
      </c>
      <c r="AG41" s="434">
        <v>0</v>
      </c>
      <c r="AH41" s="434">
        <v>0</v>
      </c>
      <c r="AI41" s="434">
        <v>0</v>
      </c>
      <c r="AJ41" s="434">
        <v>1</v>
      </c>
      <c r="AK41" s="434">
        <v>1</v>
      </c>
      <c r="AL41" s="434">
        <v>1</v>
      </c>
      <c r="AM41" s="434">
        <v>0</v>
      </c>
    </row>
    <row r="42" spans="1:49">
      <c r="A42" s="16"/>
      <c r="C42" s="125" t="str">
        <f>'C. Masterfiles'!C105</f>
        <v>S11</v>
      </c>
      <c r="D42" s="125" t="str">
        <f>'C. Masterfiles'!D105</f>
        <v>IPTV</v>
      </c>
      <c r="E42" s="434">
        <v>1</v>
      </c>
      <c r="F42" s="434">
        <v>1</v>
      </c>
      <c r="G42" s="434">
        <v>1</v>
      </c>
      <c r="H42" s="434">
        <v>1</v>
      </c>
      <c r="I42" s="434">
        <v>1</v>
      </c>
      <c r="J42" s="434">
        <v>1</v>
      </c>
      <c r="K42" s="434">
        <v>1</v>
      </c>
      <c r="L42" s="434">
        <v>1</v>
      </c>
      <c r="M42" s="434">
        <v>1</v>
      </c>
      <c r="N42" s="434">
        <v>1</v>
      </c>
      <c r="O42" s="434">
        <v>1</v>
      </c>
      <c r="P42" s="434">
        <v>1</v>
      </c>
      <c r="Q42" s="434">
        <v>1</v>
      </c>
      <c r="R42" s="434">
        <v>1</v>
      </c>
      <c r="S42" s="434">
        <v>0</v>
      </c>
      <c r="T42" s="434">
        <v>0</v>
      </c>
      <c r="U42" s="434">
        <v>0</v>
      </c>
      <c r="V42" s="434">
        <v>0</v>
      </c>
      <c r="W42" s="434">
        <v>0</v>
      </c>
      <c r="X42" s="434">
        <v>0</v>
      </c>
      <c r="Y42" s="434">
        <v>0</v>
      </c>
      <c r="Z42" s="434">
        <v>0</v>
      </c>
      <c r="AA42" s="434">
        <v>0</v>
      </c>
      <c r="AB42" s="434">
        <v>0</v>
      </c>
      <c r="AC42" s="434">
        <v>0</v>
      </c>
      <c r="AD42" s="434">
        <v>0</v>
      </c>
      <c r="AE42" s="434">
        <v>0</v>
      </c>
      <c r="AF42" s="434">
        <v>0</v>
      </c>
      <c r="AG42" s="434">
        <v>0</v>
      </c>
      <c r="AH42" s="434">
        <v>0</v>
      </c>
      <c r="AI42" s="434">
        <v>0</v>
      </c>
      <c r="AJ42" s="434">
        <v>0</v>
      </c>
      <c r="AK42" s="434">
        <v>1</v>
      </c>
      <c r="AL42" s="434">
        <v>1</v>
      </c>
      <c r="AM42" s="434">
        <v>0</v>
      </c>
    </row>
    <row r="43" spans="1:49">
      <c r="A43" s="16"/>
      <c r="E43" s="357"/>
      <c r="F43" s="357"/>
      <c r="G43" s="357"/>
      <c r="H43" s="357"/>
      <c r="I43" s="357"/>
      <c r="J43" s="357"/>
      <c r="K43" s="357"/>
      <c r="L43" s="357"/>
      <c r="M43" s="357"/>
      <c r="N43" s="357"/>
      <c r="O43" s="357"/>
      <c r="P43" s="357"/>
      <c r="Q43" s="357"/>
      <c r="R43" s="357"/>
      <c r="S43" s="357"/>
      <c r="T43" s="357"/>
      <c r="U43" s="357"/>
      <c r="V43" s="357"/>
      <c r="W43" s="357"/>
      <c r="X43" s="357"/>
      <c r="Y43" s="357"/>
      <c r="Z43" s="357"/>
      <c r="AA43" s="357"/>
      <c r="AB43" s="357"/>
      <c r="AC43" s="357"/>
      <c r="AD43" s="357"/>
      <c r="AE43" s="357"/>
      <c r="AF43" s="357"/>
      <c r="AG43" s="357"/>
      <c r="AH43" s="357"/>
      <c r="AI43" s="357"/>
      <c r="AJ43" s="357"/>
      <c r="AK43" s="357"/>
      <c r="AL43" s="357"/>
      <c r="AM43" s="357"/>
      <c r="AO43" s="357"/>
      <c r="AP43" s="357"/>
      <c r="AQ43" s="357"/>
      <c r="AR43" s="357"/>
      <c r="AS43" s="357"/>
      <c r="AT43" s="357"/>
      <c r="AU43" s="357"/>
      <c r="AV43" s="357"/>
      <c r="AW43" s="357"/>
    </row>
    <row r="44" spans="1:49">
      <c r="A44" s="16"/>
    </row>
    <row r="45" spans="1:49" ht="15">
      <c r="A45" s="16"/>
      <c r="B45" s="112">
        <f>B26+0.01</f>
        <v>3.0299999999999994</v>
      </c>
      <c r="C45" s="24" t="s">
        <v>393</v>
      </c>
      <c r="I45" s="54"/>
      <c r="L45" s="54"/>
      <c r="O45" s="54"/>
      <c r="R45" s="54"/>
      <c r="U45" s="54"/>
    </row>
    <row r="46" spans="1:49">
      <c r="A46" s="16"/>
      <c r="E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</row>
    <row r="47" spans="1:49">
      <c r="A47" s="16"/>
      <c r="C47" s="70" t="s">
        <v>40</v>
      </c>
      <c r="D47" s="58" t="s">
        <v>85</v>
      </c>
      <c r="E47" s="218" t="str">
        <f>'C. Masterfiles'!$D$54</f>
        <v>MSAN-MSAN</v>
      </c>
      <c r="F47" s="218" t="str">
        <f>'C. Masterfiles'!$D$55</f>
        <v>AGGR-AGGR</v>
      </c>
      <c r="G47" s="218" t="str">
        <f>'C. Masterfiles'!$D$56</f>
        <v>EDGE-EDGE</v>
      </c>
      <c r="H47" s="218" t="str">
        <f>'C. Masterfiles'!$D$57</f>
        <v>CORE-CORE</v>
      </c>
      <c r="I47" s="218" t="str">
        <f>'C. Masterfiles'!$D$58</f>
        <v>CORE-ICGW</v>
      </c>
      <c r="J47" s="218" t="str">
        <f>'C. Masterfiles'!$D$59</f>
        <v>CORE-INTGW</v>
      </c>
    </row>
    <row r="48" spans="1:49">
      <c r="A48" s="16"/>
      <c r="C48" s="125" t="str">
        <f>'C. Masterfiles'!C95</f>
        <v>S01</v>
      </c>
      <c r="D48" s="125" t="str">
        <f>'C. Masterfiles'!D95</f>
        <v>On-net calls</v>
      </c>
      <c r="E48" s="434">
        <v>2</v>
      </c>
      <c r="F48" s="434">
        <v>2</v>
      </c>
      <c r="G48" s="434">
        <v>2</v>
      </c>
      <c r="H48" s="434">
        <v>1</v>
      </c>
      <c r="I48" s="434">
        <v>0</v>
      </c>
      <c r="J48" s="434">
        <v>0</v>
      </c>
    </row>
    <row r="49" spans="1:10">
      <c r="A49" s="16"/>
      <c r="C49" s="125" t="str">
        <f>'C. Masterfiles'!C96</f>
        <v>S02</v>
      </c>
      <c r="D49" s="125" t="str">
        <f>'C. Masterfiles'!D96</f>
        <v>Originating calls to OLO</v>
      </c>
      <c r="E49" s="434">
        <v>1</v>
      </c>
      <c r="F49" s="434">
        <v>1</v>
      </c>
      <c r="G49" s="434">
        <v>1</v>
      </c>
      <c r="H49" s="434">
        <f>E$28</f>
        <v>0.5</v>
      </c>
      <c r="I49" s="434">
        <v>1</v>
      </c>
      <c r="J49" s="434">
        <v>0</v>
      </c>
    </row>
    <row r="50" spans="1:10">
      <c r="A50" s="16"/>
      <c r="C50" s="125" t="str">
        <f>'C. Masterfiles'!C97</f>
        <v>S03</v>
      </c>
      <c r="D50" s="125" t="str">
        <f>'C. Masterfiles'!D97</f>
        <v>Terminating calls from OLO</v>
      </c>
      <c r="E50" s="434">
        <v>1</v>
      </c>
      <c r="F50" s="434">
        <v>1</v>
      </c>
      <c r="G50" s="434">
        <v>1</v>
      </c>
      <c r="H50" s="434">
        <f t="shared" ref="H50:H52" si="0">E$28</f>
        <v>0.5</v>
      </c>
      <c r="I50" s="434">
        <v>1</v>
      </c>
      <c r="J50" s="434">
        <v>0</v>
      </c>
    </row>
    <row r="51" spans="1:10">
      <c r="A51" s="16"/>
      <c r="C51" s="125" t="str">
        <f>'C. Masterfiles'!C98</f>
        <v>S04</v>
      </c>
      <c r="D51" s="125" t="str">
        <f>'C. Masterfiles'!D98</f>
        <v xml:space="preserve">Originating international calls </v>
      </c>
      <c r="E51" s="434">
        <v>1</v>
      </c>
      <c r="F51" s="434">
        <v>1</v>
      </c>
      <c r="G51" s="434">
        <v>1</v>
      </c>
      <c r="H51" s="434">
        <f t="shared" si="0"/>
        <v>0.5</v>
      </c>
      <c r="I51" s="434">
        <v>0</v>
      </c>
      <c r="J51" s="434">
        <v>1</v>
      </c>
    </row>
    <row r="52" spans="1:10">
      <c r="A52" s="16"/>
      <c r="C52" s="125" t="str">
        <f>'C. Masterfiles'!C99</f>
        <v>S05</v>
      </c>
      <c r="D52" s="125" t="str">
        <f>'C. Masterfiles'!D99</f>
        <v xml:space="preserve">Terminating international calls </v>
      </c>
      <c r="E52" s="434">
        <v>1</v>
      </c>
      <c r="F52" s="434">
        <v>1</v>
      </c>
      <c r="G52" s="434">
        <v>1</v>
      </c>
      <c r="H52" s="434">
        <f t="shared" si="0"/>
        <v>0.5</v>
      </c>
      <c r="I52" s="434">
        <v>0</v>
      </c>
      <c r="J52" s="434">
        <v>1</v>
      </c>
    </row>
    <row r="53" spans="1:10">
      <c r="A53" s="16"/>
      <c r="C53" s="125" t="str">
        <f>'C. Masterfiles'!C100</f>
        <v>S06</v>
      </c>
      <c r="D53" s="125" t="str">
        <f>'C. Masterfiles'!D100</f>
        <v>Transit calls</v>
      </c>
      <c r="E53" s="434">
        <v>0</v>
      </c>
      <c r="F53" s="434">
        <v>0</v>
      </c>
      <c r="G53" s="434">
        <v>0</v>
      </c>
      <c r="H53" s="434">
        <v>1</v>
      </c>
      <c r="I53" s="434">
        <v>1</v>
      </c>
      <c r="J53" s="434">
        <v>1</v>
      </c>
    </row>
    <row r="54" spans="1:10">
      <c r="A54" s="16"/>
      <c r="C54" s="125" t="str">
        <f>'C. Masterfiles'!C101</f>
        <v>S07</v>
      </c>
      <c r="D54" s="125" t="str">
        <f>'C. Masterfiles'!D101</f>
        <v>Internet access</v>
      </c>
      <c r="E54" s="434">
        <v>1</v>
      </c>
      <c r="F54" s="434">
        <v>1</v>
      </c>
      <c r="G54" s="434">
        <v>1</v>
      </c>
      <c r="H54" s="434">
        <v>0</v>
      </c>
      <c r="I54" s="434">
        <v>0</v>
      </c>
      <c r="J54" s="434">
        <v>1</v>
      </c>
    </row>
    <row r="55" spans="1:10">
      <c r="A55" s="16"/>
      <c r="C55" s="125" t="str">
        <f>'C. Masterfiles'!C102</f>
        <v>S08</v>
      </c>
      <c r="D55" s="125" t="str">
        <f>'C. Masterfiles'!D102</f>
        <v>Local leased lines</v>
      </c>
      <c r="E55" s="434">
        <v>1.5</v>
      </c>
      <c r="F55" s="434">
        <v>0.5</v>
      </c>
      <c r="G55" s="434">
        <v>0</v>
      </c>
      <c r="H55" s="434">
        <v>0</v>
      </c>
      <c r="I55" s="434">
        <v>0</v>
      </c>
      <c r="J55" s="434">
        <v>0</v>
      </c>
    </row>
    <row r="56" spans="1:10">
      <c r="A56" s="16"/>
      <c r="C56" s="125" t="str">
        <f>'C. Masterfiles'!C103</f>
        <v>S09</v>
      </c>
      <c r="D56" s="125" t="str">
        <f>'C. Masterfiles'!D103</f>
        <v>Long distance leased lines</v>
      </c>
      <c r="E56" s="434">
        <v>2</v>
      </c>
      <c r="F56" s="434">
        <v>2</v>
      </c>
      <c r="G56" s="434">
        <v>1.5</v>
      </c>
      <c r="H56" s="434">
        <v>0.5</v>
      </c>
      <c r="I56" s="434">
        <v>0</v>
      </c>
      <c r="J56" s="434">
        <v>0</v>
      </c>
    </row>
    <row r="57" spans="1:10">
      <c r="A57" s="16"/>
      <c r="C57" s="125" t="str">
        <f>'C. Masterfiles'!C104</f>
        <v>S10</v>
      </c>
      <c r="D57" s="125" t="str">
        <f>'C. Masterfiles'!D104</f>
        <v>International leased lines</v>
      </c>
      <c r="E57" s="434">
        <v>1</v>
      </c>
      <c r="F57" s="434">
        <v>1</v>
      </c>
      <c r="G57" s="434">
        <v>1</v>
      </c>
      <c r="H57" s="434">
        <v>1</v>
      </c>
      <c r="I57" s="434">
        <v>0</v>
      </c>
      <c r="J57" s="434">
        <v>1</v>
      </c>
    </row>
    <row r="58" spans="1:10">
      <c r="A58" s="16"/>
      <c r="C58" s="125" t="str">
        <f>'C. Masterfiles'!C105</f>
        <v>S11</v>
      </c>
      <c r="D58" s="125" t="str">
        <f>'C. Masterfiles'!D105</f>
        <v>IPTV</v>
      </c>
      <c r="E58" s="434">
        <v>1</v>
      </c>
      <c r="F58" s="434">
        <v>1</v>
      </c>
      <c r="G58" s="434">
        <v>1</v>
      </c>
      <c r="H58" s="434">
        <v>1</v>
      </c>
      <c r="I58" s="434">
        <v>0</v>
      </c>
      <c r="J58" s="434">
        <v>0</v>
      </c>
    </row>
    <row r="59" spans="1:10">
      <c r="A59" s="16"/>
    </row>
    <row r="60" spans="1:10">
      <c r="A60" s="16"/>
    </row>
    <row r="61" spans="1:10" ht="15">
      <c r="A61" s="16"/>
      <c r="B61" s="112">
        <f>B45+0.01</f>
        <v>3.0399999999999991</v>
      </c>
      <c r="C61" s="24" t="s">
        <v>223</v>
      </c>
    </row>
    <row r="62" spans="1:10">
      <c r="A62" s="16"/>
    </row>
    <row r="63" spans="1:10" ht="12.75" customHeight="1">
      <c r="A63" s="16"/>
      <c r="C63" s="219"/>
      <c r="D63" s="219"/>
      <c r="E63" s="219"/>
      <c r="F63" s="463" t="s">
        <v>86</v>
      </c>
      <c r="G63" s="463" t="s">
        <v>224</v>
      </c>
      <c r="H63" s="468" t="s">
        <v>225</v>
      </c>
      <c r="I63" s="463" t="s">
        <v>226</v>
      </c>
    </row>
    <row r="64" spans="1:10" ht="38.25" customHeight="1">
      <c r="A64" s="16"/>
      <c r="C64" s="220" t="s">
        <v>40</v>
      </c>
      <c r="D64" s="220" t="s">
        <v>390</v>
      </c>
      <c r="E64" s="220" t="s">
        <v>39</v>
      </c>
      <c r="F64" s="464"/>
      <c r="G64" s="464"/>
      <c r="H64" s="464"/>
      <c r="I64" s="464"/>
    </row>
    <row r="65" spans="1:9">
      <c r="A65" s="16"/>
      <c r="C65" s="203" t="str">
        <f>'C. Masterfiles'!C13</f>
        <v>N01</v>
      </c>
      <c r="D65" s="203" t="str">
        <f>'C. Masterfiles'!D13</f>
        <v>MSAN - common equipment (chassis, power supply, racks etc.)</v>
      </c>
      <c r="E65" s="203" t="str">
        <f>'C. Masterfiles'!E13</f>
        <v>MSAN-CMN</v>
      </c>
      <c r="F65" s="214">
        <v>1</v>
      </c>
      <c r="G65" s="365" t="str">
        <f>'C. Masterfiles'!F13</f>
        <v>Chassis</v>
      </c>
      <c r="H65" s="214">
        <v>12</v>
      </c>
      <c r="I65" s="222">
        <v>0.8</v>
      </c>
    </row>
    <row r="66" spans="1:9">
      <c r="A66" s="16"/>
      <c r="C66" s="203" t="str">
        <f>'C. Masterfiles'!C14</f>
        <v>N02</v>
      </c>
      <c r="D66" s="203" t="str">
        <f>'C. Masterfiles'!D14</f>
        <v>MSAN - 1GE card</v>
      </c>
      <c r="E66" s="203" t="str">
        <f>'C. Masterfiles'!E14</f>
        <v>MSAN-1GE</v>
      </c>
      <c r="F66" s="214">
        <v>1</v>
      </c>
      <c r="G66" s="365" t="str">
        <f>'C. Masterfiles'!F14</f>
        <v>Mbps</v>
      </c>
      <c r="H66" s="214">
        <v>12</v>
      </c>
      <c r="I66" s="222">
        <v>0.8</v>
      </c>
    </row>
    <row r="67" spans="1:9">
      <c r="A67" s="16"/>
      <c r="C67" s="203" t="str">
        <f>'C. Masterfiles'!C15</f>
        <v>N03</v>
      </c>
      <c r="D67" s="203" t="str">
        <f>'C. Masterfiles'!D15</f>
        <v>Layer 2 Aggregation switch - common equipment (chassis, power supply, racks etc.)</v>
      </c>
      <c r="E67" s="203" t="str">
        <f>'C. Masterfiles'!E15</f>
        <v>AGGR-CMN</v>
      </c>
      <c r="F67" s="214">
        <v>1</v>
      </c>
      <c r="G67" s="365" t="str">
        <f>'C. Masterfiles'!F15</f>
        <v>Chassis</v>
      </c>
      <c r="H67" s="214">
        <v>12</v>
      </c>
      <c r="I67" s="222">
        <v>0.6</v>
      </c>
    </row>
    <row r="68" spans="1:9">
      <c r="A68" s="16"/>
      <c r="C68" s="203" t="str">
        <f>'C. Masterfiles'!C16</f>
        <v>N04</v>
      </c>
      <c r="D68" s="203" t="str">
        <f>'C. Masterfiles'!D16</f>
        <v>Layer 2 Aggregation switch - 1GE card (to MSAN Ring)</v>
      </c>
      <c r="E68" s="203" t="str">
        <f>'C. Masterfiles'!E16</f>
        <v>AGGR-1GE-MSAN</v>
      </c>
      <c r="F68" s="214">
        <v>1</v>
      </c>
      <c r="G68" s="365" t="str">
        <f>'C. Masterfiles'!F16</f>
        <v>Mbps</v>
      </c>
      <c r="H68" s="214">
        <v>12</v>
      </c>
      <c r="I68" s="222">
        <v>0.6</v>
      </c>
    </row>
    <row r="69" spans="1:9">
      <c r="A69" s="16"/>
      <c r="C69" s="203" t="str">
        <f>'C. Masterfiles'!C17</f>
        <v>N05</v>
      </c>
      <c r="D69" s="203" t="str">
        <f>'C. Masterfiles'!D17</f>
        <v>Layer 2 Aggregation switch - 2,5GE module (to AGGR Ring)</v>
      </c>
      <c r="E69" s="203" t="str">
        <f>'C. Masterfiles'!E17</f>
        <v>AGGR-2,5GE-AGGR</v>
      </c>
      <c r="F69" s="214">
        <v>1</v>
      </c>
      <c r="G69" s="365" t="str">
        <f>'C. Masterfiles'!F17</f>
        <v>Mbps</v>
      </c>
      <c r="H69" s="214">
        <v>12</v>
      </c>
      <c r="I69" s="222">
        <v>0.6</v>
      </c>
    </row>
    <row r="70" spans="1:9">
      <c r="A70" s="16"/>
      <c r="C70" s="203" t="str">
        <f>'C. Masterfiles'!C18</f>
        <v>N06</v>
      </c>
      <c r="D70" s="203" t="str">
        <f>'C. Masterfiles'!D18</f>
        <v>Layer 2 Aggregation switch - processor</v>
      </c>
      <c r="E70" s="203" t="str">
        <f>'C. Masterfiles'!E18</f>
        <v>AGGR-PROC</v>
      </c>
      <c r="F70" s="214">
        <v>1</v>
      </c>
      <c r="G70" s="365" t="str">
        <f>'C. Masterfiles'!F18</f>
        <v>Mbps</v>
      </c>
      <c r="H70" s="214">
        <v>12</v>
      </c>
      <c r="I70" s="222">
        <v>0.6</v>
      </c>
    </row>
    <row r="71" spans="1:9">
      <c r="A71" s="16"/>
      <c r="C71" s="203" t="str">
        <f>'C. Masterfiles'!C19</f>
        <v>N07</v>
      </c>
      <c r="D71" s="203" t="str">
        <f>'C. Masterfiles'!D19</f>
        <v>Layer 3 edge router - common equipment (chassis, power supply, racks etc.)</v>
      </c>
      <c r="E71" s="203" t="str">
        <f>'C. Masterfiles'!E19</f>
        <v>EDGE-CMN</v>
      </c>
      <c r="F71" s="214">
        <v>1</v>
      </c>
      <c r="G71" s="365" t="str">
        <f>'C. Masterfiles'!F19</f>
        <v>Chassis</v>
      </c>
      <c r="H71" s="214">
        <v>12</v>
      </c>
      <c r="I71" s="222">
        <v>0.6</v>
      </c>
    </row>
    <row r="72" spans="1:9">
      <c r="A72" s="16"/>
      <c r="C72" s="203" t="str">
        <f>'C. Masterfiles'!C20</f>
        <v>N08</v>
      </c>
      <c r="D72" s="203" t="str">
        <f>'C. Masterfiles'!D20</f>
        <v>Layer 3 edge router - 2,5GE module (to AGGR Ring)</v>
      </c>
      <c r="E72" s="203" t="str">
        <f>'C. Masterfiles'!E20</f>
        <v>EDGE-2,5GE-AGGR</v>
      </c>
      <c r="F72" s="214">
        <v>1</v>
      </c>
      <c r="G72" s="365" t="str">
        <f>'C. Masterfiles'!F20</f>
        <v>Mbps</v>
      </c>
      <c r="H72" s="214">
        <v>12</v>
      </c>
      <c r="I72" s="222">
        <v>0.6</v>
      </c>
    </row>
    <row r="73" spans="1:9">
      <c r="A73" s="16"/>
      <c r="C73" s="203" t="str">
        <f>'C. Masterfiles'!C21</f>
        <v>N09</v>
      </c>
      <c r="D73" s="203" t="str">
        <f>'C. Masterfiles'!D21</f>
        <v>Layer 3 edge router - 2,5GE module (to EDGE Ring)</v>
      </c>
      <c r="E73" s="203" t="str">
        <f>'C. Masterfiles'!E21</f>
        <v>EDGE-2,5GE-EDGE</v>
      </c>
      <c r="F73" s="214">
        <v>1</v>
      </c>
      <c r="G73" s="365" t="str">
        <f>'C. Masterfiles'!F21</f>
        <v>Mbps</v>
      </c>
      <c r="H73" s="214">
        <v>12</v>
      </c>
      <c r="I73" s="222">
        <v>0.6</v>
      </c>
    </row>
    <row r="74" spans="1:9">
      <c r="A74" s="16"/>
      <c r="C74" s="203" t="str">
        <f>'C. Masterfiles'!C22</f>
        <v>N10</v>
      </c>
      <c r="D74" s="203" t="str">
        <f>'C. Masterfiles'!D22</f>
        <v>Layer 3 edge router - processor</v>
      </c>
      <c r="E74" s="203" t="str">
        <f>'C. Masterfiles'!E22</f>
        <v>EDGE-PROC</v>
      </c>
      <c r="F74" s="214">
        <v>1</v>
      </c>
      <c r="G74" s="365" t="str">
        <f>'C. Masterfiles'!F22</f>
        <v>Mbps</v>
      </c>
      <c r="H74" s="214">
        <v>12</v>
      </c>
      <c r="I74" s="222">
        <v>0.6</v>
      </c>
    </row>
    <row r="75" spans="1:9">
      <c r="A75" s="16"/>
      <c r="C75" s="203" t="str">
        <f>'C. Masterfiles'!C23</f>
        <v>N11</v>
      </c>
      <c r="D75" s="203" t="str">
        <f>'C. Masterfiles'!D23</f>
        <v>Layer 3 core router - common equipment (chassis, power supply, racks etc.)</v>
      </c>
      <c r="E75" s="203" t="str">
        <f>'C. Masterfiles'!E23</f>
        <v>CORE-CMN</v>
      </c>
      <c r="F75" s="214">
        <v>1</v>
      </c>
      <c r="G75" s="365" t="str">
        <f>'C. Masterfiles'!F23</f>
        <v>Chassis</v>
      </c>
      <c r="H75" s="214">
        <v>12</v>
      </c>
      <c r="I75" s="222">
        <v>0.6</v>
      </c>
    </row>
    <row r="76" spans="1:9">
      <c r="A76" s="16"/>
      <c r="C76" s="203" t="str">
        <f>'C. Masterfiles'!C24</f>
        <v>N12</v>
      </c>
      <c r="D76" s="203" t="str">
        <f>'C. Masterfiles'!D24</f>
        <v>Layer 3 core router - 2,5GE module (to EDGE Ring)</v>
      </c>
      <c r="E76" s="203" t="str">
        <f>'C. Masterfiles'!E24</f>
        <v>CORE-2,5GE-EDGE</v>
      </c>
      <c r="F76" s="214">
        <v>1</v>
      </c>
      <c r="G76" s="365" t="str">
        <f>'C. Masterfiles'!F24</f>
        <v>Mbps</v>
      </c>
      <c r="H76" s="214">
        <v>12</v>
      </c>
      <c r="I76" s="222">
        <v>0.6</v>
      </c>
    </row>
    <row r="77" spans="1:9">
      <c r="A77" s="16"/>
      <c r="C77" s="203" t="str">
        <f>'C. Masterfiles'!C25</f>
        <v>N13</v>
      </c>
      <c r="D77" s="203" t="str">
        <f>'C. Masterfiles'!D25</f>
        <v>Layer 3 core router - 2,5GE module (to CORE Ring)</v>
      </c>
      <c r="E77" s="203" t="str">
        <f>'C. Masterfiles'!E25</f>
        <v>CORE-2,5GE-CORE</v>
      </c>
      <c r="F77" s="214">
        <v>1</v>
      </c>
      <c r="G77" s="365" t="str">
        <f>'C. Masterfiles'!F25</f>
        <v>Mbps</v>
      </c>
      <c r="H77" s="214">
        <v>12</v>
      </c>
      <c r="I77" s="222">
        <v>0.6</v>
      </c>
    </row>
    <row r="78" spans="1:9">
      <c r="A78" s="16"/>
      <c r="C78" s="203" t="str">
        <f>'C. Masterfiles'!C26</f>
        <v>N14</v>
      </c>
      <c r="D78" s="203" t="str">
        <f>'C. Masterfiles'!D26</f>
        <v>Layer 3 core router - processor</v>
      </c>
      <c r="E78" s="203" t="str">
        <f>'C. Masterfiles'!E26</f>
        <v>CORE-PROC</v>
      </c>
      <c r="F78" s="214">
        <v>1</v>
      </c>
      <c r="G78" s="365" t="str">
        <f>'C. Masterfiles'!F26</f>
        <v>Mbps</v>
      </c>
      <c r="H78" s="214">
        <v>12</v>
      </c>
      <c r="I78" s="222">
        <v>0.6</v>
      </c>
    </row>
    <row r="79" spans="1:9">
      <c r="A79" s="16"/>
      <c r="C79" s="203" t="str">
        <f>'C. Masterfiles'!C27</f>
        <v>N15</v>
      </c>
      <c r="D79" s="203" t="str">
        <f>'C. Masterfiles'!D27</f>
        <v>Softswitch - common equipment (chassis, power supply, racks etc.)</v>
      </c>
      <c r="E79" s="203" t="str">
        <f>'C. Masterfiles'!E27</f>
        <v>SX-CMN</v>
      </c>
      <c r="F79" s="214">
        <v>1</v>
      </c>
      <c r="G79" s="365" t="str">
        <f>'C. Masterfiles'!F27</f>
        <v>Chassis</v>
      </c>
      <c r="H79" s="214">
        <v>12</v>
      </c>
      <c r="I79" s="222">
        <v>0.6</v>
      </c>
    </row>
    <row r="80" spans="1:9">
      <c r="A80" s="16"/>
      <c r="C80" s="203" t="str">
        <f>'C. Masterfiles'!C28</f>
        <v>N16</v>
      </c>
      <c r="D80" s="203" t="str">
        <f>'C. Masterfiles'!D28</f>
        <v>Softswitch - session border controller</v>
      </c>
      <c r="E80" s="203" t="str">
        <f>'C. Masterfiles'!E28</f>
        <v>SX-SBC</v>
      </c>
      <c r="F80" s="214">
        <v>100</v>
      </c>
      <c r="G80" s="365" t="str">
        <f>'C. Masterfiles'!F28</f>
        <v>BHE</v>
      </c>
      <c r="H80" s="214">
        <v>12</v>
      </c>
      <c r="I80" s="222">
        <v>0.6</v>
      </c>
    </row>
    <row r="81" spans="1:9">
      <c r="A81" s="16"/>
      <c r="C81" s="203" t="str">
        <f>'C. Masterfiles'!C29</f>
        <v>N17</v>
      </c>
      <c r="D81" s="203" t="str">
        <f>'C. Masterfiles'!D29</f>
        <v>Softswitch - call control unit</v>
      </c>
      <c r="E81" s="203" t="str">
        <f>'C. Masterfiles'!E29</f>
        <v>SX-VOICE</v>
      </c>
      <c r="F81" s="214">
        <v>100</v>
      </c>
      <c r="G81" s="365" t="str">
        <f>'C. Masterfiles'!F29</f>
        <v>BHE</v>
      </c>
      <c r="H81" s="214">
        <v>12</v>
      </c>
      <c r="I81" s="222">
        <v>0.6</v>
      </c>
    </row>
    <row r="82" spans="1:9">
      <c r="A82" s="16"/>
      <c r="C82" s="203" t="str">
        <f>'C. Masterfiles'!C30</f>
        <v>N18</v>
      </c>
      <c r="D82" s="203" t="str">
        <f>'C. Masterfiles'!D30</f>
        <v>Softswitch - right to use voice licenses</v>
      </c>
      <c r="E82" s="203" t="str">
        <f>'C. Masterfiles'!E30</f>
        <v>SX-RTU</v>
      </c>
      <c r="F82" s="214">
        <v>100</v>
      </c>
      <c r="G82" s="365" t="str">
        <f>'C. Masterfiles'!F30</f>
        <v>BHE</v>
      </c>
      <c r="H82" s="214">
        <v>12</v>
      </c>
      <c r="I82" s="222">
        <v>0.6</v>
      </c>
    </row>
    <row r="83" spans="1:9">
      <c r="A83" s="16"/>
      <c r="C83" s="203" t="str">
        <f>'C. Masterfiles'!C31</f>
        <v>N19</v>
      </c>
      <c r="D83" s="203" t="str">
        <f>'C. Masterfiles'!D31</f>
        <v>Interconnect gateway - common equipment (chassis, power supply, racks etc.)</v>
      </c>
      <c r="E83" s="203" t="str">
        <f>'C. Masterfiles'!E31</f>
        <v>ICGW-CMN</v>
      </c>
      <c r="F83" s="214">
        <v>1</v>
      </c>
      <c r="G83" s="365" t="str">
        <f>'C. Masterfiles'!F31</f>
        <v>Chassis</v>
      </c>
      <c r="H83" s="214">
        <v>12</v>
      </c>
      <c r="I83" s="222">
        <v>0.3</v>
      </c>
    </row>
    <row r="84" spans="1:9">
      <c r="A84" s="16"/>
      <c r="C84" s="203" t="str">
        <f>'C. Masterfiles'!C32</f>
        <v>N20</v>
      </c>
      <c r="D84" s="203" t="str">
        <f>'C. Masterfiles'!D32</f>
        <v>Interconnect gateway - controller</v>
      </c>
      <c r="E84" s="203" t="str">
        <f>'C. Masterfiles'!E32</f>
        <v>ICGW-CONTROL</v>
      </c>
      <c r="F84" s="214">
        <v>100</v>
      </c>
      <c r="G84" s="365" t="str">
        <f>'C. Masterfiles'!F32</f>
        <v>BHE</v>
      </c>
      <c r="H84" s="214">
        <v>12</v>
      </c>
      <c r="I84" s="222">
        <v>0.3</v>
      </c>
    </row>
    <row r="85" spans="1:9">
      <c r="A85" s="16"/>
      <c r="C85" s="203" t="str">
        <f>'C. Masterfiles'!C33</f>
        <v>N21</v>
      </c>
      <c r="D85" s="203" t="str">
        <f>'C. Masterfiles'!D33</f>
        <v>Interconnect gateway - 1GE module (to CORE)</v>
      </c>
      <c r="E85" s="203" t="str">
        <f>'C. Masterfiles'!E33</f>
        <v>ICGW-1GE-CORE</v>
      </c>
      <c r="F85" s="214">
        <v>1</v>
      </c>
      <c r="G85" s="365" t="str">
        <f>'C. Masterfiles'!F33</f>
        <v>Mbps</v>
      </c>
      <c r="H85" s="214">
        <v>12</v>
      </c>
      <c r="I85" s="222">
        <v>0.3</v>
      </c>
    </row>
    <row r="86" spans="1:9">
      <c r="A86" s="16"/>
      <c r="C86" s="203" t="str">
        <f>'C. Masterfiles'!C34</f>
        <v>N22</v>
      </c>
      <c r="D86" s="203" t="str">
        <f>'C. Masterfiles'!D34</f>
        <v>Interconnect gateway - TDM module (to OLO)</v>
      </c>
      <c r="E86" s="203" t="str">
        <f>'C. Masterfiles'!E34</f>
        <v>ICGW-TDM-OLO</v>
      </c>
      <c r="F86" s="214">
        <v>100</v>
      </c>
      <c r="G86" s="365" t="str">
        <f>'C. Masterfiles'!F34</f>
        <v>BHE</v>
      </c>
      <c r="H86" s="214">
        <v>12</v>
      </c>
      <c r="I86" s="222">
        <v>0.3</v>
      </c>
    </row>
    <row r="87" spans="1:9">
      <c r="A87" s="16"/>
      <c r="C87" s="203" t="str">
        <f>'C. Masterfiles'!C35</f>
        <v>N23</v>
      </c>
      <c r="D87" s="203" t="str">
        <f>'C. Masterfiles'!D35</f>
        <v>International gateway - common equipment (chassis, power supply, racks etc.)</v>
      </c>
      <c r="E87" s="203" t="str">
        <f>'C. Masterfiles'!E35</f>
        <v>INTGW-CMN</v>
      </c>
      <c r="F87" s="214">
        <v>1</v>
      </c>
      <c r="G87" s="365" t="str">
        <f>'C. Masterfiles'!F35</f>
        <v>Chassis</v>
      </c>
      <c r="H87" s="214">
        <v>12</v>
      </c>
      <c r="I87" s="222">
        <v>0.3</v>
      </c>
    </row>
    <row r="88" spans="1:9">
      <c r="A88" s="16"/>
      <c r="C88" s="203" t="str">
        <f>'C. Masterfiles'!C36</f>
        <v>N24</v>
      </c>
      <c r="D88" s="203" t="str">
        <f>'C. Masterfiles'!D36</f>
        <v>International gateway - controller</v>
      </c>
      <c r="E88" s="203" t="str">
        <f>'C. Masterfiles'!E36</f>
        <v>INTGW-CONTROL</v>
      </c>
      <c r="F88" s="214">
        <v>100</v>
      </c>
      <c r="G88" s="365" t="str">
        <f>'C. Masterfiles'!F36</f>
        <v>BHE</v>
      </c>
      <c r="H88" s="214">
        <v>12</v>
      </c>
      <c r="I88" s="222">
        <v>0.3</v>
      </c>
    </row>
    <row r="89" spans="1:9">
      <c r="A89" s="16"/>
      <c r="C89" s="203" t="str">
        <f>'C. Masterfiles'!C37</f>
        <v>N25</v>
      </c>
      <c r="D89" s="203" t="str">
        <f>'C. Masterfiles'!D37</f>
        <v>International gateway - 1GE module (to CORE)</v>
      </c>
      <c r="E89" s="203" t="str">
        <f>'C. Masterfiles'!E37</f>
        <v>INTGW-1GE-CORE</v>
      </c>
      <c r="F89" s="214">
        <v>1</v>
      </c>
      <c r="G89" s="365" t="str">
        <f>'C. Masterfiles'!F37</f>
        <v>Mbps</v>
      </c>
      <c r="H89" s="214">
        <v>12</v>
      </c>
      <c r="I89" s="222">
        <v>0.3</v>
      </c>
    </row>
    <row r="90" spans="1:9">
      <c r="A90" s="16"/>
      <c r="C90" s="203" t="str">
        <f>'C. Masterfiles'!C38</f>
        <v>N26</v>
      </c>
      <c r="D90" s="203" t="str">
        <f>'C. Masterfiles'!D38</f>
        <v>International gateway - TDM module (to INT)</v>
      </c>
      <c r="E90" s="203" t="str">
        <f>'C. Masterfiles'!E38</f>
        <v>INTGW-TDM-INT</v>
      </c>
      <c r="F90" s="214">
        <v>100</v>
      </c>
      <c r="G90" s="365" t="str">
        <f>'C. Masterfiles'!F38</f>
        <v>BHE</v>
      </c>
      <c r="H90" s="214">
        <v>12</v>
      </c>
      <c r="I90" s="222">
        <v>0.3</v>
      </c>
    </row>
    <row r="91" spans="1:9">
      <c r="A91" s="16"/>
      <c r="C91" s="203" t="str">
        <f>'C. Masterfiles'!C39</f>
        <v>N27</v>
      </c>
      <c r="D91" s="203" t="str">
        <f>'C. Masterfiles'!D39</f>
        <v>Signalling gateway - common equipment (chassis, power supply, racks etc.)</v>
      </c>
      <c r="E91" s="203" t="str">
        <f>'C. Masterfiles'!E39</f>
        <v>SGW-CMN</v>
      </c>
      <c r="F91" s="214">
        <v>1</v>
      </c>
      <c r="G91" s="365" t="str">
        <f>'C. Masterfiles'!F39</f>
        <v>Chassis</v>
      </c>
      <c r="H91" s="214">
        <v>12</v>
      </c>
      <c r="I91" s="222">
        <v>0.6</v>
      </c>
    </row>
    <row r="92" spans="1:9">
      <c r="A92" s="16"/>
      <c r="C92" s="203" t="str">
        <f>'C. Masterfiles'!C40</f>
        <v>N28</v>
      </c>
      <c r="D92" s="203" t="str">
        <f>'C. Masterfiles'!D40</f>
        <v>Signalling gateway - controller</v>
      </c>
      <c r="E92" s="203" t="str">
        <f>'C. Masterfiles'!E40</f>
        <v>SGW-CONTROL</v>
      </c>
      <c r="F92" s="214">
        <v>100</v>
      </c>
      <c r="G92" s="365" t="str">
        <f>'C. Masterfiles'!F40</f>
        <v>BHE</v>
      </c>
      <c r="H92" s="214">
        <v>12</v>
      </c>
      <c r="I92" s="222">
        <v>0.6</v>
      </c>
    </row>
    <row r="93" spans="1:9">
      <c r="A93" s="16"/>
      <c r="C93" s="203" t="str">
        <f>'C. Masterfiles'!C41</f>
        <v>N29</v>
      </c>
      <c r="D93" s="203" t="str">
        <f>'C. Masterfiles'!D41</f>
        <v>Signalling gateway - CCS7 to SIGTRAN to the core</v>
      </c>
      <c r="E93" s="203" t="str">
        <f>'C. Masterfiles'!E41</f>
        <v>SGW-SIGTRAN</v>
      </c>
      <c r="F93" s="214">
        <v>100</v>
      </c>
      <c r="G93" s="365" t="str">
        <f>'C. Masterfiles'!F41</f>
        <v>BHE</v>
      </c>
      <c r="H93" s="214">
        <v>12</v>
      </c>
      <c r="I93" s="222">
        <v>0.6</v>
      </c>
    </row>
    <row r="94" spans="1:9">
      <c r="A94" s="16"/>
      <c r="C94" s="203" t="str">
        <f>'C. Masterfiles'!C42</f>
        <v>N30</v>
      </c>
      <c r="D94" s="203" t="str">
        <f>'C. Masterfiles'!D42</f>
        <v>SDH STM-1</v>
      </c>
      <c r="E94" s="203" t="str">
        <f>'C. Masterfiles'!E42</f>
        <v>SDH-STM-1</v>
      </c>
      <c r="F94" s="214">
        <v>155</v>
      </c>
      <c r="G94" s="365" t="str">
        <f>'C. Masterfiles'!F42</f>
        <v>Mbps</v>
      </c>
      <c r="H94" s="214">
        <v>12</v>
      </c>
      <c r="I94" s="222">
        <v>0.6</v>
      </c>
    </row>
    <row r="95" spans="1:9">
      <c r="A95" s="16"/>
      <c r="C95" s="203" t="str">
        <f>'C. Masterfiles'!C43</f>
        <v>N31</v>
      </c>
      <c r="D95" s="203" t="str">
        <f>'C. Masterfiles'!D43</f>
        <v>SDH STM-4</v>
      </c>
      <c r="E95" s="203" t="str">
        <f>'C. Masterfiles'!E43</f>
        <v>SDH-STM-4</v>
      </c>
      <c r="F95" s="214">
        <v>622</v>
      </c>
      <c r="G95" s="365" t="str">
        <f>'C. Masterfiles'!F43</f>
        <v>Mbps</v>
      </c>
      <c r="H95" s="214">
        <v>12</v>
      </c>
      <c r="I95" s="222">
        <v>0.6</v>
      </c>
    </row>
    <row r="96" spans="1:9">
      <c r="A96" s="16"/>
      <c r="C96" s="203" t="str">
        <f>'C. Masterfiles'!C44</f>
        <v>N32</v>
      </c>
      <c r="D96" s="203" t="str">
        <f>'C. Masterfiles'!D44</f>
        <v>SDH STM-16</v>
      </c>
      <c r="E96" s="203" t="str">
        <f>'C. Masterfiles'!E44</f>
        <v>SDH-STM-16</v>
      </c>
      <c r="F96" s="214">
        <v>2488</v>
      </c>
      <c r="G96" s="365" t="str">
        <f>'C. Masterfiles'!F44</f>
        <v>Mbps</v>
      </c>
      <c r="H96" s="214">
        <v>12</v>
      </c>
      <c r="I96" s="222">
        <v>0.6</v>
      </c>
    </row>
    <row r="97" spans="1:11">
      <c r="A97" s="16"/>
      <c r="C97" s="203" t="str">
        <f>'C. Masterfiles'!C45</f>
        <v>N33</v>
      </c>
      <c r="D97" s="203" t="str">
        <f>'C. Masterfiles'!D45</f>
        <v>Network management system</v>
      </c>
      <c r="E97" s="203" t="str">
        <f>'C. Masterfiles'!E45</f>
        <v>NMS</v>
      </c>
      <c r="F97" s="214">
        <v>600000</v>
      </c>
      <c r="G97" s="365" t="str">
        <f>'C. Masterfiles'!F45</f>
        <v>Subscribers</v>
      </c>
      <c r="H97" s="214">
        <v>12</v>
      </c>
      <c r="I97" s="222">
        <v>0.6</v>
      </c>
    </row>
    <row r="98" spans="1:11">
      <c r="A98" s="16"/>
      <c r="C98" s="203" t="str">
        <f>'C. Masterfiles'!C46</f>
        <v>N34</v>
      </c>
      <c r="D98" s="203" t="str">
        <f>'C. Masterfiles'!D46</f>
        <v>Operational support system</v>
      </c>
      <c r="E98" s="203" t="str">
        <f>'C. Masterfiles'!E46</f>
        <v>OSS</v>
      </c>
      <c r="F98" s="214">
        <v>1600000</v>
      </c>
      <c r="G98" s="365" t="str">
        <f>'C. Masterfiles'!F46</f>
        <v>Subscribers</v>
      </c>
      <c r="H98" s="214">
        <v>12</v>
      </c>
      <c r="I98" s="222">
        <v>0.6</v>
      </c>
    </row>
    <row r="99" spans="1:11">
      <c r="A99" s="16"/>
      <c r="C99" s="203" t="str">
        <f>'C. Masterfiles'!C47</f>
        <v>N35</v>
      </c>
      <c r="D99" s="203" t="str">
        <f>'C. Masterfiles'!D47</f>
        <v>Interconnection billing system</v>
      </c>
      <c r="E99" s="203" t="str">
        <f>'C. Masterfiles'!E47</f>
        <v>IBIL</v>
      </c>
      <c r="F99" s="214">
        <v>5000000</v>
      </c>
      <c r="G99" s="365" t="str">
        <f>'C. Masterfiles'!F47</f>
        <v>Subscribers</v>
      </c>
      <c r="H99" s="214">
        <v>12</v>
      </c>
      <c r="I99" s="222">
        <v>0.6</v>
      </c>
    </row>
    <row r="100" spans="1:11">
      <c r="A100" s="16"/>
    </row>
    <row r="101" spans="1:11">
      <c r="A101" s="16"/>
    </row>
    <row r="102" spans="1:11" ht="15">
      <c r="A102" s="16"/>
      <c r="B102" s="112">
        <f>B61+0.01</f>
        <v>3.0499999999999989</v>
      </c>
      <c r="C102" s="24" t="s">
        <v>392</v>
      </c>
    </row>
    <row r="103" spans="1:11">
      <c r="A103" s="16"/>
    </row>
    <row r="104" spans="1:11" ht="12" customHeight="1">
      <c r="A104" s="16"/>
      <c r="C104" s="459" t="s">
        <v>40</v>
      </c>
      <c r="D104" s="459" t="s">
        <v>227</v>
      </c>
      <c r="E104" s="465" t="s">
        <v>488</v>
      </c>
      <c r="F104" s="466"/>
      <c r="G104" s="466"/>
      <c r="H104" s="467"/>
      <c r="I104" s="461" t="s">
        <v>488</v>
      </c>
      <c r="J104" s="462"/>
    </row>
    <row r="105" spans="1:11">
      <c r="A105" s="16"/>
      <c r="C105" s="460"/>
      <c r="D105" s="460"/>
      <c r="E105" s="200" t="s">
        <v>228</v>
      </c>
      <c r="F105" s="200" t="s">
        <v>229</v>
      </c>
      <c r="G105" s="200" t="s">
        <v>230</v>
      </c>
      <c r="H105" s="200" t="s">
        <v>41</v>
      </c>
      <c r="I105" s="200" t="s">
        <v>433</v>
      </c>
      <c r="J105" s="200" t="s">
        <v>434</v>
      </c>
    </row>
    <row r="106" spans="1:11">
      <c r="A106" s="16"/>
      <c r="C106" s="201" t="str">
        <f>'C. Masterfiles'!C54</f>
        <v>TL01</v>
      </c>
      <c r="D106" s="201" t="str">
        <f>'C. Masterfiles'!D54</f>
        <v>MSAN-MSAN</v>
      </c>
      <c r="E106" s="214">
        <v>10</v>
      </c>
      <c r="F106" s="214">
        <v>5</v>
      </c>
      <c r="G106" s="214">
        <v>40</v>
      </c>
      <c r="H106" s="365">
        <f>SUM(E106:G106)</f>
        <v>55</v>
      </c>
      <c r="I106" s="214">
        <v>15</v>
      </c>
      <c r="J106" s="365">
        <f>H106-I106</f>
        <v>40</v>
      </c>
      <c r="K106" s="422" t="s">
        <v>512</v>
      </c>
    </row>
    <row r="107" spans="1:11">
      <c r="A107" s="16"/>
      <c r="C107" s="201" t="str">
        <f>'C. Masterfiles'!C55</f>
        <v>TL02</v>
      </c>
      <c r="D107" s="201" t="str">
        <f>'C. Masterfiles'!D55</f>
        <v>AGGR-AGGR</v>
      </c>
      <c r="E107" s="214">
        <v>10</v>
      </c>
      <c r="F107" s="214">
        <v>5</v>
      </c>
      <c r="G107" s="214">
        <v>70</v>
      </c>
      <c r="H107" s="365">
        <f t="shared" ref="H107:H110" si="1">SUM(E107:G107)</f>
        <v>85</v>
      </c>
      <c r="I107" s="214">
        <v>15</v>
      </c>
      <c r="J107" s="365">
        <f t="shared" ref="J107:J110" si="2">H107-I107</f>
        <v>70</v>
      </c>
      <c r="K107" s="422" t="s">
        <v>512</v>
      </c>
    </row>
    <row r="108" spans="1:11">
      <c r="A108" s="16"/>
      <c r="C108" s="201" t="str">
        <f>'C. Masterfiles'!C56</f>
        <v>TL03</v>
      </c>
      <c r="D108" s="201" t="str">
        <f>'C. Masterfiles'!D56</f>
        <v>EDGE-EDGE</v>
      </c>
      <c r="E108" s="214">
        <v>10</v>
      </c>
      <c r="F108" s="214">
        <v>5</v>
      </c>
      <c r="G108" s="214">
        <v>70</v>
      </c>
      <c r="H108" s="365">
        <f t="shared" si="1"/>
        <v>85</v>
      </c>
      <c r="I108" s="214">
        <v>15</v>
      </c>
      <c r="J108" s="365">
        <f t="shared" si="2"/>
        <v>70</v>
      </c>
      <c r="K108" s="422" t="s">
        <v>512</v>
      </c>
    </row>
    <row r="109" spans="1:11">
      <c r="A109" s="16"/>
      <c r="C109" s="201" t="str">
        <f>'C. Masterfiles'!C57</f>
        <v>TL04</v>
      </c>
      <c r="D109" s="201" t="str">
        <f>'C. Masterfiles'!D57</f>
        <v>CORE-CORE</v>
      </c>
      <c r="E109" s="214">
        <v>10</v>
      </c>
      <c r="F109" s="214">
        <v>5</v>
      </c>
      <c r="G109" s="214">
        <v>55</v>
      </c>
      <c r="H109" s="365">
        <f t="shared" si="1"/>
        <v>70</v>
      </c>
      <c r="I109" s="214">
        <v>15</v>
      </c>
      <c r="J109" s="365">
        <f t="shared" si="2"/>
        <v>55</v>
      </c>
      <c r="K109" s="422" t="s">
        <v>512</v>
      </c>
    </row>
    <row r="110" spans="1:11">
      <c r="A110" s="16"/>
      <c r="C110" s="201" t="str">
        <f>'C. Masterfiles'!C58</f>
        <v>TL05</v>
      </c>
      <c r="D110" s="201" t="str">
        <f>'C. Masterfiles'!D58</f>
        <v>CORE-ICGW</v>
      </c>
      <c r="E110" s="214">
        <v>0</v>
      </c>
      <c r="F110" s="214">
        <v>0</v>
      </c>
      <c r="G110" s="214">
        <v>0</v>
      </c>
      <c r="H110" s="365">
        <f t="shared" si="1"/>
        <v>0</v>
      </c>
      <c r="I110" s="214">
        <v>0</v>
      </c>
      <c r="J110" s="365">
        <f t="shared" si="2"/>
        <v>0</v>
      </c>
      <c r="K110" s="422" t="s">
        <v>512</v>
      </c>
    </row>
    <row r="111" spans="1:11">
      <c r="C111" s="201" t="str">
        <f>'C. Masterfiles'!C59</f>
        <v>TL06</v>
      </c>
      <c r="D111" s="201" t="str">
        <f>'C. Masterfiles'!D59</f>
        <v>CORE-INTGW</v>
      </c>
      <c r="E111" s="214">
        <v>0</v>
      </c>
      <c r="F111" s="214">
        <v>0</v>
      </c>
      <c r="G111" s="214">
        <v>0</v>
      </c>
      <c r="H111" s="365">
        <f>SUM(E111:G111)</f>
        <v>0</v>
      </c>
      <c r="I111" s="214">
        <v>0</v>
      </c>
      <c r="J111" s="365">
        <f>H111-I111</f>
        <v>0</v>
      </c>
      <c r="K111" s="422" t="s">
        <v>512</v>
      </c>
    </row>
    <row r="114" spans="2:26" ht="15">
      <c r="B114" s="113">
        <f>B102+0.01</f>
        <v>3.0599999999999987</v>
      </c>
      <c r="C114" s="80" t="s">
        <v>318</v>
      </c>
      <c r="F114" s="1"/>
    </row>
    <row r="115" spans="2:26">
      <c r="F115" s="1"/>
    </row>
    <row r="116" spans="2:26" ht="24">
      <c r="C116" s="303"/>
      <c r="D116" s="186"/>
      <c r="E116" s="301" t="s">
        <v>319</v>
      </c>
      <c r="F116" s="81" t="str">
        <f>'C. Masterfiles'!D69</f>
        <v>Trench - urban</v>
      </c>
      <c r="G116" s="81" t="str">
        <f>'C. Masterfiles'!D70</f>
        <v>Trench - suburban</v>
      </c>
      <c r="H116" s="81" t="str">
        <f>'C. Masterfiles'!D71</f>
        <v>Trench - rural</v>
      </c>
      <c r="I116" s="81" t="str">
        <f>'C. Masterfiles'!D72</f>
        <v>Duct</v>
      </c>
      <c r="J116" s="81" t="str">
        <f>'C. Masterfiles'!D73</f>
        <v>Cable - ducted 12 fibre</v>
      </c>
      <c r="K116" s="81" t="str">
        <f>'C. Masterfiles'!D74</f>
        <v>Cable - ducted 24 fibre</v>
      </c>
      <c r="L116" s="81" t="str">
        <f>'C. Masterfiles'!D75</f>
        <v>Cable - ducted 48 fibre</v>
      </c>
      <c r="M116" s="81" t="str">
        <f>'C. Masterfiles'!D76</f>
        <v>Cable - ducted 64 fibre</v>
      </c>
      <c r="N116" s="81" t="str">
        <f>'C. Masterfiles'!D77</f>
        <v>Cable - ducted 96 fibre</v>
      </c>
      <c r="O116" s="81" t="str">
        <f>'C. Masterfiles'!D78</f>
        <v>Cable - ducted 192 fibre</v>
      </c>
      <c r="P116" s="81" t="str">
        <f>'C. Masterfiles'!D79</f>
        <v>Cable - direct bury 12 fibre</v>
      </c>
      <c r="Q116" s="81" t="str">
        <f>'C. Masterfiles'!D80</f>
        <v>Cable - direct bury 24 fibre</v>
      </c>
      <c r="R116" s="81" t="str">
        <f>'C. Masterfiles'!D81</f>
        <v>Cable - direct bury 48 fibre</v>
      </c>
      <c r="S116" s="81" t="str">
        <f>'C. Masterfiles'!D82</f>
        <v>Cable - direct bury 64 fibre</v>
      </c>
      <c r="T116" s="81" t="str">
        <f>'C. Masterfiles'!D83</f>
        <v>Cable - direct bury 96 fibre</v>
      </c>
      <c r="U116" s="81" t="str">
        <f>'C. Masterfiles'!D84</f>
        <v>Cable - direct bury 192 fibre</v>
      </c>
      <c r="V116" s="81" t="str">
        <f>'C. Masterfiles'!D85</f>
        <v>Fibre joint</v>
      </c>
      <c r="W116" s="81" t="str">
        <f>'C. Masterfiles'!D86</f>
        <v>Jointing box</v>
      </c>
      <c r="X116" s="81" t="str">
        <f>'C. Masterfiles'!D87</f>
        <v>Manhole</v>
      </c>
      <c r="Y116" s="81" t="str">
        <f>'C. Masterfiles'!D88</f>
        <v>Cross connection frame</v>
      </c>
    </row>
    <row r="117" spans="2:26">
      <c r="C117" s="304"/>
      <c r="D117" s="305"/>
      <c r="E117" s="301" t="s">
        <v>96</v>
      </c>
      <c r="F117" s="300" t="str">
        <f>'C. Masterfiles'!E69</f>
        <v>km urban</v>
      </c>
      <c r="G117" s="300" t="str">
        <f>'C. Masterfiles'!E70</f>
        <v>km suburban</v>
      </c>
      <c r="H117" s="300" t="str">
        <f>'C. Masterfiles'!E71</f>
        <v>km rural</v>
      </c>
      <c r="I117" s="300" t="str">
        <f>'C. Masterfiles'!E72</f>
        <v>km ducted</v>
      </c>
      <c r="J117" s="300" t="str">
        <f>'C. Masterfiles'!E73</f>
        <v>km ducted</v>
      </c>
      <c r="K117" s="300" t="str">
        <f>'C. Masterfiles'!E74</f>
        <v>km ducted</v>
      </c>
      <c r="L117" s="300" t="str">
        <f>'C. Masterfiles'!E75</f>
        <v>km ducted</v>
      </c>
      <c r="M117" s="300" t="str">
        <f>'C. Masterfiles'!E76</f>
        <v>km ducted</v>
      </c>
      <c r="N117" s="300" t="str">
        <f>'C. Masterfiles'!E77</f>
        <v>km ducted</v>
      </c>
      <c r="O117" s="300" t="str">
        <f>'C. Masterfiles'!E78</f>
        <v>km ducted</v>
      </c>
      <c r="P117" s="300" t="str">
        <f>'C. Masterfiles'!E79</f>
        <v>km direct bury</v>
      </c>
      <c r="Q117" s="300" t="str">
        <f>'C. Masterfiles'!E80</f>
        <v>km direct bury</v>
      </c>
      <c r="R117" s="300" t="str">
        <f>'C. Masterfiles'!E81</f>
        <v>km direct bury</v>
      </c>
      <c r="S117" s="300" t="str">
        <f>'C. Masterfiles'!E82</f>
        <v>km direct bury</v>
      </c>
      <c r="T117" s="300" t="str">
        <f>'C. Masterfiles'!E83</f>
        <v>km direct bury</v>
      </c>
      <c r="U117" s="300" t="str">
        <f>'C. Masterfiles'!E84</f>
        <v>km direct bury</v>
      </c>
      <c r="V117" s="300" t="str">
        <f>'C. Masterfiles'!E85</f>
        <v>km total</v>
      </c>
      <c r="W117" s="300" t="str">
        <f>'C. Masterfiles'!E86</f>
        <v>km total</v>
      </c>
      <c r="X117" s="300" t="str">
        <f>'C. Masterfiles'!E87</f>
        <v>km total</v>
      </c>
      <c r="Y117" s="300" t="str">
        <f>'C. Masterfiles'!E88</f>
        <v>km total</v>
      </c>
    </row>
    <row r="118" spans="2:26">
      <c r="C118" s="58" t="s">
        <v>40</v>
      </c>
      <c r="D118" s="308" t="s">
        <v>283</v>
      </c>
      <c r="E118" s="307"/>
      <c r="F118" s="300"/>
      <c r="G118" s="300"/>
      <c r="H118" s="300"/>
      <c r="I118" s="300"/>
      <c r="J118" s="300"/>
      <c r="K118" s="300"/>
      <c r="L118" s="300"/>
      <c r="M118" s="300"/>
      <c r="N118" s="300"/>
      <c r="O118" s="300"/>
      <c r="P118" s="300"/>
      <c r="Q118" s="300"/>
      <c r="R118" s="300"/>
      <c r="S118" s="300"/>
      <c r="T118" s="300"/>
      <c r="U118" s="300"/>
      <c r="V118" s="300"/>
      <c r="W118" s="300"/>
      <c r="X118" s="300"/>
      <c r="Y118" s="300"/>
    </row>
    <row r="119" spans="2:26">
      <c r="C119" s="292" t="str">
        <f>'C. Masterfiles'!C54</f>
        <v>TL01</v>
      </c>
      <c r="D119" s="296" t="str">
        <f>'C. Masterfiles'!D54</f>
        <v>MSAN-MSAN</v>
      </c>
      <c r="E119" s="299"/>
      <c r="F119" s="434">
        <v>1</v>
      </c>
      <c r="G119" s="434">
        <v>1</v>
      </c>
      <c r="H119" s="434">
        <v>1</v>
      </c>
      <c r="I119" s="434">
        <v>1</v>
      </c>
      <c r="J119" s="434"/>
      <c r="K119" s="434">
        <v>1</v>
      </c>
      <c r="L119" s="434"/>
      <c r="M119" s="434"/>
      <c r="N119" s="434"/>
      <c r="O119" s="434"/>
      <c r="P119" s="434"/>
      <c r="Q119" s="434">
        <v>1</v>
      </c>
      <c r="R119" s="434"/>
      <c r="S119" s="434"/>
      <c r="T119" s="434"/>
      <c r="U119" s="434"/>
      <c r="V119" s="434">
        <v>0.2</v>
      </c>
      <c r="W119" s="434">
        <v>0.2</v>
      </c>
      <c r="X119" s="434">
        <v>0.2</v>
      </c>
      <c r="Y119" s="434">
        <v>0.2</v>
      </c>
    </row>
    <row r="120" spans="2:26">
      <c r="C120" s="292" t="str">
        <f>'C. Masterfiles'!C55</f>
        <v>TL02</v>
      </c>
      <c r="D120" s="296" t="str">
        <f>'C. Masterfiles'!D55</f>
        <v>AGGR-AGGR</v>
      </c>
      <c r="E120" s="297"/>
      <c r="F120" s="434">
        <v>1</v>
      </c>
      <c r="G120" s="434">
        <v>1</v>
      </c>
      <c r="H120" s="434">
        <v>1</v>
      </c>
      <c r="I120" s="434">
        <v>1</v>
      </c>
      <c r="J120" s="434"/>
      <c r="K120" s="434"/>
      <c r="L120" s="434">
        <v>1</v>
      </c>
      <c r="M120" s="434"/>
      <c r="N120" s="434"/>
      <c r="O120" s="434"/>
      <c r="P120" s="434"/>
      <c r="Q120" s="434"/>
      <c r="R120" s="434">
        <v>1</v>
      </c>
      <c r="S120" s="434"/>
      <c r="T120" s="434"/>
      <c r="U120" s="434"/>
      <c r="V120" s="434">
        <v>0.1</v>
      </c>
      <c r="W120" s="434">
        <v>0.1</v>
      </c>
      <c r="X120" s="434">
        <v>0.1</v>
      </c>
      <c r="Y120" s="434">
        <v>0.1</v>
      </c>
    </row>
    <row r="121" spans="2:26">
      <c r="C121" s="292" t="str">
        <f>'C. Masterfiles'!C56</f>
        <v>TL03</v>
      </c>
      <c r="D121" s="296" t="str">
        <f>'C. Masterfiles'!D56</f>
        <v>EDGE-EDGE</v>
      </c>
      <c r="E121" s="297"/>
      <c r="F121" s="434">
        <v>1</v>
      </c>
      <c r="G121" s="434">
        <v>1</v>
      </c>
      <c r="H121" s="434">
        <v>1</v>
      </c>
      <c r="I121" s="434">
        <v>1</v>
      </c>
      <c r="J121" s="434"/>
      <c r="K121" s="434"/>
      <c r="L121" s="434"/>
      <c r="M121" s="434">
        <v>1</v>
      </c>
      <c r="N121" s="434"/>
      <c r="O121" s="434"/>
      <c r="P121" s="434"/>
      <c r="Q121" s="434"/>
      <c r="R121" s="434"/>
      <c r="S121" s="434">
        <v>1</v>
      </c>
      <c r="T121" s="434"/>
      <c r="U121" s="434"/>
      <c r="V121" s="434">
        <v>0.1</v>
      </c>
      <c r="W121" s="434">
        <v>0.1</v>
      </c>
      <c r="X121" s="434">
        <v>0.1</v>
      </c>
      <c r="Y121" s="434">
        <v>0.1</v>
      </c>
    </row>
    <row r="122" spans="2:26">
      <c r="C122" s="292" t="str">
        <f>'C. Masterfiles'!C57</f>
        <v>TL04</v>
      </c>
      <c r="D122" s="296" t="str">
        <f>'C. Masterfiles'!D57</f>
        <v>CORE-CORE</v>
      </c>
      <c r="E122" s="297"/>
      <c r="F122" s="434">
        <v>1</v>
      </c>
      <c r="G122" s="434">
        <v>1</v>
      </c>
      <c r="H122" s="434">
        <v>1</v>
      </c>
      <c r="I122" s="434">
        <v>1</v>
      </c>
      <c r="J122" s="434"/>
      <c r="K122" s="434"/>
      <c r="L122" s="434"/>
      <c r="M122" s="434"/>
      <c r="N122" s="434"/>
      <c r="O122" s="434">
        <v>1</v>
      </c>
      <c r="P122" s="434"/>
      <c r="Q122" s="434"/>
      <c r="R122" s="434"/>
      <c r="S122" s="434"/>
      <c r="T122" s="434"/>
      <c r="U122" s="434">
        <v>1</v>
      </c>
      <c r="V122" s="434">
        <v>0.1</v>
      </c>
      <c r="W122" s="434">
        <v>0.1</v>
      </c>
      <c r="X122" s="434">
        <v>0.1</v>
      </c>
      <c r="Y122" s="434">
        <v>0.1</v>
      </c>
    </row>
    <row r="123" spans="2:26">
      <c r="C123" s="292" t="str">
        <f>'C. Masterfiles'!C58</f>
        <v>TL05</v>
      </c>
      <c r="D123" s="296" t="str">
        <f>'C. Masterfiles'!D58</f>
        <v>CORE-ICGW</v>
      </c>
      <c r="E123" s="297"/>
      <c r="F123" s="434">
        <v>1</v>
      </c>
      <c r="G123" s="434">
        <v>1</v>
      </c>
      <c r="H123" s="434">
        <v>1</v>
      </c>
      <c r="I123" s="434">
        <v>1</v>
      </c>
      <c r="J123" s="434"/>
      <c r="K123" s="434">
        <v>1</v>
      </c>
      <c r="L123" s="434"/>
      <c r="M123" s="434"/>
      <c r="N123" s="434"/>
      <c r="O123" s="434"/>
      <c r="P123" s="434"/>
      <c r="Q123" s="434">
        <v>1</v>
      </c>
      <c r="R123" s="434"/>
      <c r="S123" s="434"/>
      <c r="T123" s="434"/>
      <c r="U123" s="434"/>
      <c r="V123" s="434">
        <v>0.1</v>
      </c>
      <c r="W123" s="434">
        <v>0.1</v>
      </c>
      <c r="X123" s="434">
        <v>0.1</v>
      </c>
      <c r="Y123" s="434">
        <v>0.1</v>
      </c>
    </row>
    <row r="124" spans="2:26">
      <c r="C124" s="292" t="str">
        <f>'C. Masterfiles'!C59</f>
        <v>TL06</v>
      </c>
      <c r="D124" s="296" t="str">
        <f>'C. Masterfiles'!D59</f>
        <v>CORE-INTGW</v>
      </c>
      <c r="E124" s="297"/>
      <c r="F124" s="434">
        <v>1</v>
      </c>
      <c r="G124" s="434">
        <v>1</v>
      </c>
      <c r="H124" s="434">
        <v>1</v>
      </c>
      <c r="I124" s="434">
        <v>1</v>
      </c>
      <c r="J124" s="434"/>
      <c r="K124" s="434"/>
      <c r="L124" s="434">
        <v>1</v>
      </c>
      <c r="M124" s="434"/>
      <c r="N124" s="434"/>
      <c r="O124" s="434"/>
      <c r="P124" s="434"/>
      <c r="Q124" s="434"/>
      <c r="R124" s="434">
        <v>1</v>
      </c>
      <c r="S124" s="434"/>
      <c r="T124" s="434"/>
      <c r="U124" s="434"/>
      <c r="V124" s="434">
        <v>0.1</v>
      </c>
      <c r="W124" s="434">
        <v>0.1</v>
      </c>
      <c r="X124" s="434">
        <v>0.1</v>
      </c>
      <c r="Y124" s="434">
        <v>0.1</v>
      </c>
    </row>
    <row r="125" spans="2:26"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</row>
    <row r="126" spans="2:26"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spans="2:26" ht="15">
      <c r="B127" s="112">
        <f>B114+0.01</f>
        <v>3.0699999999999985</v>
      </c>
      <c r="C127" s="24" t="s">
        <v>353</v>
      </c>
    </row>
    <row r="129" spans="2:6">
      <c r="C129" s="364" t="s">
        <v>354</v>
      </c>
      <c r="D129" s="359"/>
      <c r="E129" s="289" t="s">
        <v>22</v>
      </c>
    </row>
    <row r="130" spans="2:6">
      <c r="C130" s="362" t="s">
        <v>473</v>
      </c>
      <c r="D130" s="363"/>
      <c r="E130" s="379">
        <f>IF('B. Dashboard'!$D$37="Telecom",'B. Dashboard'!F27,IF('B. Dashboard'!$D$37="Newtel",'B. Dashboard'!G27,"error"))</f>
        <v>4</v>
      </c>
    </row>
    <row r="131" spans="2:6">
      <c r="C131" s="362" t="s">
        <v>474</v>
      </c>
      <c r="D131" s="363"/>
      <c r="E131" s="379">
        <f>IF('B. Dashboard'!$D$37="Telecom",'B. Dashboard'!F28,IF('B. Dashboard'!$D$37="Newtel",'B. Dashboard'!G28,"error"))</f>
        <v>2</v>
      </c>
    </row>
    <row r="132" spans="2:6">
      <c r="C132" s="362" t="s">
        <v>475</v>
      </c>
      <c r="D132" s="363"/>
      <c r="E132" s="379">
        <f>IF('B. Dashboard'!$D$37="Telecom",'B. Dashboard'!F29,IF('B. Dashboard'!$D$37="Newtel",'B. Dashboard'!G29,"error"))</f>
        <v>4</v>
      </c>
    </row>
    <row r="133" spans="2:6">
      <c r="C133" s="362" t="s">
        <v>476</v>
      </c>
      <c r="D133" s="363"/>
      <c r="E133" s="379">
        <f>IF('B. Dashboard'!$D$37="Telecom",'B. Dashboard'!F30,IF('B. Dashboard'!$D$37="Newtel",'B. Dashboard'!G30,"error"))</f>
        <v>2</v>
      </c>
    </row>
    <row r="134" spans="2:6">
      <c r="C134" s="362" t="s">
        <v>477</v>
      </c>
      <c r="D134" s="363"/>
      <c r="E134" s="379">
        <f>IF('B. Dashboard'!$D$37="Telecom",'B. Dashboard'!F31,IF('B. Dashboard'!$D$37="Newtel",'B. Dashboard'!G31,"error"))</f>
        <v>4</v>
      </c>
    </row>
    <row r="135" spans="2:6">
      <c r="C135" s="362" t="s">
        <v>478</v>
      </c>
      <c r="D135" s="363"/>
      <c r="E135" s="379">
        <f>IF('B. Dashboard'!$D$37="Telecom",'B. Dashboard'!F32,IF('B. Dashboard'!$D$37="Newtel",'B. Dashboard'!G32,"error"))</f>
        <v>2</v>
      </c>
    </row>
    <row r="136" spans="2:6">
      <c r="C136" s="407" t="s">
        <v>479</v>
      </c>
      <c r="D136" s="363"/>
      <c r="E136" s="379">
        <f>IF('B. Dashboard'!$D$37="Telecom",'B. Dashboard'!F33,IF('B. Dashboard'!$D$37="Newtel",'B. Dashboard'!G33,"error"))</f>
        <v>4</v>
      </c>
    </row>
    <row r="138" spans="2:6" ht="15">
      <c r="B138" s="112">
        <f>B127+0.01</f>
        <v>3.0799999999999983</v>
      </c>
      <c r="C138" s="24" t="s">
        <v>355</v>
      </c>
    </row>
    <row r="140" spans="2:6">
      <c r="C140" s="364" t="s">
        <v>356</v>
      </c>
      <c r="D140" s="359"/>
      <c r="E140" s="289" t="s">
        <v>357</v>
      </c>
    </row>
    <row r="141" spans="2:6">
      <c r="C141" s="362" t="s">
        <v>358</v>
      </c>
      <c r="D141" s="363"/>
      <c r="E141" s="379">
        <f>IF('B. Dashboard'!$D$37="Telecom",'B. Dashboard'!F26,IF('B. Dashboard'!$D$37="Newtel",'B. Dashboard'!G26,"error"))</f>
        <v>19</v>
      </c>
    </row>
    <row r="142" spans="2:6">
      <c r="C142" s="362" t="s">
        <v>480</v>
      </c>
      <c r="D142" s="363"/>
      <c r="E142" s="365">
        <f>ROUNDUP(E141/E130,0)*E131</f>
        <v>10</v>
      </c>
    </row>
    <row r="143" spans="2:6">
      <c r="C143" s="362" t="s">
        <v>481</v>
      </c>
      <c r="D143" s="363"/>
      <c r="E143" s="365">
        <f>ROUNDUP(E142/E132,0)*E133</f>
        <v>6</v>
      </c>
    </row>
    <row r="144" spans="2:6">
      <c r="C144" s="407" t="s">
        <v>482</v>
      </c>
      <c r="D144" s="363"/>
      <c r="E144" s="365">
        <f>MAX(ROUNDUP(E143/E136,0)*E135,5)</f>
        <v>5</v>
      </c>
      <c r="F144" s="422" t="s">
        <v>513</v>
      </c>
    </row>
    <row r="145" spans="3:6">
      <c r="C145" s="407" t="s">
        <v>483</v>
      </c>
      <c r="D145" s="363"/>
      <c r="E145" s="214">
        <v>2</v>
      </c>
      <c r="F145" s="422" t="s">
        <v>514</v>
      </c>
    </row>
    <row r="146" spans="3:6">
      <c r="C146" s="407" t="s">
        <v>459</v>
      </c>
      <c r="D146" s="363"/>
      <c r="E146" s="214">
        <v>2</v>
      </c>
      <c r="F146" s="422" t="s">
        <v>514</v>
      </c>
    </row>
    <row r="147" spans="3:6">
      <c r="C147" s="407" t="s">
        <v>460</v>
      </c>
      <c r="D147" s="363"/>
      <c r="E147" s="214">
        <v>2</v>
      </c>
      <c r="F147" s="422" t="s">
        <v>514</v>
      </c>
    </row>
    <row r="148" spans="3:6">
      <c r="C148" s="407" t="s">
        <v>458</v>
      </c>
      <c r="D148" s="363"/>
      <c r="E148" s="214">
        <v>2</v>
      </c>
      <c r="F148" s="422" t="s">
        <v>514</v>
      </c>
    </row>
  </sheetData>
  <mergeCells count="8">
    <mergeCell ref="D104:D105"/>
    <mergeCell ref="I104:J104"/>
    <mergeCell ref="C104:C105"/>
    <mergeCell ref="F63:F64"/>
    <mergeCell ref="G63:G64"/>
    <mergeCell ref="I63:I64"/>
    <mergeCell ref="E104:H104"/>
    <mergeCell ref="H63:H64"/>
  </mergeCells>
  <phoneticPr fontId="2" type="noConversion"/>
  <pageMargins left="0.75" right="0.75" top="1" bottom="1" header="0.5" footer="0.5"/>
  <pageSetup paperSize="9" orientation="portrait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indexed="42"/>
  </sheetPr>
  <dimension ref="A1:Y180"/>
  <sheetViews>
    <sheetView topLeftCell="A100" zoomScaleNormal="75" zoomScalePageLayoutView="75" workbookViewId="0">
      <selection activeCell="J68" sqref="J68"/>
    </sheetView>
  </sheetViews>
  <sheetFormatPr baseColWidth="10" defaultColWidth="8.83203125" defaultRowHeight="12" x14ac:dyDescent="0"/>
  <cols>
    <col min="1" max="1" width="4.6640625" style="92" customWidth="1"/>
    <col min="2" max="2" width="15.6640625" style="246" customWidth="1"/>
    <col min="3" max="3" width="11.33203125" style="92" customWidth="1"/>
    <col min="4" max="4" width="56.5" style="92" customWidth="1"/>
    <col min="5" max="5" width="19.5" style="92" bestFit="1" customWidth="1"/>
    <col min="6" max="6" width="12.5" style="92" customWidth="1"/>
    <col min="7" max="22" width="13.33203125" style="92" customWidth="1"/>
    <col min="23" max="26" width="13.5" style="92" customWidth="1"/>
    <col min="27" max="30" width="8.83203125" style="92"/>
    <col min="31" max="31" width="16.6640625" style="92" customWidth="1"/>
    <col min="32" max="32" width="10.5" style="92" customWidth="1"/>
    <col min="33" max="33" width="10.83203125" style="92" customWidth="1"/>
    <col min="34" max="16384" width="8.83203125" style="92"/>
  </cols>
  <sheetData>
    <row r="1" spans="1:15" s="249" customFormat="1" ht="23">
      <c r="A1" s="15">
        <v>4</v>
      </c>
      <c r="B1" s="17" t="s">
        <v>233</v>
      </c>
      <c r="D1" s="258"/>
      <c r="E1" s="258"/>
    </row>
    <row r="2" spans="1:15">
      <c r="C2" s="259"/>
    </row>
    <row r="3" spans="1:15">
      <c r="B3" s="231" t="s">
        <v>62</v>
      </c>
      <c r="C3" s="232" t="s">
        <v>328</v>
      </c>
      <c r="D3" s="233"/>
      <c r="E3" s="233"/>
      <c r="F3" s="233"/>
      <c r="G3" s="233"/>
      <c r="H3" s="233"/>
    </row>
    <row r="4" spans="1:15">
      <c r="B4" s="234" t="s">
        <v>64</v>
      </c>
      <c r="C4" s="235" t="s">
        <v>231</v>
      </c>
      <c r="D4" s="236"/>
      <c r="E4" s="236"/>
      <c r="F4" s="236"/>
      <c r="G4" s="236"/>
      <c r="H4" s="236"/>
    </row>
    <row r="5" spans="1:15">
      <c r="B5" s="237" t="s">
        <v>97</v>
      </c>
      <c r="C5" s="238" t="s">
        <v>69</v>
      </c>
      <c r="D5" s="239"/>
      <c r="E5" s="239"/>
      <c r="F5" s="239"/>
      <c r="G5" s="239"/>
      <c r="H5" s="239"/>
    </row>
    <row r="6" spans="1:15">
      <c r="B6" s="240" t="s">
        <v>65</v>
      </c>
      <c r="C6" s="387" t="s">
        <v>69</v>
      </c>
      <c r="D6" s="242"/>
      <c r="E6" s="242"/>
      <c r="F6" s="242"/>
      <c r="G6" s="242"/>
      <c r="H6" s="242"/>
    </row>
    <row r="7" spans="1:15">
      <c r="B7" s="243" t="s">
        <v>66</v>
      </c>
      <c r="C7" s="244" t="s">
        <v>232</v>
      </c>
      <c r="D7" s="245"/>
      <c r="E7" s="245"/>
      <c r="F7" s="245"/>
      <c r="G7" s="245"/>
      <c r="H7" s="245"/>
    </row>
    <row r="8" spans="1:15" s="249" customFormat="1">
      <c r="B8" s="260"/>
    </row>
    <row r="9" spans="1:15">
      <c r="A9" s="249"/>
    </row>
    <row r="10" spans="1:15" ht="15">
      <c r="A10" s="249"/>
      <c r="B10" s="112">
        <f>A1+0.01</f>
        <v>4.01</v>
      </c>
      <c r="C10" s="24" t="s">
        <v>310</v>
      </c>
      <c r="D10" s="261"/>
      <c r="E10" s="134"/>
      <c r="F10" s="134"/>
      <c r="G10" s="262"/>
      <c r="H10" s="262"/>
      <c r="I10" s="263"/>
      <c r="J10" s="263"/>
      <c r="K10" s="263"/>
      <c r="L10" s="264"/>
      <c r="M10" s="264"/>
      <c r="N10" s="261"/>
      <c r="O10" s="261"/>
    </row>
    <row r="11" spans="1:15">
      <c r="A11" s="249"/>
      <c r="G11" s="265"/>
      <c r="J11" s="79" t="s">
        <v>449</v>
      </c>
    </row>
    <row r="12" spans="1:15">
      <c r="A12" s="249"/>
      <c r="D12" s="266"/>
      <c r="E12" s="266"/>
      <c r="F12" s="255"/>
      <c r="G12" s="224"/>
      <c r="H12" s="225"/>
      <c r="I12" s="225" t="s">
        <v>95</v>
      </c>
      <c r="J12" s="225"/>
      <c r="K12" s="225"/>
      <c r="L12" s="226" t="s">
        <v>235</v>
      </c>
      <c r="M12" s="267"/>
    </row>
    <row r="13" spans="1:15" ht="60">
      <c r="A13" s="249"/>
      <c r="C13" s="228" t="s">
        <v>40</v>
      </c>
      <c r="D13" s="228" t="s">
        <v>391</v>
      </c>
      <c r="E13" s="228" t="s">
        <v>39</v>
      </c>
      <c r="F13" s="228" t="s">
        <v>236</v>
      </c>
      <c r="G13" s="200" t="s">
        <v>576</v>
      </c>
      <c r="H13" s="199" t="s">
        <v>553</v>
      </c>
      <c r="I13" s="229" t="s">
        <v>550</v>
      </c>
      <c r="J13" s="200" t="s">
        <v>237</v>
      </c>
      <c r="K13" s="229" t="s">
        <v>551</v>
      </c>
      <c r="L13" s="230" t="s">
        <v>577</v>
      </c>
      <c r="M13" s="199" t="s">
        <v>552</v>
      </c>
    </row>
    <row r="14" spans="1:15">
      <c r="A14" s="249"/>
      <c r="C14" s="252" t="str">
        <f>'C. Masterfiles'!C13</f>
        <v>N01</v>
      </c>
      <c r="D14" s="252" t="str">
        <f>'C. Masterfiles'!D13</f>
        <v>MSAN - common equipment (chassis, power supply, racks etc.)</v>
      </c>
      <c r="E14" s="252" t="str">
        <f>'C. Masterfiles'!E13</f>
        <v>MSAN-CMN</v>
      </c>
      <c r="F14" s="408" t="str">
        <f>'3.Network design parameters'!G65</f>
        <v>Chassis</v>
      </c>
      <c r="G14" s="269">
        <v>73629</v>
      </c>
      <c r="H14" s="269">
        <v>5</v>
      </c>
      <c r="I14" s="270">
        <v>0.05</v>
      </c>
      <c r="J14" s="269">
        <f>G14*10%</f>
        <v>7362.9000000000005</v>
      </c>
      <c r="K14" s="270">
        <v>3.5999999999999997E-2</v>
      </c>
      <c r="L14" s="270">
        <v>0.1</v>
      </c>
      <c r="M14" s="270">
        <v>3.5999999999999997E-2</v>
      </c>
      <c r="N14" s="422" t="s">
        <v>515</v>
      </c>
    </row>
    <row r="15" spans="1:15">
      <c r="A15" s="249"/>
      <c r="C15" s="252" t="str">
        <f>'C. Masterfiles'!C14</f>
        <v>N02</v>
      </c>
      <c r="D15" s="252" t="str">
        <f>'C. Masterfiles'!D14</f>
        <v>MSAN - 1GE card</v>
      </c>
      <c r="E15" s="252" t="str">
        <f>'C. Masterfiles'!E14</f>
        <v>MSAN-1GE</v>
      </c>
      <c r="F15" s="408" t="str">
        <f>'3.Network design parameters'!G66</f>
        <v>Mbps</v>
      </c>
      <c r="G15" s="269">
        <v>820</v>
      </c>
      <c r="H15" s="269">
        <v>5</v>
      </c>
      <c r="I15" s="270">
        <v>-0.02</v>
      </c>
      <c r="J15" s="269">
        <f>G15*10%</f>
        <v>82</v>
      </c>
      <c r="K15" s="270">
        <v>3.5999999999999997E-2</v>
      </c>
      <c r="L15" s="270">
        <v>0.1</v>
      </c>
      <c r="M15" s="270">
        <v>3.5999999999999997E-2</v>
      </c>
      <c r="N15" s="422" t="s">
        <v>515</v>
      </c>
    </row>
    <row r="16" spans="1:15">
      <c r="A16" s="249"/>
      <c r="C16" s="252" t="str">
        <f>'C. Masterfiles'!C15</f>
        <v>N03</v>
      </c>
      <c r="D16" s="252" t="str">
        <f>'C. Masterfiles'!D15</f>
        <v>Layer 2 Aggregation switch - common equipment (chassis, power supply, racks etc.)</v>
      </c>
      <c r="E16" s="252" t="str">
        <f>'C. Masterfiles'!E15</f>
        <v>AGGR-CMN</v>
      </c>
      <c r="F16" s="408" t="str">
        <f>'3.Network design parameters'!G67</f>
        <v>Chassis</v>
      </c>
      <c r="G16" s="269">
        <v>8209.4827586206902</v>
      </c>
      <c r="H16" s="269">
        <v>6</v>
      </c>
      <c r="I16" s="270">
        <v>0.05</v>
      </c>
      <c r="J16" s="269">
        <v>9923</v>
      </c>
      <c r="K16" s="270">
        <v>3.5999999999999997E-2</v>
      </c>
      <c r="L16" s="270">
        <v>0.05</v>
      </c>
      <c r="M16" s="270">
        <v>3.5999999999999997E-2</v>
      </c>
      <c r="N16" s="422" t="s">
        <v>515</v>
      </c>
    </row>
    <row r="17" spans="1:14">
      <c r="A17" s="249"/>
      <c r="C17" s="252" t="str">
        <f>'C. Masterfiles'!C16</f>
        <v>N04</v>
      </c>
      <c r="D17" s="252" t="str">
        <f>'C. Masterfiles'!D16</f>
        <v>Layer 2 Aggregation switch - 1GE card (to MSAN Ring)</v>
      </c>
      <c r="E17" s="252" t="str">
        <f>'C. Masterfiles'!E16</f>
        <v>AGGR-1GE-MSAN</v>
      </c>
      <c r="F17" s="408" t="str">
        <f>'3.Network design parameters'!G68</f>
        <v>Mbps</v>
      </c>
      <c r="G17" s="409">
        <f>641.471284400403/1000</f>
        <v>0.64147128440040302</v>
      </c>
      <c r="H17" s="269">
        <v>6</v>
      </c>
      <c r="I17" s="270">
        <v>-0.02</v>
      </c>
      <c r="J17" s="269">
        <v>4.5106250000000001</v>
      </c>
      <c r="K17" s="270">
        <v>3.5999999999999997E-2</v>
      </c>
      <c r="L17" s="270">
        <v>0.05</v>
      </c>
      <c r="M17" s="270">
        <v>3.5999999999999997E-2</v>
      </c>
      <c r="N17" s="422" t="s">
        <v>515</v>
      </c>
    </row>
    <row r="18" spans="1:14">
      <c r="A18" s="249"/>
      <c r="C18" s="252" t="str">
        <f>'C. Masterfiles'!C17</f>
        <v>N05</v>
      </c>
      <c r="D18" s="252" t="str">
        <f>'C. Masterfiles'!D17</f>
        <v>Layer 2 Aggregation switch - 2,5GE module (to AGGR Ring)</v>
      </c>
      <c r="E18" s="252" t="str">
        <f>'C. Masterfiles'!E17</f>
        <v>AGGR-2,5GE-AGGR</v>
      </c>
      <c r="F18" s="408" t="str">
        <f>'3.Network design parameters'!G69</f>
        <v>Mbps</v>
      </c>
      <c r="G18" s="409">
        <f>4143.60837438424/2500</f>
        <v>1.657443349753696</v>
      </c>
      <c r="H18" s="269">
        <v>6</v>
      </c>
      <c r="I18" s="270">
        <v>-0.02</v>
      </c>
      <c r="J18" s="269">
        <v>27.063749999999999</v>
      </c>
      <c r="K18" s="270">
        <v>3.5999999999999997E-2</v>
      </c>
      <c r="L18" s="270">
        <v>0.05</v>
      </c>
      <c r="M18" s="270">
        <v>3.5999999999999997E-2</v>
      </c>
      <c r="N18" s="422" t="s">
        <v>515</v>
      </c>
    </row>
    <row r="19" spans="1:14">
      <c r="A19" s="249"/>
      <c r="C19" s="252" t="str">
        <f>'C. Masterfiles'!C18</f>
        <v>N06</v>
      </c>
      <c r="D19" s="252" t="str">
        <f>'C. Masterfiles'!D18</f>
        <v>Layer 2 Aggregation switch - processor</v>
      </c>
      <c r="E19" s="252" t="str">
        <f>'C. Masterfiles'!E18</f>
        <v>AGGR-PROC</v>
      </c>
      <c r="F19" s="408" t="str">
        <f>'3.Network design parameters'!G70</f>
        <v>Mbps</v>
      </c>
      <c r="G19" s="409">
        <v>7.7</v>
      </c>
      <c r="H19" s="269">
        <v>6</v>
      </c>
      <c r="I19" s="270">
        <v>-0.02</v>
      </c>
      <c r="J19" s="269">
        <v>216.51</v>
      </c>
      <c r="K19" s="270">
        <v>3.5999999999999997E-2</v>
      </c>
      <c r="L19" s="270">
        <v>0.05</v>
      </c>
      <c r="M19" s="270">
        <v>3.5999999999999997E-2</v>
      </c>
      <c r="N19" s="422" t="s">
        <v>515</v>
      </c>
    </row>
    <row r="20" spans="1:14">
      <c r="A20" s="249"/>
      <c r="C20" s="252" t="str">
        <f>'C. Masterfiles'!C19</f>
        <v>N07</v>
      </c>
      <c r="D20" s="252" t="str">
        <f>'C. Masterfiles'!D19</f>
        <v>Layer 3 edge router - common equipment (chassis, power supply, racks etc.)</v>
      </c>
      <c r="E20" s="252" t="str">
        <f>'C. Masterfiles'!E19</f>
        <v>EDGE-CMN</v>
      </c>
      <c r="F20" s="408" t="str">
        <f>'3.Network design parameters'!G71</f>
        <v>Chassis</v>
      </c>
      <c r="G20" s="269">
        <f>197900.466562986</f>
        <v>197900.466562986</v>
      </c>
      <c r="H20" s="269">
        <v>6</v>
      </c>
      <c r="I20" s="270">
        <v>0.05</v>
      </c>
      <c r="J20" s="269">
        <v>4930</v>
      </c>
      <c r="K20" s="270">
        <v>3.5999999999999997E-2</v>
      </c>
      <c r="L20" s="270">
        <v>0.1</v>
      </c>
      <c r="M20" s="270">
        <v>3.5999999999999997E-2</v>
      </c>
      <c r="N20" s="422" t="s">
        <v>515</v>
      </c>
    </row>
    <row r="21" spans="1:14">
      <c r="A21" s="249"/>
      <c r="C21" s="252" t="str">
        <f>'C. Masterfiles'!C20</f>
        <v>N08</v>
      </c>
      <c r="D21" s="252" t="str">
        <f>'C. Masterfiles'!D20</f>
        <v>Layer 3 edge router - 2,5GE module (to AGGR Ring)</v>
      </c>
      <c r="E21" s="252" t="str">
        <f>'C. Masterfiles'!E20</f>
        <v>EDGE-2,5GE-AGGR</v>
      </c>
      <c r="F21" s="408" t="str">
        <f>'3.Network design parameters'!G72</f>
        <v>Mbps</v>
      </c>
      <c r="G21" s="409">
        <f>200208.398133748/4/2500</f>
        <v>20.020839813374799</v>
      </c>
      <c r="H21" s="269">
        <v>6</v>
      </c>
      <c r="I21" s="270">
        <v>-0.02</v>
      </c>
      <c r="J21" s="269">
        <v>1300</v>
      </c>
      <c r="K21" s="270">
        <v>3.5999999999999997E-2</v>
      </c>
      <c r="L21" s="270">
        <v>0.1</v>
      </c>
      <c r="M21" s="270">
        <v>3.5999999999999997E-2</v>
      </c>
      <c r="N21" s="422" t="s">
        <v>515</v>
      </c>
    </row>
    <row r="22" spans="1:14">
      <c r="A22" s="249"/>
      <c r="C22" s="252" t="str">
        <f>'C. Masterfiles'!C21</f>
        <v>N09</v>
      </c>
      <c r="D22" s="252" t="str">
        <f>'C. Masterfiles'!D21</f>
        <v>Layer 3 edge router - 2,5GE module (to EDGE Ring)</v>
      </c>
      <c r="E22" s="252" t="str">
        <f>'C. Masterfiles'!E21</f>
        <v>EDGE-2,5GE-EDGE</v>
      </c>
      <c r="F22" s="408" t="str">
        <f>'3.Network design parameters'!G73</f>
        <v>Mbps</v>
      </c>
      <c r="G22" s="409">
        <f>200208.398133748/4/2500</f>
        <v>20.020839813374799</v>
      </c>
      <c r="H22" s="269">
        <v>6</v>
      </c>
      <c r="I22" s="270">
        <v>-0.02</v>
      </c>
      <c r="J22" s="269">
        <v>1300</v>
      </c>
      <c r="K22" s="270">
        <v>3.5999999999999997E-2</v>
      </c>
      <c r="L22" s="270">
        <v>0.1</v>
      </c>
      <c r="M22" s="270">
        <v>3.5999999999999997E-2</v>
      </c>
      <c r="N22" s="422" t="s">
        <v>515</v>
      </c>
    </row>
    <row r="23" spans="1:14">
      <c r="A23" s="249"/>
      <c r="C23" s="252" t="str">
        <f>'C. Masterfiles'!C22</f>
        <v>N10</v>
      </c>
      <c r="D23" s="252" t="str">
        <f>'C. Masterfiles'!D22</f>
        <v>Layer 3 edge router - processor</v>
      </c>
      <c r="E23" s="252" t="str">
        <f>'C. Masterfiles'!E22</f>
        <v>EDGE-PROC</v>
      </c>
      <c r="F23" s="408" t="str">
        <f>'3.Network design parameters'!G74</f>
        <v>Mbps</v>
      </c>
      <c r="G23" s="409">
        <v>31</v>
      </c>
      <c r="H23" s="269">
        <v>6</v>
      </c>
      <c r="I23" s="270">
        <v>-0.02</v>
      </c>
      <c r="J23" s="269">
        <v>467</v>
      </c>
      <c r="K23" s="270">
        <v>3.5999999999999997E-2</v>
      </c>
      <c r="L23" s="270">
        <v>0.1</v>
      </c>
      <c r="M23" s="270">
        <v>3.5999999999999997E-2</v>
      </c>
      <c r="N23" s="422" t="s">
        <v>515</v>
      </c>
    </row>
    <row r="24" spans="1:14">
      <c r="A24" s="249"/>
      <c r="C24" s="252" t="str">
        <f>'C. Masterfiles'!C23</f>
        <v>N11</v>
      </c>
      <c r="D24" s="252" t="str">
        <f>'C. Masterfiles'!D23</f>
        <v>Layer 3 core router - common equipment (chassis, power supply, racks etc.)</v>
      </c>
      <c r="E24" s="252" t="str">
        <f>'C. Masterfiles'!E23</f>
        <v>CORE-CMN</v>
      </c>
      <c r="F24" s="408" t="str">
        <f>'3.Network design parameters'!G75</f>
        <v>Chassis</v>
      </c>
      <c r="G24" s="269">
        <f>197900.466562986</f>
        <v>197900.466562986</v>
      </c>
      <c r="H24" s="269">
        <v>6</v>
      </c>
      <c r="I24" s="270">
        <v>0.05</v>
      </c>
      <c r="J24" s="269">
        <v>4930</v>
      </c>
      <c r="K24" s="270">
        <v>3.5999999999999997E-2</v>
      </c>
      <c r="L24" s="270">
        <v>0.1</v>
      </c>
      <c r="M24" s="270">
        <v>3.5999999999999997E-2</v>
      </c>
      <c r="N24" s="422" t="s">
        <v>515</v>
      </c>
    </row>
    <row r="25" spans="1:14">
      <c r="A25" s="249"/>
      <c r="C25" s="252" t="str">
        <f>'C. Masterfiles'!C24</f>
        <v>N12</v>
      </c>
      <c r="D25" s="252" t="str">
        <f>'C. Masterfiles'!D24</f>
        <v>Layer 3 core router - 2,5GE module (to EDGE Ring)</v>
      </c>
      <c r="E25" s="252" t="str">
        <f>'C. Masterfiles'!E24</f>
        <v>CORE-2,5GE-EDGE</v>
      </c>
      <c r="F25" s="408" t="str">
        <f>'3.Network design parameters'!G76</f>
        <v>Mbps</v>
      </c>
      <c r="G25" s="409">
        <f>200208.398133748/4/2500</f>
        <v>20.020839813374799</v>
      </c>
      <c r="H25" s="269">
        <v>6</v>
      </c>
      <c r="I25" s="270">
        <v>-0.02</v>
      </c>
      <c r="J25" s="269">
        <v>1300</v>
      </c>
      <c r="K25" s="270">
        <v>3.5999999999999997E-2</v>
      </c>
      <c r="L25" s="270">
        <v>0.1</v>
      </c>
      <c r="M25" s="270">
        <v>3.5999999999999997E-2</v>
      </c>
      <c r="N25" s="422" t="s">
        <v>515</v>
      </c>
    </row>
    <row r="26" spans="1:14">
      <c r="A26" s="249"/>
      <c r="C26" s="252" t="str">
        <f>'C. Masterfiles'!C25</f>
        <v>N13</v>
      </c>
      <c r="D26" s="252" t="str">
        <f>'C. Masterfiles'!D25</f>
        <v>Layer 3 core router - 2,5GE module (to CORE Ring)</v>
      </c>
      <c r="E26" s="252" t="str">
        <f>'C. Masterfiles'!E25</f>
        <v>CORE-2,5GE-CORE</v>
      </c>
      <c r="F26" s="408" t="str">
        <f>'3.Network design parameters'!G77</f>
        <v>Mbps</v>
      </c>
      <c r="G26" s="409">
        <f>200208.398133748/4/2500</f>
        <v>20.020839813374799</v>
      </c>
      <c r="H26" s="269">
        <v>6</v>
      </c>
      <c r="I26" s="270">
        <v>-0.02</v>
      </c>
      <c r="J26" s="269">
        <v>1300</v>
      </c>
      <c r="K26" s="270">
        <v>3.5999999999999997E-2</v>
      </c>
      <c r="L26" s="270">
        <v>0.1</v>
      </c>
      <c r="M26" s="270">
        <v>3.5999999999999997E-2</v>
      </c>
      <c r="N26" s="422" t="s">
        <v>515</v>
      </c>
    </row>
    <row r="27" spans="1:14">
      <c r="A27" s="249"/>
      <c r="C27" s="252" t="str">
        <f>'C. Masterfiles'!C26</f>
        <v>N14</v>
      </c>
      <c r="D27" s="252" t="str">
        <f>'C. Masterfiles'!D26</f>
        <v>Layer 3 core router - processor</v>
      </c>
      <c r="E27" s="252" t="str">
        <f>'C. Masterfiles'!E26</f>
        <v>CORE-PROC</v>
      </c>
      <c r="F27" s="408" t="str">
        <f>'3.Network design parameters'!G78</f>
        <v>Mbps</v>
      </c>
      <c r="G27" s="409">
        <v>28.84</v>
      </c>
      <c r="H27" s="269">
        <v>6</v>
      </c>
      <c r="I27" s="270">
        <v>-0.02</v>
      </c>
      <c r="J27" s="269">
        <v>467</v>
      </c>
      <c r="K27" s="270">
        <v>3.5999999999999997E-2</v>
      </c>
      <c r="L27" s="270">
        <v>0.1</v>
      </c>
      <c r="M27" s="270">
        <v>3.5999999999999997E-2</v>
      </c>
      <c r="N27" s="422" t="s">
        <v>515</v>
      </c>
    </row>
    <row r="28" spans="1:14">
      <c r="A28" s="249"/>
      <c r="C28" s="252" t="str">
        <f>'C. Masterfiles'!C27</f>
        <v>N15</v>
      </c>
      <c r="D28" s="252" t="str">
        <f>'C. Masterfiles'!D27</f>
        <v>Softswitch - common equipment (chassis, power supply, racks etc.)</v>
      </c>
      <c r="E28" s="252" t="str">
        <f>'C. Masterfiles'!E27</f>
        <v>SX-CMN</v>
      </c>
      <c r="F28" s="408" t="str">
        <f>'3.Network design parameters'!G79</f>
        <v>Chassis</v>
      </c>
      <c r="G28" s="269">
        <v>2300</v>
      </c>
      <c r="H28" s="269">
        <v>6</v>
      </c>
      <c r="I28" s="270">
        <v>0.05</v>
      </c>
      <c r="J28" s="269">
        <f t="shared" ref="J28:J48" si="0">G28*0.1</f>
        <v>230</v>
      </c>
      <c r="K28" s="270">
        <v>3.5999999999999997E-2</v>
      </c>
      <c r="L28" s="270">
        <v>0.1</v>
      </c>
      <c r="M28" s="270">
        <v>3.5999999999999997E-2</v>
      </c>
      <c r="N28" s="422" t="s">
        <v>515</v>
      </c>
    </row>
    <row r="29" spans="1:14">
      <c r="A29" s="249"/>
      <c r="C29" s="252" t="str">
        <f>'C. Masterfiles'!C28</f>
        <v>N16</v>
      </c>
      <c r="D29" s="252" t="str">
        <f>'C. Masterfiles'!D28</f>
        <v>Softswitch - session border controller</v>
      </c>
      <c r="E29" s="252" t="str">
        <f>'C. Masterfiles'!E28</f>
        <v>SX-SBC</v>
      </c>
      <c r="F29" s="408" t="str">
        <f>'3.Network design parameters'!G80</f>
        <v>BHE</v>
      </c>
      <c r="G29" s="269">
        <f>74000/10</f>
        <v>7400</v>
      </c>
      <c r="H29" s="269">
        <v>6</v>
      </c>
      <c r="I29" s="270">
        <v>-0.02</v>
      </c>
      <c r="J29" s="269">
        <f t="shared" si="0"/>
        <v>740</v>
      </c>
      <c r="K29" s="270">
        <v>3.5999999999999997E-2</v>
      </c>
      <c r="L29" s="270">
        <v>0.31171472972972974</v>
      </c>
      <c r="M29" s="270">
        <v>3.5999999999999997E-2</v>
      </c>
      <c r="N29" s="422" t="s">
        <v>515</v>
      </c>
    </row>
    <row r="30" spans="1:14">
      <c r="A30" s="249"/>
      <c r="C30" s="252" t="str">
        <f>'C. Masterfiles'!C29</f>
        <v>N17</v>
      </c>
      <c r="D30" s="252" t="str">
        <f>'C. Masterfiles'!D29</f>
        <v>Softswitch - call control unit</v>
      </c>
      <c r="E30" s="252" t="str">
        <f>'C. Masterfiles'!E29</f>
        <v>SX-VOICE</v>
      </c>
      <c r="F30" s="408" t="str">
        <f>'3.Network design parameters'!G81</f>
        <v>BHE</v>
      </c>
      <c r="G30" s="269">
        <f>215000/200</f>
        <v>1075</v>
      </c>
      <c r="H30" s="269">
        <v>6</v>
      </c>
      <c r="I30" s="270">
        <v>-0.02</v>
      </c>
      <c r="J30" s="269">
        <f t="shared" si="0"/>
        <v>107.5</v>
      </c>
      <c r="K30" s="270">
        <v>3.5999999999999997E-2</v>
      </c>
      <c r="L30" s="270">
        <v>0.18820053146853147</v>
      </c>
      <c r="M30" s="270">
        <v>3.5999999999999997E-2</v>
      </c>
      <c r="N30" s="422" t="s">
        <v>515</v>
      </c>
    </row>
    <row r="31" spans="1:14">
      <c r="A31" s="249"/>
      <c r="C31" s="252" t="str">
        <f>'C. Masterfiles'!C30</f>
        <v>N18</v>
      </c>
      <c r="D31" s="252" t="str">
        <f>'C. Masterfiles'!D30</f>
        <v>Softswitch - right to use voice licenses</v>
      </c>
      <c r="E31" s="252" t="str">
        <f>'C. Masterfiles'!E30</f>
        <v>SX-RTU</v>
      </c>
      <c r="F31" s="408" t="str">
        <f>'3.Network design parameters'!G82</f>
        <v>BHE</v>
      </c>
      <c r="G31" s="269">
        <f>500000/200</f>
        <v>2500</v>
      </c>
      <c r="H31" s="269">
        <v>6</v>
      </c>
      <c r="I31" s="270">
        <v>-0.02</v>
      </c>
      <c r="J31" s="269">
        <v>0</v>
      </c>
      <c r="K31" s="270">
        <v>3.5999999999999997E-2</v>
      </c>
      <c r="L31" s="270">
        <v>0.19</v>
      </c>
      <c r="M31" s="270">
        <v>3.5999999999999997E-2</v>
      </c>
      <c r="N31" s="422" t="s">
        <v>515</v>
      </c>
    </row>
    <row r="32" spans="1:14">
      <c r="A32" s="249"/>
      <c r="C32" s="252" t="str">
        <f>'C. Masterfiles'!C31</f>
        <v>N19</v>
      </c>
      <c r="D32" s="252" t="str">
        <f>'C. Masterfiles'!D31</f>
        <v>Interconnect gateway - common equipment (chassis, power supply, racks etc.)</v>
      </c>
      <c r="E32" s="252" t="str">
        <f>'C. Masterfiles'!E31</f>
        <v>ICGW-CMN</v>
      </c>
      <c r="F32" s="408" t="str">
        <f>'3.Network design parameters'!G83</f>
        <v>Chassis</v>
      </c>
      <c r="G32" s="269">
        <v>2200</v>
      </c>
      <c r="H32" s="269">
        <v>6</v>
      </c>
      <c r="I32" s="270">
        <v>0.05</v>
      </c>
      <c r="J32" s="269">
        <f t="shared" si="0"/>
        <v>220</v>
      </c>
      <c r="K32" s="270">
        <v>3.5999999999999997E-2</v>
      </c>
      <c r="L32" s="270">
        <v>0.1</v>
      </c>
      <c r="M32" s="270">
        <v>3.5999999999999997E-2</v>
      </c>
      <c r="N32" s="422" t="s">
        <v>515</v>
      </c>
    </row>
    <row r="33" spans="1:14">
      <c r="A33" s="249"/>
      <c r="C33" s="252" t="str">
        <f>'C. Masterfiles'!C32</f>
        <v>N20</v>
      </c>
      <c r="D33" s="252" t="str">
        <f>'C. Masterfiles'!D32</f>
        <v>Interconnect gateway - controller</v>
      </c>
      <c r="E33" s="252" t="str">
        <f>'C. Masterfiles'!E32</f>
        <v>ICGW-CONTROL</v>
      </c>
      <c r="F33" s="408" t="str">
        <f>'3.Network design parameters'!G84</f>
        <v>BHE</v>
      </c>
      <c r="G33" s="269">
        <f>33000/10</f>
        <v>3300</v>
      </c>
      <c r="H33" s="269">
        <v>6</v>
      </c>
      <c r="I33" s="270">
        <v>-0.02</v>
      </c>
      <c r="J33" s="269">
        <f t="shared" si="0"/>
        <v>330</v>
      </c>
      <c r="K33" s="270">
        <v>3.5999999999999997E-2</v>
      </c>
      <c r="L33" s="270">
        <v>0.1</v>
      </c>
      <c r="M33" s="270">
        <v>3.5999999999999997E-2</v>
      </c>
      <c r="N33" s="422" t="s">
        <v>515</v>
      </c>
    </row>
    <row r="34" spans="1:14">
      <c r="A34" s="249"/>
      <c r="C34" s="252" t="str">
        <f>'C. Masterfiles'!C33</f>
        <v>N21</v>
      </c>
      <c r="D34" s="252" t="str">
        <f>'C. Masterfiles'!D33</f>
        <v>Interconnect gateway - 1GE module (to CORE)</v>
      </c>
      <c r="E34" s="252" t="str">
        <f>'C. Masterfiles'!E33</f>
        <v>ICGW-1GE-CORE</v>
      </c>
      <c r="F34" s="408" t="str">
        <f>'3.Network design parameters'!G85</f>
        <v>Mbps</v>
      </c>
      <c r="G34" s="269">
        <f>3.8</f>
        <v>3.8</v>
      </c>
      <c r="H34" s="269">
        <v>6</v>
      </c>
      <c r="I34" s="270">
        <v>-0.02</v>
      </c>
      <c r="J34" s="269">
        <f t="shared" si="0"/>
        <v>0.38</v>
      </c>
      <c r="K34" s="270">
        <v>3.5999999999999997E-2</v>
      </c>
      <c r="L34" s="270">
        <v>0.1</v>
      </c>
      <c r="M34" s="270">
        <v>3.5999999999999997E-2</v>
      </c>
      <c r="N34" s="422" t="s">
        <v>515</v>
      </c>
    </row>
    <row r="35" spans="1:14">
      <c r="A35" s="249"/>
      <c r="C35" s="252" t="str">
        <f>'C. Masterfiles'!C34</f>
        <v>N22</v>
      </c>
      <c r="D35" s="252" t="str">
        <f>'C. Masterfiles'!D34</f>
        <v>Interconnect gateway - TDM module (to OLO)</v>
      </c>
      <c r="E35" s="252" t="str">
        <f>'C. Masterfiles'!E34</f>
        <v>ICGW-TDM-OLO</v>
      </c>
      <c r="F35" s="408" t="str">
        <f>'3.Network design parameters'!G86</f>
        <v>BHE</v>
      </c>
      <c r="G35" s="269">
        <f>2500/18.9</f>
        <v>132.27513227513228</v>
      </c>
      <c r="H35" s="269">
        <v>6</v>
      </c>
      <c r="I35" s="270">
        <v>-0.02</v>
      </c>
      <c r="J35" s="269">
        <f t="shared" si="0"/>
        <v>13.227513227513228</v>
      </c>
      <c r="K35" s="270">
        <v>3.5999999999999997E-2</v>
      </c>
      <c r="L35" s="270">
        <v>0.1</v>
      </c>
      <c r="M35" s="270">
        <v>3.5999999999999997E-2</v>
      </c>
      <c r="N35" s="422" t="s">
        <v>515</v>
      </c>
    </row>
    <row r="36" spans="1:14">
      <c r="A36" s="249"/>
      <c r="C36" s="252" t="str">
        <f>'C. Masterfiles'!C35</f>
        <v>N23</v>
      </c>
      <c r="D36" s="252" t="str">
        <f>'C. Masterfiles'!D35</f>
        <v>International gateway - common equipment (chassis, power supply, racks etc.)</v>
      </c>
      <c r="E36" s="252" t="str">
        <f>'C. Masterfiles'!E35</f>
        <v>INTGW-CMN</v>
      </c>
      <c r="F36" s="408" t="str">
        <f>'3.Network design parameters'!G87</f>
        <v>Chassis</v>
      </c>
      <c r="G36" s="269">
        <v>2200</v>
      </c>
      <c r="H36" s="269">
        <v>6</v>
      </c>
      <c r="I36" s="270">
        <v>0.05</v>
      </c>
      <c r="J36" s="269">
        <f t="shared" si="0"/>
        <v>220</v>
      </c>
      <c r="K36" s="270">
        <v>3.5999999999999997E-2</v>
      </c>
      <c r="L36" s="270">
        <v>0.1</v>
      </c>
      <c r="M36" s="270">
        <v>3.5999999999999997E-2</v>
      </c>
      <c r="N36" s="422" t="s">
        <v>515</v>
      </c>
    </row>
    <row r="37" spans="1:14">
      <c r="A37" s="249"/>
      <c r="C37" s="252" t="str">
        <f>'C. Masterfiles'!C36</f>
        <v>N24</v>
      </c>
      <c r="D37" s="252" t="str">
        <f>'C. Masterfiles'!D36</f>
        <v>International gateway - controller</v>
      </c>
      <c r="E37" s="252" t="str">
        <f>'C. Masterfiles'!E36</f>
        <v>INTGW-CONTROL</v>
      </c>
      <c r="F37" s="408" t="str">
        <f>'3.Network design parameters'!G88</f>
        <v>BHE</v>
      </c>
      <c r="G37" s="269">
        <f>33000/10</f>
        <v>3300</v>
      </c>
      <c r="H37" s="269">
        <v>6</v>
      </c>
      <c r="I37" s="270">
        <v>-0.02</v>
      </c>
      <c r="J37" s="269">
        <f t="shared" si="0"/>
        <v>330</v>
      </c>
      <c r="K37" s="270">
        <v>3.5999999999999997E-2</v>
      </c>
      <c r="L37" s="270">
        <v>0.1</v>
      </c>
      <c r="M37" s="270">
        <v>3.5999999999999997E-2</v>
      </c>
      <c r="N37" s="422" t="s">
        <v>515</v>
      </c>
    </row>
    <row r="38" spans="1:14">
      <c r="A38" s="249"/>
      <c r="C38" s="252" t="str">
        <f>'C. Masterfiles'!C37</f>
        <v>N25</v>
      </c>
      <c r="D38" s="252" t="str">
        <f>'C. Masterfiles'!D37</f>
        <v>International gateway - 1GE module (to CORE)</v>
      </c>
      <c r="E38" s="252" t="str">
        <f>'C. Masterfiles'!E37</f>
        <v>INTGW-1GE-CORE</v>
      </c>
      <c r="F38" s="408" t="str">
        <f>'3.Network design parameters'!G89</f>
        <v>Mbps</v>
      </c>
      <c r="G38" s="269">
        <f>3.8</f>
        <v>3.8</v>
      </c>
      <c r="H38" s="269">
        <v>6</v>
      </c>
      <c r="I38" s="270">
        <v>-0.02</v>
      </c>
      <c r="J38" s="269">
        <f t="shared" si="0"/>
        <v>0.38</v>
      </c>
      <c r="K38" s="270">
        <v>3.5999999999999997E-2</v>
      </c>
      <c r="L38" s="270">
        <v>0.1</v>
      </c>
      <c r="M38" s="270">
        <v>3.5999999999999997E-2</v>
      </c>
      <c r="N38" s="422" t="s">
        <v>515</v>
      </c>
    </row>
    <row r="39" spans="1:14">
      <c r="A39" s="249"/>
      <c r="C39" s="252" t="str">
        <f>'C. Masterfiles'!C38</f>
        <v>N26</v>
      </c>
      <c r="D39" s="252" t="str">
        <f>'C. Masterfiles'!D38</f>
        <v>International gateway - TDM module (to INT)</v>
      </c>
      <c r="E39" s="252" t="str">
        <f>'C. Masterfiles'!E38</f>
        <v>INTGW-TDM-INT</v>
      </c>
      <c r="F39" s="408" t="str">
        <f>'3.Network design parameters'!G90</f>
        <v>BHE</v>
      </c>
      <c r="G39" s="269">
        <f>2500/18.9</f>
        <v>132.27513227513228</v>
      </c>
      <c r="H39" s="269">
        <v>6</v>
      </c>
      <c r="I39" s="270">
        <v>-0.02</v>
      </c>
      <c r="J39" s="269">
        <f t="shared" si="0"/>
        <v>13.227513227513228</v>
      </c>
      <c r="K39" s="270">
        <v>3.5999999999999997E-2</v>
      </c>
      <c r="L39" s="270">
        <v>0.1</v>
      </c>
      <c r="M39" s="270">
        <v>3.5999999999999997E-2</v>
      </c>
      <c r="N39" s="422" t="s">
        <v>515</v>
      </c>
    </row>
    <row r="40" spans="1:14">
      <c r="A40" s="249"/>
      <c r="C40" s="252" t="str">
        <f>'C. Masterfiles'!C39</f>
        <v>N27</v>
      </c>
      <c r="D40" s="252" t="str">
        <f>'C. Masterfiles'!D39</f>
        <v>Signalling gateway - common equipment (chassis, power supply, racks etc.)</v>
      </c>
      <c r="E40" s="252" t="str">
        <f>'C. Masterfiles'!E39</f>
        <v>SGW-CMN</v>
      </c>
      <c r="F40" s="408" t="str">
        <f>'3.Network design parameters'!G91</f>
        <v>Chassis</v>
      </c>
      <c r="G40" s="269">
        <v>6000</v>
      </c>
      <c r="H40" s="269">
        <v>6</v>
      </c>
      <c r="I40" s="270">
        <v>0.05</v>
      </c>
      <c r="J40" s="269">
        <f t="shared" si="0"/>
        <v>600</v>
      </c>
      <c r="K40" s="270">
        <v>3.5999999999999997E-2</v>
      </c>
      <c r="L40" s="270">
        <v>0.1</v>
      </c>
      <c r="M40" s="270">
        <v>3.5999999999999997E-2</v>
      </c>
      <c r="N40" s="422" t="s">
        <v>515</v>
      </c>
    </row>
    <row r="41" spans="1:14">
      <c r="A41" s="249"/>
      <c r="C41" s="252" t="str">
        <f>'C. Masterfiles'!C40</f>
        <v>N28</v>
      </c>
      <c r="D41" s="252" t="str">
        <f>'C. Masterfiles'!D40</f>
        <v>Signalling gateway - controller</v>
      </c>
      <c r="E41" s="252" t="str">
        <f>'C. Masterfiles'!E40</f>
        <v>SGW-CONTROL</v>
      </c>
      <c r="F41" s="408" t="str">
        <f>'3.Network design parameters'!G92</f>
        <v>BHE</v>
      </c>
      <c r="G41" s="269">
        <f>6200/200</f>
        <v>31</v>
      </c>
      <c r="H41" s="269">
        <v>6</v>
      </c>
      <c r="I41" s="270">
        <v>-0.02</v>
      </c>
      <c r="J41" s="269">
        <f t="shared" si="0"/>
        <v>3.1</v>
      </c>
      <c r="K41" s="270">
        <v>3.5999999999999997E-2</v>
      </c>
      <c r="L41" s="270">
        <v>0.1</v>
      </c>
      <c r="M41" s="270">
        <v>3.5999999999999997E-2</v>
      </c>
      <c r="N41" s="422" t="s">
        <v>515</v>
      </c>
    </row>
    <row r="42" spans="1:14">
      <c r="A42" s="249"/>
      <c r="C42" s="252" t="str">
        <f>'C. Masterfiles'!C41</f>
        <v>N29</v>
      </c>
      <c r="D42" s="252" t="str">
        <f>'C. Masterfiles'!D41</f>
        <v>Signalling gateway - CCS7 to SIGTRAN to the core</v>
      </c>
      <c r="E42" s="252" t="str">
        <f>'C. Masterfiles'!E41</f>
        <v>SGW-SIGTRAN</v>
      </c>
      <c r="F42" s="408" t="str">
        <f>'3.Network design parameters'!G93</f>
        <v>BHE</v>
      </c>
      <c r="G42" s="269">
        <f>40000/200</f>
        <v>200</v>
      </c>
      <c r="H42" s="269">
        <v>6</v>
      </c>
      <c r="I42" s="270">
        <v>-0.02</v>
      </c>
      <c r="J42" s="269">
        <f t="shared" si="0"/>
        <v>20</v>
      </c>
      <c r="K42" s="270">
        <v>3.5999999999999997E-2</v>
      </c>
      <c r="L42" s="270">
        <v>0.1</v>
      </c>
      <c r="M42" s="270">
        <v>3.5999999999999997E-2</v>
      </c>
      <c r="N42" s="422" t="s">
        <v>515</v>
      </c>
    </row>
    <row r="43" spans="1:14">
      <c r="A43" s="249"/>
      <c r="C43" s="252" t="str">
        <f>'C. Masterfiles'!C42</f>
        <v>N30</v>
      </c>
      <c r="D43" s="252" t="str">
        <f>'C. Masterfiles'!D42</f>
        <v>SDH STM-1</v>
      </c>
      <c r="E43" s="252" t="str">
        <f>'C. Masterfiles'!E42</f>
        <v>SDH-STM-1</v>
      </c>
      <c r="F43" s="408" t="str">
        <f>'3.Network design parameters'!G94</f>
        <v>Mbps</v>
      </c>
      <c r="G43" s="269">
        <v>8836</v>
      </c>
      <c r="H43" s="269">
        <v>6</v>
      </c>
      <c r="I43" s="270">
        <v>-0.02</v>
      </c>
      <c r="J43" s="269">
        <f t="shared" si="0"/>
        <v>883.6</v>
      </c>
      <c r="K43" s="270">
        <v>3.5999999999999997E-2</v>
      </c>
      <c r="L43" s="270">
        <v>0.1</v>
      </c>
      <c r="M43" s="270">
        <v>3.5999999999999997E-2</v>
      </c>
      <c r="N43" s="422" t="s">
        <v>515</v>
      </c>
    </row>
    <row r="44" spans="1:14">
      <c r="A44" s="249"/>
      <c r="C44" s="252" t="str">
        <f>'C. Masterfiles'!C43</f>
        <v>N31</v>
      </c>
      <c r="D44" s="252" t="str">
        <f>'C. Masterfiles'!D43</f>
        <v>SDH STM-4</v>
      </c>
      <c r="E44" s="252" t="str">
        <f>'C. Masterfiles'!E43</f>
        <v>SDH-STM-4</v>
      </c>
      <c r="F44" s="408" t="str">
        <f>'3.Network design parameters'!G95</f>
        <v>Mbps</v>
      </c>
      <c r="G44" s="269">
        <v>9436</v>
      </c>
      <c r="H44" s="269">
        <v>6</v>
      </c>
      <c r="I44" s="270">
        <v>-0.02</v>
      </c>
      <c r="J44" s="269">
        <f t="shared" si="0"/>
        <v>943.6</v>
      </c>
      <c r="K44" s="270">
        <v>3.5999999999999997E-2</v>
      </c>
      <c r="L44" s="270">
        <v>0.1</v>
      </c>
      <c r="M44" s="270">
        <v>3.5999999999999997E-2</v>
      </c>
      <c r="N44" s="422" t="s">
        <v>515</v>
      </c>
    </row>
    <row r="45" spans="1:14">
      <c r="A45" s="249"/>
      <c r="C45" s="252" t="str">
        <f>'C. Masterfiles'!C44</f>
        <v>N32</v>
      </c>
      <c r="D45" s="252" t="str">
        <f>'C. Masterfiles'!D44</f>
        <v>SDH STM-16</v>
      </c>
      <c r="E45" s="252" t="str">
        <f>'C. Masterfiles'!E44</f>
        <v>SDH-STM-16</v>
      </c>
      <c r="F45" s="408" t="str">
        <f>'3.Network design parameters'!G96</f>
        <v>Mbps</v>
      </c>
      <c r="G45" s="269">
        <v>13161</v>
      </c>
      <c r="H45" s="269">
        <v>6</v>
      </c>
      <c r="I45" s="270">
        <v>-0.02</v>
      </c>
      <c r="J45" s="269">
        <f t="shared" si="0"/>
        <v>1316.1000000000001</v>
      </c>
      <c r="K45" s="270">
        <v>3.5999999999999997E-2</v>
      </c>
      <c r="L45" s="270">
        <v>0.1</v>
      </c>
      <c r="M45" s="270">
        <v>3.5999999999999997E-2</v>
      </c>
      <c r="N45" s="422" t="s">
        <v>515</v>
      </c>
    </row>
    <row r="46" spans="1:14">
      <c r="A46" s="249"/>
      <c r="C46" s="252" t="str">
        <f>'C. Masterfiles'!C45</f>
        <v>N33</v>
      </c>
      <c r="D46" s="252" t="str">
        <f>'C. Masterfiles'!D45</f>
        <v>Network management system</v>
      </c>
      <c r="E46" s="252" t="str">
        <f>'C. Masterfiles'!E45</f>
        <v>NMS</v>
      </c>
      <c r="F46" s="408" t="str">
        <f>'3.Network design parameters'!G97</f>
        <v>Subscribers</v>
      </c>
      <c r="G46" s="269">
        <v>491620</v>
      </c>
      <c r="H46" s="269">
        <v>6</v>
      </c>
      <c r="I46" s="270">
        <v>-0.02</v>
      </c>
      <c r="J46" s="269">
        <f t="shared" si="0"/>
        <v>49162</v>
      </c>
      <c r="K46" s="270">
        <v>3.5999999999999997E-2</v>
      </c>
      <c r="L46" s="270">
        <v>0.1</v>
      </c>
      <c r="M46" s="270">
        <v>3.5999999999999997E-2</v>
      </c>
      <c r="N46" s="422" t="s">
        <v>515</v>
      </c>
    </row>
    <row r="47" spans="1:14">
      <c r="A47" s="249"/>
      <c r="C47" s="252" t="str">
        <f>'C. Masterfiles'!C46</f>
        <v>N34</v>
      </c>
      <c r="D47" s="252" t="str">
        <f>'C. Masterfiles'!D46</f>
        <v>Operational support system</v>
      </c>
      <c r="E47" s="252" t="str">
        <f>'C. Masterfiles'!E46</f>
        <v>OSS</v>
      </c>
      <c r="F47" s="408" t="str">
        <f>'3.Network design parameters'!G98</f>
        <v>Subscribers</v>
      </c>
      <c r="G47" s="269">
        <v>7103240</v>
      </c>
      <c r="H47" s="269">
        <v>6</v>
      </c>
      <c r="I47" s="270">
        <v>-0.02</v>
      </c>
      <c r="J47" s="269">
        <f t="shared" si="0"/>
        <v>710324</v>
      </c>
      <c r="K47" s="270">
        <v>3.5999999999999997E-2</v>
      </c>
      <c r="L47" s="270">
        <v>0.1</v>
      </c>
      <c r="M47" s="270">
        <v>3.5999999999999997E-2</v>
      </c>
      <c r="N47" s="422" t="s">
        <v>515</v>
      </c>
    </row>
    <row r="48" spans="1:14">
      <c r="A48" s="249"/>
      <c r="C48" s="252" t="str">
        <f>'C. Masterfiles'!C47</f>
        <v>N35</v>
      </c>
      <c r="D48" s="252" t="str">
        <f>'C. Masterfiles'!D47</f>
        <v>Interconnection billing system</v>
      </c>
      <c r="E48" s="252" t="str">
        <f>'C. Masterfiles'!E47</f>
        <v>IBIL</v>
      </c>
      <c r="F48" s="408" t="str">
        <f>'3.Network design parameters'!G99</f>
        <v>Subscribers</v>
      </c>
      <c r="G48" s="269">
        <v>3571000</v>
      </c>
      <c r="H48" s="269">
        <v>6</v>
      </c>
      <c r="I48" s="270">
        <v>-0.02</v>
      </c>
      <c r="J48" s="269">
        <f t="shared" si="0"/>
        <v>357100</v>
      </c>
      <c r="K48" s="270">
        <v>3.5999999999999997E-2</v>
      </c>
      <c r="L48" s="270">
        <v>0.1</v>
      </c>
      <c r="M48" s="270">
        <v>3.5999999999999997E-2</v>
      </c>
      <c r="N48" s="422" t="s">
        <v>515</v>
      </c>
    </row>
    <row r="49" spans="1:25">
      <c r="A49" s="249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</row>
    <row r="50" spans="1:25">
      <c r="A50" s="249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</row>
    <row r="51" spans="1:25" ht="15">
      <c r="A51" s="249"/>
      <c r="B51" s="112">
        <f>B10+0.01</f>
        <v>4.0199999999999996</v>
      </c>
      <c r="C51" s="24" t="s">
        <v>311</v>
      </c>
      <c r="D51" s="261"/>
      <c r="E51" s="134"/>
      <c r="F51" s="134"/>
      <c r="G51" s="134"/>
      <c r="H51" s="134"/>
      <c r="I51" s="134"/>
      <c r="J51" s="134"/>
      <c r="K51" s="134"/>
      <c r="L51" s="134"/>
      <c r="M51" s="134"/>
    </row>
    <row r="52" spans="1:25">
      <c r="A52" s="249"/>
      <c r="C52" s="246"/>
      <c r="D52" s="246"/>
      <c r="E52" s="246"/>
      <c r="F52" s="246"/>
      <c r="G52" s="246"/>
      <c r="H52" s="246"/>
      <c r="I52" s="246"/>
      <c r="J52" s="428" t="s">
        <v>448</v>
      </c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</row>
    <row r="53" spans="1:25">
      <c r="A53" s="249"/>
      <c r="D53" s="78"/>
      <c r="E53" s="78"/>
      <c r="F53" s="212"/>
      <c r="G53" s="224"/>
      <c r="H53" s="225"/>
      <c r="I53" s="225" t="s">
        <v>95</v>
      </c>
      <c r="J53" s="225"/>
      <c r="K53" s="225"/>
      <c r="L53" s="226" t="s">
        <v>235</v>
      </c>
      <c r="M53" s="227"/>
    </row>
    <row r="54" spans="1:25" ht="60">
      <c r="A54" s="249"/>
      <c r="C54" s="388" t="s">
        <v>40</v>
      </c>
      <c r="D54" s="469" t="s">
        <v>319</v>
      </c>
      <c r="E54" s="470"/>
      <c r="F54" s="228" t="s">
        <v>236</v>
      </c>
      <c r="G54" s="200" t="s">
        <v>576</v>
      </c>
      <c r="H54" s="199" t="s">
        <v>553</v>
      </c>
      <c r="I54" s="229" t="s">
        <v>550</v>
      </c>
      <c r="J54" s="200" t="s">
        <v>237</v>
      </c>
      <c r="K54" s="229" t="s">
        <v>551</v>
      </c>
      <c r="L54" s="230" t="s">
        <v>577</v>
      </c>
      <c r="M54" s="199" t="s">
        <v>552</v>
      </c>
    </row>
    <row r="55" spans="1:25">
      <c r="A55" s="249"/>
      <c r="C55" s="389" t="str">
        <f>'C. Masterfiles'!C69</f>
        <v>TE01</v>
      </c>
      <c r="D55" s="390" t="str">
        <f>'C. Masterfiles'!D69</f>
        <v>Trench - urban</v>
      </c>
      <c r="E55" s="293"/>
      <c r="F55" s="268" t="s">
        <v>137</v>
      </c>
      <c r="G55" s="269">
        <v>20068.717628832772</v>
      </c>
      <c r="H55" s="269">
        <v>25</v>
      </c>
      <c r="I55" s="270">
        <v>3.5999999999999997E-2</v>
      </c>
      <c r="J55" s="269">
        <v>0</v>
      </c>
      <c r="K55" s="270">
        <v>3.5999999999999997E-2</v>
      </c>
      <c r="L55" s="270">
        <v>0.1</v>
      </c>
      <c r="M55" s="270">
        <v>3.5999999999999997E-2</v>
      </c>
      <c r="N55" s="422" t="s">
        <v>515</v>
      </c>
    </row>
    <row r="56" spans="1:25">
      <c r="A56" s="249"/>
      <c r="C56" s="389" t="str">
        <f>'C. Masterfiles'!C70</f>
        <v>TE02</v>
      </c>
      <c r="D56" s="389" t="str">
        <f>'C. Masterfiles'!D70</f>
        <v>Trench - suburban</v>
      </c>
      <c r="E56" s="293"/>
      <c r="F56" s="268" t="s">
        <v>137</v>
      </c>
      <c r="G56" s="269">
        <v>14231.298221215546</v>
      </c>
      <c r="H56" s="269">
        <v>25</v>
      </c>
      <c r="I56" s="270">
        <v>3.5999999999999997E-2</v>
      </c>
      <c r="J56" s="269">
        <v>0</v>
      </c>
      <c r="K56" s="270">
        <v>3.5999999999999997E-2</v>
      </c>
      <c r="L56" s="270">
        <v>0.1</v>
      </c>
      <c r="M56" s="270">
        <v>3.5999999999999997E-2</v>
      </c>
      <c r="N56" s="422" t="s">
        <v>515</v>
      </c>
    </row>
    <row r="57" spans="1:25">
      <c r="A57" s="249"/>
      <c r="C57" s="389" t="str">
        <f>'C. Masterfiles'!C71</f>
        <v>TE03</v>
      </c>
      <c r="D57" s="389" t="str">
        <f>'C. Masterfiles'!D71</f>
        <v>Trench - rural</v>
      </c>
      <c r="E57" s="293"/>
      <c r="F57" s="268" t="s">
        <v>137</v>
      </c>
      <c r="G57" s="269">
        <v>15605.139505989784</v>
      </c>
      <c r="H57" s="269">
        <v>25</v>
      </c>
      <c r="I57" s="270">
        <v>3.5999999999999997E-2</v>
      </c>
      <c r="J57" s="269">
        <v>0</v>
      </c>
      <c r="K57" s="270">
        <v>3.5999999999999997E-2</v>
      </c>
      <c r="L57" s="270">
        <v>0.1</v>
      </c>
      <c r="M57" s="270">
        <v>3.5999999999999997E-2</v>
      </c>
      <c r="N57" s="422" t="s">
        <v>515</v>
      </c>
    </row>
    <row r="58" spans="1:25">
      <c r="A58" s="249"/>
      <c r="C58" s="389" t="str">
        <f>'C. Masterfiles'!C72</f>
        <v>TE04</v>
      </c>
      <c r="D58" s="389" t="str">
        <f>'C. Masterfiles'!D72</f>
        <v>Duct</v>
      </c>
      <c r="E58" s="293"/>
      <c r="F58" s="268" t="s">
        <v>137</v>
      </c>
      <c r="G58" s="269">
        <v>6140.6154931665842</v>
      </c>
      <c r="H58" s="269">
        <v>25</v>
      </c>
      <c r="I58" s="270">
        <v>0.05</v>
      </c>
      <c r="J58" s="269">
        <v>0</v>
      </c>
      <c r="K58" s="270">
        <v>3.5999999999999997E-2</v>
      </c>
      <c r="L58" s="270">
        <v>0.1</v>
      </c>
      <c r="M58" s="270">
        <v>3.5999999999999997E-2</v>
      </c>
      <c r="N58" s="422" t="s">
        <v>515</v>
      </c>
    </row>
    <row r="59" spans="1:25">
      <c r="A59" s="249"/>
      <c r="C59" s="389" t="str">
        <f>'C. Masterfiles'!C73</f>
        <v>TE05</v>
      </c>
      <c r="D59" s="389" t="str">
        <f>'C. Masterfiles'!D73</f>
        <v>Cable - ducted 12 fibre</v>
      </c>
      <c r="E59" s="293"/>
      <c r="F59" s="268" t="s">
        <v>137</v>
      </c>
      <c r="G59" s="269">
        <v>701</v>
      </c>
      <c r="H59" s="269">
        <v>10</v>
      </c>
      <c r="I59" s="270">
        <v>0.05</v>
      </c>
      <c r="J59" s="269">
        <v>0</v>
      </c>
      <c r="K59" s="270">
        <v>3.5999999999999997E-2</v>
      </c>
      <c r="L59" s="270">
        <v>0.1</v>
      </c>
      <c r="M59" s="270">
        <v>3.5999999999999997E-2</v>
      </c>
      <c r="N59" s="422" t="s">
        <v>515</v>
      </c>
    </row>
    <row r="60" spans="1:25">
      <c r="A60" s="249"/>
      <c r="C60" s="389" t="str">
        <f>'C. Masterfiles'!C74</f>
        <v>TE06</v>
      </c>
      <c r="D60" s="389" t="str">
        <f>'C. Masterfiles'!D74</f>
        <v>Cable - ducted 24 fibre</v>
      </c>
      <c r="E60" s="293"/>
      <c r="F60" s="268" t="s">
        <v>137</v>
      </c>
      <c r="G60" s="269">
        <v>852</v>
      </c>
      <c r="H60" s="269">
        <v>10</v>
      </c>
      <c r="I60" s="270">
        <v>0.05</v>
      </c>
      <c r="J60" s="269">
        <v>0</v>
      </c>
      <c r="K60" s="270">
        <v>3.5999999999999997E-2</v>
      </c>
      <c r="L60" s="270">
        <v>0.1</v>
      </c>
      <c r="M60" s="270">
        <v>3.5999999999999997E-2</v>
      </c>
      <c r="N60" s="422" t="s">
        <v>515</v>
      </c>
    </row>
    <row r="61" spans="1:25">
      <c r="A61" s="249"/>
      <c r="C61" s="389" t="str">
        <f>'C. Masterfiles'!C75</f>
        <v>TE07</v>
      </c>
      <c r="D61" s="389" t="str">
        <f>'C. Masterfiles'!D75</f>
        <v>Cable - ducted 48 fibre</v>
      </c>
      <c r="E61" s="293"/>
      <c r="F61" s="268" t="s">
        <v>137</v>
      </c>
      <c r="G61" s="269">
        <v>1275</v>
      </c>
      <c r="H61" s="269">
        <v>10</v>
      </c>
      <c r="I61" s="270">
        <v>0.05</v>
      </c>
      <c r="J61" s="269">
        <v>0</v>
      </c>
      <c r="K61" s="270">
        <v>3.5999999999999997E-2</v>
      </c>
      <c r="L61" s="270">
        <v>0.1</v>
      </c>
      <c r="M61" s="270">
        <v>3.5999999999999997E-2</v>
      </c>
      <c r="N61" s="422" t="s">
        <v>515</v>
      </c>
    </row>
    <row r="62" spans="1:25">
      <c r="A62" s="249"/>
      <c r="C62" s="389" t="str">
        <f>'C. Masterfiles'!C76</f>
        <v>TE08</v>
      </c>
      <c r="D62" s="389" t="str">
        <f>'C. Masterfiles'!D76</f>
        <v>Cable - ducted 64 fibre</v>
      </c>
      <c r="E62" s="293"/>
      <c r="F62" s="268" t="s">
        <v>137</v>
      </c>
      <c r="G62" s="269">
        <v>1531</v>
      </c>
      <c r="H62" s="269">
        <v>10</v>
      </c>
      <c r="I62" s="270">
        <v>0.05</v>
      </c>
      <c r="J62" s="269">
        <v>0</v>
      </c>
      <c r="K62" s="270">
        <v>3.5999999999999997E-2</v>
      </c>
      <c r="L62" s="270">
        <v>0.1</v>
      </c>
      <c r="M62" s="270">
        <v>3.5999999999999997E-2</v>
      </c>
      <c r="N62" s="422" t="s">
        <v>515</v>
      </c>
    </row>
    <row r="63" spans="1:25">
      <c r="A63" s="249"/>
      <c r="C63" s="389" t="str">
        <f>'C. Masterfiles'!C77</f>
        <v>TE09</v>
      </c>
      <c r="D63" s="389" t="str">
        <f>'C. Masterfiles'!D77</f>
        <v>Cable - ducted 96 fibre</v>
      </c>
      <c r="E63" s="293"/>
      <c r="F63" s="268" t="s">
        <v>137</v>
      </c>
      <c r="G63" s="269">
        <v>1955</v>
      </c>
      <c r="H63" s="269">
        <v>10</v>
      </c>
      <c r="I63" s="270">
        <v>0.05</v>
      </c>
      <c r="J63" s="269">
        <v>0</v>
      </c>
      <c r="K63" s="270">
        <v>3.5999999999999997E-2</v>
      </c>
      <c r="L63" s="270">
        <v>0.1</v>
      </c>
      <c r="M63" s="270">
        <v>3.5999999999999997E-2</v>
      </c>
      <c r="N63" s="422" t="s">
        <v>515</v>
      </c>
    </row>
    <row r="64" spans="1:25">
      <c r="A64" s="249"/>
      <c r="C64" s="389" t="str">
        <f>'C. Masterfiles'!C78</f>
        <v>TE10</v>
      </c>
      <c r="D64" s="389" t="str">
        <f>'C. Masterfiles'!D78</f>
        <v>Cable - ducted 192 fibre</v>
      </c>
      <c r="E64" s="293"/>
      <c r="F64" s="268" t="s">
        <v>137</v>
      </c>
      <c r="G64" s="269">
        <f>G63*G63/G62</f>
        <v>2496.4239059438278</v>
      </c>
      <c r="H64" s="269">
        <v>10</v>
      </c>
      <c r="I64" s="270">
        <v>0.05</v>
      </c>
      <c r="J64" s="269">
        <v>0</v>
      </c>
      <c r="K64" s="270">
        <v>3.5999999999999997E-2</v>
      </c>
      <c r="L64" s="270">
        <v>0.1</v>
      </c>
      <c r="M64" s="270">
        <v>3.5999999999999997E-2</v>
      </c>
      <c r="N64" s="422" t="s">
        <v>515</v>
      </c>
    </row>
    <row r="65" spans="1:25">
      <c r="A65" s="249"/>
      <c r="C65" s="389" t="str">
        <f>'C. Masterfiles'!C79</f>
        <v>TE11</v>
      </c>
      <c r="D65" s="389" t="str">
        <f>'C. Masterfiles'!D79</f>
        <v>Cable - direct bury 12 fibre</v>
      </c>
      <c r="E65" s="293"/>
      <c r="F65" s="268" t="s">
        <v>137</v>
      </c>
      <c r="G65" s="269">
        <f t="shared" ref="G65:G70" si="1">G59*1.2</f>
        <v>841.19999999999993</v>
      </c>
      <c r="H65" s="269">
        <v>10</v>
      </c>
      <c r="I65" s="270">
        <v>0.05</v>
      </c>
      <c r="J65" s="269">
        <v>0</v>
      </c>
      <c r="K65" s="270">
        <v>3.5999999999999997E-2</v>
      </c>
      <c r="L65" s="270">
        <v>0.1</v>
      </c>
      <c r="M65" s="270">
        <v>3.5999999999999997E-2</v>
      </c>
      <c r="N65" s="422" t="s">
        <v>515</v>
      </c>
    </row>
    <row r="66" spans="1:25">
      <c r="A66" s="249"/>
      <c r="C66" s="389" t="str">
        <f>'C. Masterfiles'!C80</f>
        <v>TE12</v>
      </c>
      <c r="D66" s="389" t="str">
        <f>'C. Masterfiles'!D80</f>
        <v>Cable - direct bury 24 fibre</v>
      </c>
      <c r="E66" s="293"/>
      <c r="F66" s="268" t="s">
        <v>137</v>
      </c>
      <c r="G66" s="269">
        <f t="shared" si="1"/>
        <v>1022.4</v>
      </c>
      <c r="H66" s="269">
        <v>10</v>
      </c>
      <c r="I66" s="270">
        <v>0.05</v>
      </c>
      <c r="J66" s="269">
        <v>0</v>
      </c>
      <c r="K66" s="270">
        <v>3.5999999999999997E-2</v>
      </c>
      <c r="L66" s="270">
        <v>0.1</v>
      </c>
      <c r="M66" s="270">
        <v>3.5999999999999997E-2</v>
      </c>
      <c r="N66" s="422" t="s">
        <v>515</v>
      </c>
    </row>
    <row r="67" spans="1:25">
      <c r="A67" s="249"/>
      <c r="C67" s="389" t="str">
        <f>'C. Masterfiles'!C81</f>
        <v>TE13</v>
      </c>
      <c r="D67" s="389" t="str">
        <f>'C. Masterfiles'!D81</f>
        <v>Cable - direct bury 48 fibre</v>
      </c>
      <c r="E67" s="293"/>
      <c r="F67" s="268" t="s">
        <v>137</v>
      </c>
      <c r="G67" s="269">
        <f t="shared" si="1"/>
        <v>1530</v>
      </c>
      <c r="H67" s="269">
        <v>10</v>
      </c>
      <c r="I67" s="270">
        <v>0.05</v>
      </c>
      <c r="J67" s="269">
        <v>0</v>
      </c>
      <c r="K67" s="270">
        <v>3.5999999999999997E-2</v>
      </c>
      <c r="L67" s="270">
        <v>0.1</v>
      </c>
      <c r="M67" s="270">
        <v>3.5999999999999997E-2</v>
      </c>
      <c r="N67" s="422" t="s">
        <v>515</v>
      </c>
    </row>
    <row r="68" spans="1:25">
      <c r="A68" s="249"/>
      <c r="C68" s="389" t="str">
        <f>'C. Masterfiles'!C82</f>
        <v>TE14</v>
      </c>
      <c r="D68" s="389" t="str">
        <f>'C. Masterfiles'!D82</f>
        <v>Cable - direct bury 64 fibre</v>
      </c>
      <c r="E68" s="293"/>
      <c r="F68" s="268" t="s">
        <v>137</v>
      </c>
      <c r="G68" s="269">
        <f t="shared" si="1"/>
        <v>1837.2</v>
      </c>
      <c r="H68" s="269">
        <v>10</v>
      </c>
      <c r="I68" s="270">
        <v>0.05</v>
      </c>
      <c r="J68" s="269">
        <v>0</v>
      </c>
      <c r="K68" s="270">
        <v>3.5999999999999997E-2</v>
      </c>
      <c r="L68" s="270">
        <v>0.1</v>
      </c>
      <c r="M68" s="270">
        <v>3.5999999999999997E-2</v>
      </c>
      <c r="N68" s="422" t="s">
        <v>515</v>
      </c>
    </row>
    <row r="69" spans="1:25" ht="12.75" customHeight="1">
      <c r="A69" s="249"/>
      <c r="C69" s="389" t="str">
        <f>'C. Masterfiles'!C83</f>
        <v>TE15</v>
      </c>
      <c r="D69" s="389" t="str">
        <f>'C. Masterfiles'!D83</f>
        <v>Cable - direct bury 96 fibre</v>
      </c>
      <c r="E69" s="293"/>
      <c r="F69" s="268" t="s">
        <v>137</v>
      </c>
      <c r="G69" s="269">
        <f t="shared" si="1"/>
        <v>2346</v>
      </c>
      <c r="H69" s="269">
        <v>10</v>
      </c>
      <c r="I69" s="270">
        <v>0.05</v>
      </c>
      <c r="J69" s="269">
        <v>0</v>
      </c>
      <c r="K69" s="270">
        <v>3.5999999999999997E-2</v>
      </c>
      <c r="L69" s="270">
        <v>0.1</v>
      </c>
      <c r="M69" s="270">
        <v>3.5999999999999997E-2</v>
      </c>
      <c r="N69" s="422" t="s">
        <v>515</v>
      </c>
    </row>
    <row r="70" spans="1:25">
      <c r="A70" s="249"/>
      <c r="C70" s="389" t="str">
        <f>'C. Masterfiles'!C84</f>
        <v>TE16</v>
      </c>
      <c r="D70" s="389" t="str">
        <f>'C. Masterfiles'!D84</f>
        <v>Cable - direct bury 192 fibre</v>
      </c>
      <c r="E70" s="293"/>
      <c r="F70" s="268" t="s">
        <v>137</v>
      </c>
      <c r="G70" s="269">
        <f t="shared" si="1"/>
        <v>2995.7086871325932</v>
      </c>
      <c r="H70" s="269">
        <v>10</v>
      </c>
      <c r="I70" s="270">
        <v>0.05</v>
      </c>
      <c r="J70" s="269">
        <v>0</v>
      </c>
      <c r="K70" s="270">
        <v>3.5999999999999997E-2</v>
      </c>
      <c r="L70" s="270">
        <v>0.1</v>
      </c>
      <c r="M70" s="270">
        <v>3.5999999999999997E-2</v>
      </c>
      <c r="N70" s="422" t="s">
        <v>515</v>
      </c>
    </row>
    <row r="71" spans="1:25">
      <c r="A71" s="249"/>
      <c r="C71" s="389" t="str">
        <f>'C. Masterfiles'!C85</f>
        <v>TE17</v>
      </c>
      <c r="D71" s="389" t="str">
        <f>'C. Masterfiles'!D85</f>
        <v>Fibre joint</v>
      </c>
      <c r="E71" s="293"/>
      <c r="F71" s="268" t="s">
        <v>238</v>
      </c>
      <c r="G71" s="269">
        <v>2</v>
      </c>
      <c r="H71" s="269">
        <v>10</v>
      </c>
      <c r="I71" s="270">
        <v>0.05</v>
      </c>
      <c r="J71" s="269">
        <v>0</v>
      </c>
      <c r="K71" s="270">
        <v>3.5999999999999997E-2</v>
      </c>
      <c r="L71" s="270">
        <v>0.1</v>
      </c>
      <c r="M71" s="270">
        <v>3.5999999999999997E-2</v>
      </c>
      <c r="N71" s="422" t="s">
        <v>515</v>
      </c>
    </row>
    <row r="72" spans="1:25" ht="12.75" customHeight="1">
      <c r="A72" s="249"/>
      <c r="C72" s="389" t="str">
        <f>'C. Masterfiles'!C86</f>
        <v>TE18</v>
      </c>
      <c r="D72" s="389" t="str">
        <f>'C. Masterfiles'!D86</f>
        <v>Jointing box</v>
      </c>
      <c r="E72" s="293"/>
      <c r="F72" s="268" t="s">
        <v>238</v>
      </c>
      <c r="G72" s="269">
        <v>20</v>
      </c>
      <c r="H72" s="269">
        <v>25</v>
      </c>
      <c r="I72" s="270">
        <v>0.05</v>
      </c>
      <c r="J72" s="269">
        <v>0</v>
      </c>
      <c r="K72" s="270">
        <v>3.5999999999999997E-2</v>
      </c>
      <c r="L72" s="270">
        <v>0.1</v>
      </c>
      <c r="M72" s="270">
        <v>3.5999999999999997E-2</v>
      </c>
      <c r="N72" s="422" t="s">
        <v>515</v>
      </c>
    </row>
    <row r="73" spans="1:25">
      <c r="A73" s="249"/>
      <c r="C73" s="389" t="str">
        <f>'C. Masterfiles'!C87</f>
        <v>TE19</v>
      </c>
      <c r="D73" s="389" t="str">
        <f>'C. Masterfiles'!D87</f>
        <v>Manhole</v>
      </c>
      <c r="E73" s="293"/>
      <c r="F73" s="268" t="s">
        <v>238</v>
      </c>
      <c r="G73" s="269">
        <v>274.57164198598753</v>
      </c>
      <c r="H73" s="269">
        <v>25</v>
      </c>
      <c r="I73" s="270">
        <v>0.05</v>
      </c>
      <c r="J73" s="269">
        <v>0</v>
      </c>
      <c r="K73" s="270">
        <v>3.5999999999999997E-2</v>
      </c>
      <c r="L73" s="270">
        <v>0.1</v>
      </c>
      <c r="M73" s="270">
        <v>3.5999999999999997E-2</v>
      </c>
      <c r="N73" s="422" t="s">
        <v>515</v>
      </c>
    </row>
    <row r="74" spans="1:25">
      <c r="A74" s="249"/>
      <c r="C74" s="389" t="str">
        <f>'C. Masterfiles'!C88</f>
        <v>TE20</v>
      </c>
      <c r="D74" s="389" t="str">
        <f>'C. Masterfiles'!D88</f>
        <v>Cross connection frame</v>
      </c>
      <c r="E74" s="293"/>
      <c r="F74" s="268" t="s">
        <v>238</v>
      </c>
      <c r="G74" s="269">
        <v>150</v>
      </c>
      <c r="H74" s="269">
        <v>10</v>
      </c>
      <c r="I74" s="270">
        <v>0.05</v>
      </c>
      <c r="J74" s="269">
        <v>0</v>
      </c>
      <c r="K74" s="270">
        <v>3.5999999999999997E-2</v>
      </c>
      <c r="L74" s="270">
        <v>0.1</v>
      </c>
      <c r="M74" s="270">
        <v>3.5999999999999997E-2</v>
      </c>
      <c r="N74" s="422" t="s">
        <v>515</v>
      </c>
    </row>
    <row r="75" spans="1:25">
      <c r="A75" s="249"/>
    </row>
    <row r="76" spans="1:25">
      <c r="A76" s="249"/>
    </row>
    <row r="77" spans="1:25" ht="15">
      <c r="A77" s="249"/>
      <c r="B77" s="132">
        <f>B51+0.01</f>
        <v>4.0299999999999994</v>
      </c>
      <c r="C77" s="80" t="s">
        <v>267</v>
      </c>
    </row>
    <row r="78" spans="1:25">
      <c r="A78" s="249"/>
    </row>
    <row r="79" spans="1:25" ht="36">
      <c r="A79" s="249"/>
      <c r="C79" s="228" t="s">
        <v>40</v>
      </c>
      <c r="D79" s="228" t="s">
        <v>391</v>
      </c>
      <c r="E79" s="228" t="s">
        <v>39</v>
      </c>
      <c r="F79" s="200" t="s">
        <v>45</v>
      </c>
      <c r="G79" s="200" t="str">
        <f>F79</f>
        <v xml:space="preserve">Unit equipment cost  </v>
      </c>
      <c r="H79" s="200" t="str">
        <f>G79</f>
        <v xml:space="preserve">Unit equipment cost  </v>
      </c>
      <c r="I79" s="200" t="str">
        <f>H79</f>
        <v xml:space="preserve">Unit equipment cost  </v>
      </c>
      <c r="J79" s="200" t="str">
        <f>I79</f>
        <v xml:space="preserve">Unit equipment cost  </v>
      </c>
      <c r="K79" s="200" t="s">
        <v>46</v>
      </c>
      <c r="L79" s="200" t="str">
        <f>K79</f>
        <v xml:space="preserve">Unit installation cost </v>
      </c>
      <c r="M79" s="200" t="str">
        <f>L79</f>
        <v xml:space="preserve">Unit installation cost </v>
      </c>
      <c r="N79" s="200" t="str">
        <f>M79</f>
        <v xml:space="preserve">Unit installation cost </v>
      </c>
      <c r="O79" s="200" t="str">
        <f>N79</f>
        <v xml:space="preserve">Unit installation cost </v>
      </c>
      <c r="P79" s="200" t="s">
        <v>47</v>
      </c>
      <c r="Q79" s="200" t="str">
        <f>P79</f>
        <v>Unit equip + install cost</v>
      </c>
      <c r="R79" s="200" t="str">
        <f>Q79</f>
        <v>Unit equip + install cost</v>
      </c>
      <c r="S79" s="200" t="str">
        <f>R79</f>
        <v>Unit equip + install cost</v>
      </c>
      <c r="T79" s="200" t="str">
        <f>S79</f>
        <v>Unit equip + install cost</v>
      </c>
      <c r="U79" s="200" t="s">
        <v>101</v>
      </c>
      <c r="V79" s="200" t="str">
        <f>U79</f>
        <v>Unit operating cost</v>
      </c>
      <c r="W79" s="200" t="str">
        <f>V79</f>
        <v>Unit operating cost</v>
      </c>
      <c r="X79" s="200" t="str">
        <f>W79</f>
        <v>Unit operating cost</v>
      </c>
      <c r="Y79" s="200" t="str">
        <f>X79</f>
        <v>Unit operating cost</v>
      </c>
    </row>
    <row r="80" spans="1:25" ht="12.75" customHeight="1">
      <c r="A80" s="249"/>
      <c r="C80" s="221"/>
      <c r="D80" s="221"/>
      <c r="E80" s="221"/>
      <c r="F80" s="211">
        <f>'C. Masterfiles'!$D$111</f>
        <v>2016</v>
      </c>
      <c r="G80" s="211">
        <f>'C. Masterfiles'!$D$112</f>
        <v>2017</v>
      </c>
      <c r="H80" s="211">
        <f>'C. Masterfiles'!$D$113</f>
        <v>2018</v>
      </c>
      <c r="I80" s="211">
        <f>'C. Masterfiles'!$D$114</f>
        <v>2019</v>
      </c>
      <c r="J80" s="211">
        <f>'C. Masterfiles'!$D$115</f>
        <v>2020</v>
      </c>
      <c r="K80" s="221">
        <f t="shared" ref="K80:Y80" si="2">F80</f>
        <v>2016</v>
      </c>
      <c r="L80" s="221">
        <f t="shared" si="2"/>
        <v>2017</v>
      </c>
      <c r="M80" s="221">
        <f t="shared" si="2"/>
        <v>2018</v>
      </c>
      <c r="N80" s="221">
        <f t="shared" si="2"/>
        <v>2019</v>
      </c>
      <c r="O80" s="221">
        <f t="shared" si="2"/>
        <v>2020</v>
      </c>
      <c r="P80" s="221">
        <f t="shared" si="2"/>
        <v>2016</v>
      </c>
      <c r="Q80" s="221">
        <f t="shared" si="2"/>
        <v>2017</v>
      </c>
      <c r="R80" s="221">
        <f t="shared" si="2"/>
        <v>2018</v>
      </c>
      <c r="S80" s="221">
        <f t="shared" si="2"/>
        <v>2019</v>
      </c>
      <c r="T80" s="221">
        <f t="shared" si="2"/>
        <v>2020</v>
      </c>
      <c r="U80" s="221">
        <f t="shared" si="2"/>
        <v>2016</v>
      </c>
      <c r="V80" s="221">
        <f t="shared" si="2"/>
        <v>2017</v>
      </c>
      <c r="W80" s="221">
        <f t="shared" si="2"/>
        <v>2018</v>
      </c>
      <c r="X80" s="221">
        <f t="shared" si="2"/>
        <v>2019</v>
      </c>
      <c r="Y80" s="221">
        <f t="shared" si="2"/>
        <v>2020</v>
      </c>
    </row>
    <row r="81" spans="1:25">
      <c r="A81" s="249"/>
      <c r="C81" s="252" t="str">
        <f>'C. Masterfiles'!C13</f>
        <v>N01</v>
      </c>
      <c r="D81" s="252" t="str">
        <f>'C. Masterfiles'!D13</f>
        <v>MSAN - common equipment (chassis, power supply, racks etc.)</v>
      </c>
      <c r="E81" s="252" t="str">
        <f>'C. Masterfiles'!E13</f>
        <v>MSAN-CMN</v>
      </c>
      <c r="F81" s="271">
        <f t="shared" ref="F81:F115" si="3">G14</f>
        <v>73629</v>
      </c>
      <c r="G81" s="271">
        <f t="shared" ref="G81:J100" si="4">F81*(1+$I14)</f>
        <v>77310.45</v>
      </c>
      <c r="H81" s="271">
        <f t="shared" si="4"/>
        <v>81175.972500000003</v>
      </c>
      <c r="I81" s="271">
        <f t="shared" si="4"/>
        <v>85234.771125000014</v>
      </c>
      <c r="J81" s="271">
        <f t="shared" si="4"/>
        <v>89496.509681250012</v>
      </c>
      <c r="K81" s="271">
        <f t="shared" ref="K81:K115" si="5">J14</f>
        <v>7362.9000000000005</v>
      </c>
      <c r="L81" s="271">
        <f t="shared" ref="L81:O100" si="6">K81*(1+$K14)</f>
        <v>7627.9644000000008</v>
      </c>
      <c r="M81" s="271">
        <f t="shared" si="6"/>
        <v>7902.5711184000011</v>
      </c>
      <c r="N81" s="271">
        <f t="shared" si="6"/>
        <v>8187.0636786624018</v>
      </c>
      <c r="O81" s="271">
        <f t="shared" si="6"/>
        <v>8481.7979710942491</v>
      </c>
      <c r="P81" s="271">
        <f>F81+K81</f>
        <v>80991.899999999994</v>
      </c>
      <c r="Q81" s="271">
        <f>G81+L81</f>
        <v>84938.414399999994</v>
      </c>
      <c r="R81" s="271">
        <f>H81+M81</f>
        <v>89078.543618399999</v>
      </c>
      <c r="S81" s="271">
        <f>I81+N81</f>
        <v>93421.834803662408</v>
      </c>
      <c r="T81" s="271">
        <f>J81+O81</f>
        <v>97978.307652344258</v>
      </c>
      <c r="U81" s="271">
        <f t="shared" ref="U81:U115" si="7">G14*L14</f>
        <v>7362.9000000000005</v>
      </c>
      <c r="V81" s="271">
        <f t="shared" ref="V81:Y100" si="8">U81*(1+$M14)</f>
        <v>7627.9644000000008</v>
      </c>
      <c r="W81" s="271">
        <f t="shared" si="8"/>
        <v>7902.5711184000011</v>
      </c>
      <c r="X81" s="271">
        <f t="shared" si="8"/>
        <v>8187.0636786624018</v>
      </c>
      <c r="Y81" s="271">
        <f t="shared" si="8"/>
        <v>8481.7979710942491</v>
      </c>
    </row>
    <row r="82" spans="1:25">
      <c r="A82" s="249"/>
      <c r="C82" s="252" t="str">
        <f>'C. Masterfiles'!C14</f>
        <v>N02</v>
      </c>
      <c r="D82" s="252" t="str">
        <f>'C. Masterfiles'!D14</f>
        <v>MSAN - 1GE card</v>
      </c>
      <c r="E82" s="252" t="str">
        <f>'C. Masterfiles'!E14</f>
        <v>MSAN-1GE</v>
      </c>
      <c r="F82" s="271">
        <f t="shared" si="3"/>
        <v>820</v>
      </c>
      <c r="G82" s="271">
        <f t="shared" si="4"/>
        <v>803.6</v>
      </c>
      <c r="H82" s="271">
        <f t="shared" si="4"/>
        <v>787.52800000000002</v>
      </c>
      <c r="I82" s="271">
        <f t="shared" si="4"/>
        <v>771.77743999999996</v>
      </c>
      <c r="J82" s="271">
        <f t="shared" si="4"/>
        <v>756.34189119999996</v>
      </c>
      <c r="K82" s="271">
        <f t="shared" si="5"/>
        <v>82</v>
      </c>
      <c r="L82" s="271">
        <f t="shared" si="6"/>
        <v>84.951999999999998</v>
      </c>
      <c r="M82" s="271">
        <f t="shared" si="6"/>
        <v>88.010272000000001</v>
      </c>
      <c r="N82" s="271">
        <f t="shared" si="6"/>
        <v>91.178641792000008</v>
      </c>
      <c r="O82" s="271">
        <f t="shared" si="6"/>
        <v>94.461072896512007</v>
      </c>
      <c r="P82" s="271">
        <f t="shared" ref="P82:P115" si="9">F82+K82</f>
        <v>902</v>
      </c>
      <c r="Q82" s="271">
        <f t="shared" ref="Q82:Q115" si="10">G82+L82</f>
        <v>888.55200000000002</v>
      </c>
      <c r="R82" s="271">
        <f t="shared" ref="R82:R115" si="11">H82+M82</f>
        <v>875.53827200000001</v>
      </c>
      <c r="S82" s="271">
        <f t="shared" ref="S82:S115" si="12">I82+N82</f>
        <v>862.95608179199996</v>
      </c>
      <c r="T82" s="271">
        <f t="shared" ref="T82:T115" si="13">J82+O82</f>
        <v>850.80296409651191</v>
      </c>
      <c r="U82" s="271">
        <f t="shared" si="7"/>
        <v>82</v>
      </c>
      <c r="V82" s="271">
        <f t="shared" si="8"/>
        <v>84.951999999999998</v>
      </c>
      <c r="W82" s="271">
        <f t="shared" si="8"/>
        <v>88.010272000000001</v>
      </c>
      <c r="X82" s="271">
        <f t="shared" si="8"/>
        <v>91.178641792000008</v>
      </c>
      <c r="Y82" s="271">
        <f t="shared" si="8"/>
        <v>94.461072896512007</v>
      </c>
    </row>
    <row r="83" spans="1:25">
      <c r="A83" s="249"/>
      <c r="C83" s="252" t="str">
        <f>'C. Masterfiles'!C15</f>
        <v>N03</v>
      </c>
      <c r="D83" s="252" t="str">
        <f>'C. Masterfiles'!D15</f>
        <v>Layer 2 Aggregation switch - common equipment (chassis, power supply, racks etc.)</v>
      </c>
      <c r="E83" s="252" t="str">
        <f>'C. Masterfiles'!E15</f>
        <v>AGGR-CMN</v>
      </c>
      <c r="F83" s="271">
        <f t="shared" si="3"/>
        <v>8209.4827586206902</v>
      </c>
      <c r="G83" s="271">
        <f t="shared" si="4"/>
        <v>8619.9568965517246</v>
      </c>
      <c r="H83" s="271">
        <f t="shared" si="4"/>
        <v>9050.9547413793116</v>
      </c>
      <c r="I83" s="271">
        <f t="shared" si="4"/>
        <v>9503.5024784482775</v>
      </c>
      <c r="J83" s="271">
        <f t="shared" si="4"/>
        <v>9978.6776023706916</v>
      </c>
      <c r="K83" s="271">
        <f t="shared" si="5"/>
        <v>9923</v>
      </c>
      <c r="L83" s="271">
        <f t="shared" si="6"/>
        <v>10280.228000000001</v>
      </c>
      <c r="M83" s="271">
        <f t="shared" si="6"/>
        <v>10650.316208000002</v>
      </c>
      <c r="N83" s="271">
        <f t="shared" si="6"/>
        <v>11033.727591488003</v>
      </c>
      <c r="O83" s="271">
        <f t="shared" si="6"/>
        <v>11430.941784781571</v>
      </c>
      <c r="P83" s="271">
        <f t="shared" si="9"/>
        <v>18132.482758620688</v>
      </c>
      <c r="Q83" s="271">
        <f t="shared" si="10"/>
        <v>18900.184896551727</v>
      </c>
      <c r="R83" s="271">
        <f t="shared" si="11"/>
        <v>19701.270949379315</v>
      </c>
      <c r="S83" s="271">
        <f t="shared" si="12"/>
        <v>20537.230069936282</v>
      </c>
      <c r="T83" s="271">
        <f t="shared" si="13"/>
        <v>21409.619387152263</v>
      </c>
      <c r="U83" s="271">
        <f t="shared" si="7"/>
        <v>410.47413793103453</v>
      </c>
      <c r="V83" s="271">
        <f t="shared" si="8"/>
        <v>425.25120689655176</v>
      </c>
      <c r="W83" s="271">
        <f t="shared" si="8"/>
        <v>440.56025034482764</v>
      </c>
      <c r="X83" s="271">
        <f t="shared" si="8"/>
        <v>456.42041935724143</v>
      </c>
      <c r="Y83" s="271">
        <f t="shared" si="8"/>
        <v>472.85155445410214</v>
      </c>
    </row>
    <row r="84" spans="1:25">
      <c r="A84" s="249"/>
      <c r="C84" s="252" t="str">
        <f>'C. Masterfiles'!C16</f>
        <v>N04</v>
      </c>
      <c r="D84" s="252" t="str">
        <f>'C. Masterfiles'!D16</f>
        <v>Layer 2 Aggregation switch - 1GE card (to MSAN Ring)</v>
      </c>
      <c r="E84" s="252" t="str">
        <f>'C. Masterfiles'!E16</f>
        <v>AGGR-1GE-MSAN</v>
      </c>
      <c r="F84" s="271">
        <f t="shared" si="3"/>
        <v>0.64147128440040302</v>
      </c>
      <c r="G84" s="271">
        <f t="shared" si="4"/>
        <v>0.62864185871239497</v>
      </c>
      <c r="H84" s="271">
        <f t="shared" si="4"/>
        <v>0.61606902153814702</v>
      </c>
      <c r="I84" s="271">
        <f t="shared" si="4"/>
        <v>0.6037476411073841</v>
      </c>
      <c r="J84" s="271">
        <f t="shared" si="4"/>
        <v>0.59167268828523645</v>
      </c>
      <c r="K84" s="271">
        <f t="shared" si="5"/>
        <v>4.5106250000000001</v>
      </c>
      <c r="L84" s="271">
        <f t="shared" si="6"/>
        <v>4.6730075000000006</v>
      </c>
      <c r="M84" s="271">
        <f t="shared" si="6"/>
        <v>4.8412357700000008</v>
      </c>
      <c r="N84" s="271">
        <f t="shared" si="6"/>
        <v>5.0155202577200013</v>
      </c>
      <c r="O84" s="271">
        <f t="shared" si="6"/>
        <v>5.1960789869979216</v>
      </c>
      <c r="P84" s="271">
        <f t="shared" si="9"/>
        <v>5.152096284400403</v>
      </c>
      <c r="Q84" s="271">
        <f t="shared" si="10"/>
        <v>5.3016493587123961</v>
      </c>
      <c r="R84" s="271">
        <f t="shared" si="11"/>
        <v>5.4573047915381476</v>
      </c>
      <c r="S84" s="271">
        <f t="shared" si="12"/>
        <v>5.6192678988273856</v>
      </c>
      <c r="T84" s="271">
        <f t="shared" si="13"/>
        <v>5.7877516752831584</v>
      </c>
      <c r="U84" s="271">
        <f t="shared" si="7"/>
        <v>3.2073564220020154E-2</v>
      </c>
      <c r="V84" s="271">
        <f t="shared" si="8"/>
        <v>3.322821253194088E-2</v>
      </c>
      <c r="W84" s="271">
        <f t="shared" si="8"/>
        <v>3.4424428183090751E-2</v>
      </c>
      <c r="X84" s="271">
        <f t="shared" si="8"/>
        <v>3.5663707597682018E-2</v>
      </c>
      <c r="Y84" s="271">
        <f t="shared" si="8"/>
        <v>3.6947601071198571E-2</v>
      </c>
    </row>
    <row r="85" spans="1:25">
      <c r="A85" s="249"/>
      <c r="C85" s="252" t="str">
        <f>'C. Masterfiles'!C17</f>
        <v>N05</v>
      </c>
      <c r="D85" s="252" t="str">
        <f>'C. Masterfiles'!D17</f>
        <v>Layer 2 Aggregation switch - 2,5GE module (to AGGR Ring)</v>
      </c>
      <c r="E85" s="252" t="str">
        <f>'C. Masterfiles'!E17</f>
        <v>AGGR-2,5GE-AGGR</v>
      </c>
      <c r="F85" s="271">
        <f t="shared" si="3"/>
        <v>1.657443349753696</v>
      </c>
      <c r="G85" s="271">
        <f t="shared" si="4"/>
        <v>1.6242944827586221</v>
      </c>
      <c r="H85" s="271">
        <f t="shared" si="4"/>
        <v>1.5918085931034496</v>
      </c>
      <c r="I85" s="271">
        <f t="shared" si="4"/>
        <v>1.5599724212413806</v>
      </c>
      <c r="J85" s="271">
        <f t="shared" si="4"/>
        <v>1.5287729728165529</v>
      </c>
      <c r="K85" s="271">
        <f t="shared" si="5"/>
        <v>27.063749999999999</v>
      </c>
      <c r="L85" s="271">
        <f t="shared" si="6"/>
        <v>28.038045</v>
      </c>
      <c r="M85" s="271">
        <f t="shared" si="6"/>
        <v>29.047414620000001</v>
      </c>
      <c r="N85" s="271">
        <f t="shared" si="6"/>
        <v>30.093121546320003</v>
      </c>
      <c r="O85" s="271">
        <f t="shared" si="6"/>
        <v>31.176473921987522</v>
      </c>
      <c r="P85" s="271">
        <f t="shared" si="9"/>
        <v>28.721193349753694</v>
      </c>
      <c r="Q85" s="271">
        <f t="shared" si="10"/>
        <v>29.662339482758622</v>
      </c>
      <c r="R85" s="271">
        <f t="shared" si="11"/>
        <v>30.639223213103453</v>
      </c>
      <c r="S85" s="271">
        <f t="shared" si="12"/>
        <v>31.653093967561382</v>
      </c>
      <c r="T85" s="271">
        <f t="shared" si="13"/>
        <v>32.705246894804077</v>
      </c>
      <c r="U85" s="271">
        <f t="shared" si="7"/>
        <v>8.2872167487684806E-2</v>
      </c>
      <c r="V85" s="271">
        <f t="shared" si="8"/>
        <v>8.5855565517241467E-2</v>
      </c>
      <c r="W85" s="271">
        <f t="shared" si="8"/>
        <v>8.894636587586216E-2</v>
      </c>
      <c r="X85" s="271">
        <f t="shared" si="8"/>
        <v>9.2148435047393201E-2</v>
      </c>
      <c r="Y85" s="271">
        <f t="shared" si="8"/>
        <v>9.5465778709099364E-2</v>
      </c>
    </row>
    <row r="86" spans="1:25">
      <c r="A86" s="249"/>
      <c r="C86" s="252" t="str">
        <f>'C. Masterfiles'!C18</f>
        <v>N06</v>
      </c>
      <c r="D86" s="252" t="str">
        <f>'C. Masterfiles'!D18</f>
        <v>Layer 2 Aggregation switch - processor</v>
      </c>
      <c r="E86" s="252" t="str">
        <f>'C. Masterfiles'!E18</f>
        <v>AGGR-PROC</v>
      </c>
      <c r="F86" s="271">
        <f t="shared" si="3"/>
        <v>7.7</v>
      </c>
      <c r="G86" s="271">
        <f t="shared" si="4"/>
        <v>7.5460000000000003</v>
      </c>
      <c r="H86" s="271">
        <f t="shared" si="4"/>
        <v>7.3950800000000001</v>
      </c>
      <c r="I86" s="271">
        <f t="shared" si="4"/>
        <v>7.2471784000000001</v>
      </c>
      <c r="J86" s="271">
        <f t="shared" si="4"/>
        <v>7.1022348319999997</v>
      </c>
      <c r="K86" s="271">
        <f t="shared" si="5"/>
        <v>216.51</v>
      </c>
      <c r="L86" s="271">
        <f t="shared" si="6"/>
        <v>224.30436</v>
      </c>
      <c r="M86" s="271">
        <f t="shared" si="6"/>
        <v>232.37931696000001</v>
      </c>
      <c r="N86" s="271">
        <f t="shared" si="6"/>
        <v>240.74497237056002</v>
      </c>
      <c r="O86" s="271">
        <f t="shared" si="6"/>
        <v>249.41179137590018</v>
      </c>
      <c r="P86" s="271">
        <f t="shared" si="9"/>
        <v>224.20999999999998</v>
      </c>
      <c r="Q86" s="271">
        <f t="shared" si="10"/>
        <v>231.85035999999999</v>
      </c>
      <c r="R86" s="271">
        <f t="shared" si="11"/>
        <v>239.77439696000002</v>
      </c>
      <c r="S86" s="271">
        <f t="shared" si="12"/>
        <v>247.99215077056002</v>
      </c>
      <c r="T86" s="271">
        <f t="shared" si="13"/>
        <v>256.5140262079002</v>
      </c>
      <c r="U86" s="271">
        <f t="shared" si="7"/>
        <v>0.38500000000000001</v>
      </c>
      <c r="V86" s="271">
        <f t="shared" si="8"/>
        <v>0.39886000000000005</v>
      </c>
      <c r="W86" s="271">
        <f t="shared" si="8"/>
        <v>0.41321896000000008</v>
      </c>
      <c r="X86" s="271">
        <f t="shared" si="8"/>
        <v>0.42809484256000008</v>
      </c>
      <c r="Y86" s="271">
        <f t="shared" si="8"/>
        <v>0.44350625689216011</v>
      </c>
    </row>
    <row r="87" spans="1:25">
      <c r="A87" s="249"/>
      <c r="C87" s="252" t="str">
        <f>'C. Masterfiles'!C19</f>
        <v>N07</v>
      </c>
      <c r="D87" s="252" t="str">
        <f>'C. Masterfiles'!D19</f>
        <v>Layer 3 edge router - common equipment (chassis, power supply, racks etc.)</v>
      </c>
      <c r="E87" s="252" t="str">
        <f>'C. Masterfiles'!E19</f>
        <v>EDGE-CMN</v>
      </c>
      <c r="F87" s="271">
        <f t="shared" si="3"/>
        <v>197900.466562986</v>
      </c>
      <c r="G87" s="271">
        <f t="shared" si="4"/>
        <v>207795.48989113531</v>
      </c>
      <c r="H87" s="271">
        <f t="shared" si="4"/>
        <v>218185.26438569208</v>
      </c>
      <c r="I87" s="271">
        <f t="shared" si="4"/>
        <v>229094.5276049767</v>
      </c>
      <c r="J87" s="271">
        <f t="shared" si="4"/>
        <v>240549.25398522554</v>
      </c>
      <c r="K87" s="271">
        <f t="shared" si="5"/>
        <v>4930</v>
      </c>
      <c r="L87" s="271">
        <f t="shared" si="6"/>
        <v>5107.4800000000005</v>
      </c>
      <c r="M87" s="271">
        <f t="shared" si="6"/>
        <v>5291.3492800000004</v>
      </c>
      <c r="N87" s="271">
        <f t="shared" si="6"/>
        <v>5481.8378540800004</v>
      </c>
      <c r="O87" s="271">
        <f t="shared" si="6"/>
        <v>5679.1840168268809</v>
      </c>
      <c r="P87" s="271">
        <f t="shared" si="9"/>
        <v>202830.466562986</v>
      </c>
      <c r="Q87" s="271">
        <f t="shared" si="10"/>
        <v>212902.96989113532</v>
      </c>
      <c r="R87" s="271">
        <f t="shared" si="11"/>
        <v>223476.61366569207</v>
      </c>
      <c r="S87" s="271">
        <f t="shared" si="12"/>
        <v>234576.36545905669</v>
      </c>
      <c r="T87" s="271">
        <f t="shared" si="13"/>
        <v>246228.43800205243</v>
      </c>
      <c r="U87" s="271">
        <f t="shared" si="7"/>
        <v>19790.0466562986</v>
      </c>
      <c r="V87" s="271">
        <f t="shared" si="8"/>
        <v>20502.488335925351</v>
      </c>
      <c r="W87" s="271">
        <f t="shared" si="8"/>
        <v>21240.577916018665</v>
      </c>
      <c r="X87" s="271">
        <f t="shared" si="8"/>
        <v>22005.238720995338</v>
      </c>
      <c r="Y87" s="271">
        <f t="shared" si="8"/>
        <v>22797.427314951172</v>
      </c>
    </row>
    <row r="88" spans="1:25">
      <c r="A88" s="249"/>
      <c r="C88" s="252" t="str">
        <f>'C. Masterfiles'!C20</f>
        <v>N08</v>
      </c>
      <c r="D88" s="252" t="str">
        <f>'C. Masterfiles'!D20</f>
        <v>Layer 3 edge router - 2,5GE module (to AGGR Ring)</v>
      </c>
      <c r="E88" s="252" t="str">
        <f>'C. Masterfiles'!E20</f>
        <v>EDGE-2,5GE-AGGR</v>
      </c>
      <c r="F88" s="271">
        <f t="shared" si="3"/>
        <v>20.020839813374799</v>
      </c>
      <c r="G88" s="271">
        <f t="shared" si="4"/>
        <v>19.620423017107303</v>
      </c>
      <c r="H88" s="271">
        <f t="shared" si="4"/>
        <v>19.228014556765157</v>
      </c>
      <c r="I88" s="271">
        <f t="shared" si="4"/>
        <v>18.843454265629852</v>
      </c>
      <c r="J88" s="271">
        <f t="shared" si="4"/>
        <v>18.466585180317253</v>
      </c>
      <c r="K88" s="271">
        <f t="shared" si="5"/>
        <v>1300</v>
      </c>
      <c r="L88" s="271">
        <f t="shared" si="6"/>
        <v>1346.8</v>
      </c>
      <c r="M88" s="271">
        <f t="shared" si="6"/>
        <v>1395.2847999999999</v>
      </c>
      <c r="N88" s="271">
        <f t="shared" si="6"/>
        <v>1445.5150527999999</v>
      </c>
      <c r="O88" s="271">
        <f t="shared" si="6"/>
        <v>1497.5535947008</v>
      </c>
      <c r="P88" s="271">
        <f t="shared" si="9"/>
        <v>1320.0208398133748</v>
      </c>
      <c r="Q88" s="271">
        <f t="shared" si="10"/>
        <v>1366.4204230171072</v>
      </c>
      <c r="R88" s="271">
        <f t="shared" si="11"/>
        <v>1414.5128145567651</v>
      </c>
      <c r="S88" s="271">
        <f t="shared" si="12"/>
        <v>1464.3585070656297</v>
      </c>
      <c r="T88" s="271">
        <f t="shared" si="13"/>
        <v>1516.0201798811172</v>
      </c>
      <c r="U88" s="271">
        <f t="shared" si="7"/>
        <v>2.00208398133748</v>
      </c>
      <c r="V88" s="271">
        <f t="shared" si="8"/>
        <v>2.0741590046656295</v>
      </c>
      <c r="W88" s="271">
        <f t="shared" si="8"/>
        <v>2.1488287288335921</v>
      </c>
      <c r="X88" s="271">
        <f t="shared" si="8"/>
        <v>2.2261865630716016</v>
      </c>
      <c r="Y88" s="271">
        <f t="shared" si="8"/>
        <v>2.3063292793421795</v>
      </c>
    </row>
    <row r="89" spans="1:25">
      <c r="A89" s="249"/>
      <c r="C89" s="252" t="str">
        <f>'C. Masterfiles'!C21</f>
        <v>N09</v>
      </c>
      <c r="D89" s="252" t="str">
        <f>'C. Masterfiles'!D21</f>
        <v>Layer 3 edge router - 2,5GE module (to EDGE Ring)</v>
      </c>
      <c r="E89" s="252" t="str">
        <f>'C. Masterfiles'!E21</f>
        <v>EDGE-2,5GE-EDGE</v>
      </c>
      <c r="F89" s="271">
        <f t="shared" si="3"/>
        <v>20.020839813374799</v>
      </c>
      <c r="G89" s="271">
        <f t="shared" si="4"/>
        <v>19.620423017107303</v>
      </c>
      <c r="H89" s="271">
        <f t="shared" si="4"/>
        <v>19.228014556765157</v>
      </c>
      <c r="I89" s="271">
        <f t="shared" si="4"/>
        <v>18.843454265629852</v>
      </c>
      <c r="J89" s="271">
        <f t="shared" si="4"/>
        <v>18.466585180317253</v>
      </c>
      <c r="K89" s="271">
        <f t="shared" si="5"/>
        <v>1300</v>
      </c>
      <c r="L89" s="271">
        <f t="shared" si="6"/>
        <v>1346.8</v>
      </c>
      <c r="M89" s="271">
        <f t="shared" si="6"/>
        <v>1395.2847999999999</v>
      </c>
      <c r="N89" s="271">
        <f t="shared" si="6"/>
        <v>1445.5150527999999</v>
      </c>
      <c r="O89" s="271">
        <f t="shared" si="6"/>
        <v>1497.5535947008</v>
      </c>
      <c r="P89" s="271">
        <f t="shared" si="9"/>
        <v>1320.0208398133748</v>
      </c>
      <c r="Q89" s="271">
        <f t="shared" si="10"/>
        <v>1366.4204230171072</v>
      </c>
      <c r="R89" s="271">
        <f t="shared" si="11"/>
        <v>1414.5128145567651</v>
      </c>
      <c r="S89" s="271">
        <f t="shared" si="12"/>
        <v>1464.3585070656297</v>
      </c>
      <c r="T89" s="271">
        <f t="shared" si="13"/>
        <v>1516.0201798811172</v>
      </c>
      <c r="U89" s="271">
        <f t="shared" si="7"/>
        <v>2.00208398133748</v>
      </c>
      <c r="V89" s="271">
        <f t="shared" si="8"/>
        <v>2.0741590046656295</v>
      </c>
      <c r="W89" s="271">
        <f t="shared" si="8"/>
        <v>2.1488287288335921</v>
      </c>
      <c r="X89" s="271">
        <f t="shared" si="8"/>
        <v>2.2261865630716016</v>
      </c>
      <c r="Y89" s="271">
        <f t="shared" si="8"/>
        <v>2.3063292793421795</v>
      </c>
    </row>
    <row r="90" spans="1:25">
      <c r="A90" s="249"/>
      <c r="C90" s="252" t="str">
        <f>'C. Masterfiles'!C22</f>
        <v>N10</v>
      </c>
      <c r="D90" s="252" t="str">
        <f>'C. Masterfiles'!D22</f>
        <v>Layer 3 edge router - processor</v>
      </c>
      <c r="E90" s="252" t="str">
        <f>'C. Masterfiles'!E22</f>
        <v>EDGE-PROC</v>
      </c>
      <c r="F90" s="271">
        <f t="shared" si="3"/>
        <v>31</v>
      </c>
      <c r="G90" s="271">
        <f t="shared" si="4"/>
        <v>30.38</v>
      </c>
      <c r="H90" s="271">
        <f t="shared" si="4"/>
        <v>29.772399999999998</v>
      </c>
      <c r="I90" s="271">
        <f t="shared" si="4"/>
        <v>29.176951999999996</v>
      </c>
      <c r="J90" s="271">
        <f t="shared" si="4"/>
        <v>28.593412959999995</v>
      </c>
      <c r="K90" s="271">
        <f t="shared" si="5"/>
        <v>467</v>
      </c>
      <c r="L90" s="271">
        <f t="shared" si="6"/>
        <v>483.81200000000001</v>
      </c>
      <c r="M90" s="271">
        <f t="shared" si="6"/>
        <v>501.22923200000002</v>
      </c>
      <c r="N90" s="271">
        <f t="shared" si="6"/>
        <v>519.27348435200008</v>
      </c>
      <c r="O90" s="271">
        <f t="shared" si="6"/>
        <v>537.96732978867215</v>
      </c>
      <c r="P90" s="271">
        <f t="shared" si="9"/>
        <v>498</v>
      </c>
      <c r="Q90" s="271">
        <f t="shared" si="10"/>
        <v>514.19200000000001</v>
      </c>
      <c r="R90" s="271">
        <f t="shared" si="11"/>
        <v>531.00163199999997</v>
      </c>
      <c r="S90" s="271">
        <f t="shared" si="12"/>
        <v>548.45043635200011</v>
      </c>
      <c r="T90" s="271">
        <f t="shared" si="13"/>
        <v>566.56074274867217</v>
      </c>
      <c r="U90" s="271">
        <f t="shared" si="7"/>
        <v>3.1</v>
      </c>
      <c r="V90" s="271">
        <f t="shared" si="8"/>
        <v>3.2116000000000002</v>
      </c>
      <c r="W90" s="271">
        <f t="shared" si="8"/>
        <v>3.3272176000000004</v>
      </c>
      <c r="X90" s="271">
        <f t="shared" si="8"/>
        <v>3.4469974336000004</v>
      </c>
      <c r="Y90" s="271">
        <f t="shared" si="8"/>
        <v>3.5710893412096008</v>
      </c>
    </row>
    <row r="91" spans="1:25">
      <c r="A91" s="249"/>
      <c r="C91" s="252" t="str">
        <f>'C. Masterfiles'!C23</f>
        <v>N11</v>
      </c>
      <c r="D91" s="252" t="str">
        <f>'C. Masterfiles'!D23</f>
        <v>Layer 3 core router - common equipment (chassis, power supply, racks etc.)</v>
      </c>
      <c r="E91" s="252" t="str">
        <f>'C. Masterfiles'!E23</f>
        <v>CORE-CMN</v>
      </c>
      <c r="F91" s="271">
        <f t="shared" si="3"/>
        <v>197900.466562986</v>
      </c>
      <c r="G91" s="271">
        <f t="shared" si="4"/>
        <v>207795.48989113531</v>
      </c>
      <c r="H91" s="271">
        <f t="shared" si="4"/>
        <v>218185.26438569208</v>
      </c>
      <c r="I91" s="271">
        <f t="shared" si="4"/>
        <v>229094.5276049767</v>
      </c>
      <c r="J91" s="271">
        <f t="shared" si="4"/>
        <v>240549.25398522554</v>
      </c>
      <c r="K91" s="271">
        <f t="shared" si="5"/>
        <v>4930</v>
      </c>
      <c r="L91" s="271">
        <f t="shared" si="6"/>
        <v>5107.4800000000005</v>
      </c>
      <c r="M91" s="271">
        <f t="shared" si="6"/>
        <v>5291.3492800000004</v>
      </c>
      <c r="N91" s="271">
        <f t="shared" si="6"/>
        <v>5481.8378540800004</v>
      </c>
      <c r="O91" s="271">
        <f t="shared" si="6"/>
        <v>5679.1840168268809</v>
      </c>
      <c r="P91" s="271">
        <f t="shared" si="9"/>
        <v>202830.466562986</v>
      </c>
      <c r="Q91" s="271">
        <f t="shared" si="10"/>
        <v>212902.96989113532</v>
      </c>
      <c r="R91" s="271">
        <f t="shared" si="11"/>
        <v>223476.61366569207</v>
      </c>
      <c r="S91" s="271">
        <f t="shared" si="12"/>
        <v>234576.36545905669</v>
      </c>
      <c r="T91" s="271">
        <f t="shared" si="13"/>
        <v>246228.43800205243</v>
      </c>
      <c r="U91" s="271">
        <f t="shared" si="7"/>
        <v>19790.0466562986</v>
      </c>
      <c r="V91" s="271">
        <f t="shared" si="8"/>
        <v>20502.488335925351</v>
      </c>
      <c r="W91" s="271">
        <f t="shared" si="8"/>
        <v>21240.577916018665</v>
      </c>
      <c r="X91" s="271">
        <f t="shared" si="8"/>
        <v>22005.238720995338</v>
      </c>
      <c r="Y91" s="271">
        <f t="shared" si="8"/>
        <v>22797.427314951172</v>
      </c>
    </row>
    <row r="92" spans="1:25">
      <c r="A92" s="249"/>
      <c r="C92" s="252" t="str">
        <f>'C. Masterfiles'!C24</f>
        <v>N12</v>
      </c>
      <c r="D92" s="252" t="str">
        <f>'C. Masterfiles'!D24</f>
        <v>Layer 3 core router - 2,5GE module (to EDGE Ring)</v>
      </c>
      <c r="E92" s="252" t="str">
        <f>'C. Masterfiles'!E24</f>
        <v>CORE-2,5GE-EDGE</v>
      </c>
      <c r="F92" s="271">
        <f t="shared" si="3"/>
        <v>20.020839813374799</v>
      </c>
      <c r="G92" s="271">
        <f t="shared" si="4"/>
        <v>19.620423017107303</v>
      </c>
      <c r="H92" s="271">
        <f t="shared" si="4"/>
        <v>19.228014556765157</v>
      </c>
      <c r="I92" s="271">
        <f t="shared" si="4"/>
        <v>18.843454265629852</v>
      </c>
      <c r="J92" s="271">
        <f t="shared" si="4"/>
        <v>18.466585180317253</v>
      </c>
      <c r="K92" s="271">
        <f t="shared" si="5"/>
        <v>1300</v>
      </c>
      <c r="L92" s="271">
        <f t="shared" si="6"/>
        <v>1346.8</v>
      </c>
      <c r="M92" s="271">
        <f t="shared" si="6"/>
        <v>1395.2847999999999</v>
      </c>
      <c r="N92" s="271">
        <f t="shared" si="6"/>
        <v>1445.5150527999999</v>
      </c>
      <c r="O92" s="271">
        <f t="shared" si="6"/>
        <v>1497.5535947008</v>
      </c>
      <c r="P92" s="271">
        <f t="shared" si="9"/>
        <v>1320.0208398133748</v>
      </c>
      <c r="Q92" s="271">
        <f t="shared" si="10"/>
        <v>1366.4204230171072</v>
      </c>
      <c r="R92" s="271">
        <f t="shared" si="11"/>
        <v>1414.5128145567651</v>
      </c>
      <c r="S92" s="271">
        <f t="shared" si="12"/>
        <v>1464.3585070656297</v>
      </c>
      <c r="T92" s="271">
        <f t="shared" si="13"/>
        <v>1516.0201798811172</v>
      </c>
      <c r="U92" s="271">
        <f t="shared" si="7"/>
        <v>2.00208398133748</v>
      </c>
      <c r="V92" s="271">
        <f t="shared" si="8"/>
        <v>2.0741590046656295</v>
      </c>
      <c r="W92" s="271">
        <f t="shared" si="8"/>
        <v>2.1488287288335921</v>
      </c>
      <c r="X92" s="271">
        <f t="shared" si="8"/>
        <v>2.2261865630716016</v>
      </c>
      <c r="Y92" s="271">
        <f t="shared" si="8"/>
        <v>2.3063292793421795</v>
      </c>
    </row>
    <row r="93" spans="1:25">
      <c r="A93" s="249"/>
      <c r="C93" s="252" t="str">
        <f>'C. Masterfiles'!C25</f>
        <v>N13</v>
      </c>
      <c r="D93" s="252" t="str">
        <f>'C. Masterfiles'!D25</f>
        <v>Layer 3 core router - 2,5GE module (to CORE Ring)</v>
      </c>
      <c r="E93" s="252" t="str">
        <f>'C. Masterfiles'!E25</f>
        <v>CORE-2,5GE-CORE</v>
      </c>
      <c r="F93" s="271">
        <f t="shared" si="3"/>
        <v>20.020839813374799</v>
      </c>
      <c r="G93" s="271">
        <f t="shared" si="4"/>
        <v>19.620423017107303</v>
      </c>
      <c r="H93" s="271">
        <f t="shared" si="4"/>
        <v>19.228014556765157</v>
      </c>
      <c r="I93" s="271">
        <f t="shared" si="4"/>
        <v>18.843454265629852</v>
      </c>
      <c r="J93" s="271">
        <f t="shared" si="4"/>
        <v>18.466585180317253</v>
      </c>
      <c r="K93" s="271">
        <f t="shared" si="5"/>
        <v>1300</v>
      </c>
      <c r="L93" s="271">
        <f t="shared" si="6"/>
        <v>1346.8</v>
      </c>
      <c r="M93" s="271">
        <f t="shared" si="6"/>
        <v>1395.2847999999999</v>
      </c>
      <c r="N93" s="271">
        <f t="shared" si="6"/>
        <v>1445.5150527999999</v>
      </c>
      <c r="O93" s="271">
        <f t="shared" si="6"/>
        <v>1497.5535947008</v>
      </c>
      <c r="P93" s="271">
        <f t="shared" si="9"/>
        <v>1320.0208398133748</v>
      </c>
      <c r="Q93" s="271">
        <f t="shared" si="10"/>
        <v>1366.4204230171072</v>
      </c>
      <c r="R93" s="271">
        <f t="shared" si="11"/>
        <v>1414.5128145567651</v>
      </c>
      <c r="S93" s="271">
        <f t="shared" si="12"/>
        <v>1464.3585070656297</v>
      </c>
      <c r="T93" s="271">
        <f t="shared" si="13"/>
        <v>1516.0201798811172</v>
      </c>
      <c r="U93" s="271">
        <f t="shared" si="7"/>
        <v>2.00208398133748</v>
      </c>
      <c r="V93" s="271">
        <f t="shared" si="8"/>
        <v>2.0741590046656295</v>
      </c>
      <c r="W93" s="271">
        <f t="shared" si="8"/>
        <v>2.1488287288335921</v>
      </c>
      <c r="X93" s="271">
        <f t="shared" si="8"/>
        <v>2.2261865630716016</v>
      </c>
      <c r="Y93" s="271">
        <f t="shared" si="8"/>
        <v>2.3063292793421795</v>
      </c>
    </row>
    <row r="94" spans="1:25">
      <c r="A94" s="249"/>
      <c r="C94" s="252" t="str">
        <f>'C. Masterfiles'!C26</f>
        <v>N14</v>
      </c>
      <c r="D94" s="252" t="str">
        <f>'C. Masterfiles'!D26</f>
        <v>Layer 3 core router - processor</v>
      </c>
      <c r="E94" s="252" t="str">
        <f>'C. Masterfiles'!E26</f>
        <v>CORE-PROC</v>
      </c>
      <c r="F94" s="271">
        <f t="shared" si="3"/>
        <v>28.84</v>
      </c>
      <c r="G94" s="271">
        <f t="shared" si="4"/>
        <v>28.263199999999998</v>
      </c>
      <c r="H94" s="271">
        <f t="shared" si="4"/>
        <v>27.697935999999999</v>
      </c>
      <c r="I94" s="271">
        <f t="shared" si="4"/>
        <v>27.143977279999998</v>
      </c>
      <c r="J94" s="271">
        <f t="shared" si="4"/>
        <v>26.601097734399996</v>
      </c>
      <c r="K94" s="271">
        <f t="shared" si="5"/>
        <v>467</v>
      </c>
      <c r="L94" s="271">
        <f t="shared" si="6"/>
        <v>483.81200000000001</v>
      </c>
      <c r="M94" s="271">
        <f t="shared" si="6"/>
        <v>501.22923200000002</v>
      </c>
      <c r="N94" s="271">
        <f t="shared" si="6"/>
        <v>519.27348435200008</v>
      </c>
      <c r="O94" s="271">
        <f t="shared" si="6"/>
        <v>537.96732978867215</v>
      </c>
      <c r="P94" s="271">
        <f t="shared" si="9"/>
        <v>495.84</v>
      </c>
      <c r="Q94" s="271">
        <f t="shared" si="10"/>
        <v>512.0752</v>
      </c>
      <c r="R94" s="271">
        <f t="shared" si="11"/>
        <v>528.92716800000005</v>
      </c>
      <c r="S94" s="271">
        <f t="shared" si="12"/>
        <v>546.41746163200003</v>
      </c>
      <c r="T94" s="271">
        <f t="shared" si="13"/>
        <v>564.56842752307216</v>
      </c>
      <c r="U94" s="271">
        <f t="shared" si="7"/>
        <v>2.8840000000000003</v>
      </c>
      <c r="V94" s="271">
        <f t="shared" si="8"/>
        <v>2.9878240000000003</v>
      </c>
      <c r="W94" s="271">
        <f t="shared" si="8"/>
        <v>3.0953856640000001</v>
      </c>
      <c r="X94" s="271">
        <f t="shared" si="8"/>
        <v>3.2068195479040003</v>
      </c>
      <c r="Y94" s="271">
        <f t="shared" si="8"/>
        <v>3.3222650516285444</v>
      </c>
    </row>
    <row r="95" spans="1:25">
      <c r="A95" s="249"/>
      <c r="C95" s="252" t="str">
        <f>'C. Masterfiles'!C27</f>
        <v>N15</v>
      </c>
      <c r="D95" s="252" t="str">
        <f>'C. Masterfiles'!D27</f>
        <v>Softswitch - common equipment (chassis, power supply, racks etc.)</v>
      </c>
      <c r="E95" s="252" t="str">
        <f>'C. Masterfiles'!E27</f>
        <v>SX-CMN</v>
      </c>
      <c r="F95" s="271">
        <f t="shared" si="3"/>
        <v>2300</v>
      </c>
      <c r="G95" s="271">
        <f t="shared" si="4"/>
        <v>2415</v>
      </c>
      <c r="H95" s="271">
        <f t="shared" si="4"/>
        <v>2535.75</v>
      </c>
      <c r="I95" s="271">
        <f t="shared" si="4"/>
        <v>2662.5374999999999</v>
      </c>
      <c r="J95" s="271">
        <f t="shared" si="4"/>
        <v>2795.6643749999998</v>
      </c>
      <c r="K95" s="271">
        <f t="shared" si="5"/>
        <v>230</v>
      </c>
      <c r="L95" s="271">
        <f t="shared" si="6"/>
        <v>238.28</v>
      </c>
      <c r="M95" s="271">
        <f t="shared" si="6"/>
        <v>246.85808</v>
      </c>
      <c r="N95" s="271">
        <f t="shared" si="6"/>
        <v>255.74497088000001</v>
      </c>
      <c r="O95" s="271">
        <f t="shared" si="6"/>
        <v>264.95178983168</v>
      </c>
      <c r="P95" s="271">
        <f t="shared" si="9"/>
        <v>2530</v>
      </c>
      <c r="Q95" s="271">
        <f t="shared" si="10"/>
        <v>2653.28</v>
      </c>
      <c r="R95" s="271">
        <f t="shared" si="11"/>
        <v>2782.60808</v>
      </c>
      <c r="S95" s="271">
        <f t="shared" si="12"/>
        <v>2918.2824708799999</v>
      </c>
      <c r="T95" s="271">
        <f t="shared" si="13"/>
        <v>3060.6161648316797</v>
      </c>
      <c r="U95" s="271">
        <f t="shared" si="7"/>
        <v>230</v>
      </c>
      <c r="V95" s="271">
        <f t="shared" si="8"/>
        <v>238.28</v>
      </c>
      <c r="W95" s="271">
        <f t="shared" si="8"/>
        <v>246.85808</v>
      </c>
      <c r="X95" s="271">
        <f t="shared" si="8"/>
        <v>255.74497088000001</v>
      </c>
      <c r="Y95" s="271">
        <f t="shared" si="8"/>
        <v>264.95178983168</v>
      </c>
    </row>
    <row r="96" spans="1:25">
      <c r="A96" s="249"/>
      <c r="C96" s="252" t="str">
        <f>'C. Masterfiles'!C28</f>
        <v>N16</v>
      </c>
      <c r="D96" s="252" t="str">
        <f>'C. Masterfiles'!D28</f>
        <v>Softswitch - session border controller</v>
      </c>
      <c r="E96" s="252" t="str">
        <f>'C. Masterfiles'!E28</f>
        <v>SX-SBC</v>
      </c>
      <c r="F96" s="271">
        <f t="shared" si="3"/>
        <v>7400</v>
      </c>
      <c r="G96" s="271">
        <f t="shared" si="4"/>
        <v>7252</v>
      </c>
      <c r="H96" s="271">
        <f t="shared" si="4"/>
        <v>7106.96</v>
      </c>
      <c r="I96" s="271">
        <f t="shared" si="4"/>
        <v>6964.8207999999995</v>
      </c>
      <c r="J96" s="271">
        <f t="shared" si="4"/>
        <v>6825.5243839999994</v>
      </c>
      <c r="K96" s="271">
        <f t="shared" si="5"/>
        <v>740</v>
      </c>
      <c r="L96" s="271">
        <f t="shared" si="6"/>
        <v>766.64</v>
      </c>
      <c r="M96" s="271">
        <f t="shared" si="6"/>
        <v>794.23904000000005</v>
      </c>
      <c r="N96" s="271">
        <f t="shared" si="6"/>
        <v>822.8316454400001</v>
      </c>
      <c r="O96" s="271">
        <f t="shared" si="6"/>
        <v>852.45358467584015</v>
      </c>
      <c r="P96" s="271">
        <f t="shared" si="9"/>
        <v>8140</v>
      </c>
      <c r="Q96" s="271">
        <f t="shared" si="10"/>
        <v>8018.64</v>
      </c>
      <c r="R96" s="271">
        <f t="shared" si="11"/>
        <v>7901.1990400000004</v>
      </c>
      <c r="S96" s="271">
        <f t="shared" si="12"/>
        <v>7787.6524454399996</v>
      </c>
      <c r="T96" s="271">
        <f t="shared" si="13"/>
        <v>7677.9779686758393</v>
      </c>
      <c r="U96" s="271">
        <f t="shared" si="7"/>
        <v>2306.6890000000003</v>
      </c>
      <c r="V96" s="271">
        <f t="shared" si="8"/>
        <v>2389.7298040000005</v>
      </c>
      <c r="W96" s="271">
        <f t="shared" si="8"/>
        <v>2475.7600769440005</v>
      </c>
      <c r="X96" s="271">
        <f t="shared" si="8"/>
        <v>2564.8874397139848</v>
      </c>
      <c r="Y96" s="271">
        <f t="shared" si="8"/>
        <v>2657.2233875436882</v>
      </c>
    </row>
    <row r="97" spans="1:25">
      <c r="A97" s="249"/>
      <c r="C97" s="252" t="str">
        <f>'C. Masterfiles'!C29</f>
        <v>N17</v>
      </c>
      <c r="D97" s="252" t="str">
        <f>'C. Masterfiles'!D29</f>
        <v>Softswitch - call control unit</v>
      </c>
      <c r="E97" s="252" t="str">
        <f>'C. Masterfiles'!E29</f>
        <v>SX-VOICE</v>
      </c>
      <c r="F97" s="271">
        <f t="shared" si="3"/>
        <v>1075</v>
      </c>
      <c r="G97" s="271">
        <f t="shared" si="4"/>
        <v>1053.5</v>
      </c>
      <c r="H97" s="271">
        <f t="shared" si="4"/>
        <v>1032.43</v>
      </c>
      <c r="I97" s="271">
        <f t="shared" si="4"/>
        <v>1011.7814000000001</v>
      </c>
      <c r="J97" s="271">
        <f t="shared" si="4"/>
        <v>991.54577200000006</v>
      </c>
      <c r="K97" s="271">
        <f t="shared" si="5"/>
        <v>107.5</v>
      </c>
      <c r="L97" s="271">
        <f t="shared" si="6"/>
        <v>111.37</v>
      </c>
      <c r="M97" s="271">
        <f t="shared" si="6"/>
        <v>115.37932000000001</v>
      </c>
      <c r="N97" s="271">
        <f t="shared" si="6"/>
        <v>119.53297552000001</v>
      </c>
      <c r="O97" s="271">
        <f t="shared" si="6"/>
        <v>123.83616263872001</v>
      </c>
      <c r="P97" s="271">
        <f t="shared" si="9"/>
        <v>1182.5</v>
      </c>
      <c r="Q97" s="271">
        <f t="shared" si="10"/>
        <v>1164.8699999999999</v>
      </c>
      <c r="R97" s="271">
        <f t="shared" si="11"/>
        <v>1147.8093200000001</v>
      </c>
      <c r="S97" s="271">
        <f t="shared" si="12"/>
        <v>1131.3143755200001</v>
      </c>
      <c r="T97" s="271">
        <f t="shared" si="13"/>
        <v>1115.3819346387202</v>
      </c>
      <c r="U97" s="271">
        <f t="shared" si="7"/>
        <v>202.31557132867133</v>
      </c>
      <c r="V97" s="271">
        <f t="shared" si="8"/>
        <v>209.5989318965035</v>
      </c>
      <c r="W97" s="271">
        <f t="shared" si="8"/>
        <v>217.14449344477762</v>
      </c>
      <c r="X97" s="271">
        <f t="shared" si="8"/>
        <v>224.96169520878962</v>
      </c>
      <c r="Y97" s="271">
        <f t="shared" si="8"/>
        <v>233.06031623630605</v>
      </c>
    </row>
    <row r="98" spans="1:25">
      <c r="A98" s="249"/>
      <c r="C98" s="252" t="str">
        <f>'C. Masterfiles'!C30</f>
        <v>N18</v>
      </c>
      <c r="D98" s="252" t="str">
        <f>'C. Masterfiles'!D30</f>
        <v>Softswitch - right to use voice licenses</v>
      </c>
      <c r="E98" s="252" t="str">
        <f>'C. Masterfiles'!E30</f>
        <v>SX-RTU</v>
      </c>
      <c r="F98" s="271">
        <f t="shared" si="3"/>
        <v>2500</v>
      </c>
      <c r="G98" s="271">
        <f t="shared" si="4"/>
        <v>2450</v>
      </c>
      <c r="H98" s="271">
        <f t="shared" si="4"/>
        <v>2401</v>
      </c>
      <c r="I98" s="271">
        <f t="shared" si="4"/>
        <v>2352.98</v>
      </c>
      <c r="J98" s="271">
        <f t="shared" si="4"/>
        <v>2305.9204</v>
      </c>
      <c r="K98" s="271">
        <f t="shared" si="5"/>
        <v>0</v>
      </c>
      <c r="L98" s="271">
        <f t="shared" si="6"/>
        <v>0</v>
      </c>
      <c r="M98" s="271">
        <f t="shared" si="6"/>
        <v>0</v>
      </c>
      <c r="N98" s="271">
        <f t="shared" si="6"/>
        <v>0</v>
      </c>
      <c r="O98" s="271">
        <f t="shared" si="6"/>
        <v>0</v>
      </c>
      <c r="P98" s="271">
        <f t="shared" si="9"/>
        <v>2500</v>
      </c>
      <c r="Q98" s="271">
        <f t="shared" si="10"/>
        <v>2450</v>
      </c>
      <c r="R98" s="271">
        <f t="shared" si="11"/>
        <v>2401</v>
      </c>
      <c r="S98" s="271">
        <f t="shared" si="12"/>
        <v>2352.98</v>
      </c>
      <c r="T98" s="271">
        <f t="shared" si="13"/>
        <v>2305.9204</v>
      </c>
      <c r="U98" s="271">
        <f t="shared" si="7"/>
        <v>475</v>
      </c>
      <c r="V98" s="271">
        <f t="shared" si="8"/>
        <v>492.1</v>
      </c>
      <c r="W98" s="271">
        <f t="shared" si="8"/>
        <v>509.81560000000002</v>
      </c>
      <c r="X98" s="271">
        <f t="shared" si="8"/>
        <v>528.16896159999999</v>
      </c>
      <c r="Y98" s="271">
        <f t="shared" si="8"/>
        <v>547.18304421760001</v>
      </c>
    </row>
    <row r="99" spans="1:25">
      <c r="A99" s="249"/>
      <c r="C99" s="252" t="str">
        <f>'C. Masterfiles'!C31</f>
        <v>N19</v>
      </c>
      <c r="D99" s="252" t="str">
        <f>'C. Masterfiles'!D31</f>
        <v>Interconnect gateway - common equipment (chassis, power supply, racks etc.)</v>
      </c>
      <c r="E99" s="252" t="str">
        <f>'C. Masterfiles'!E31</f>
        <v>ICGW-CMN</v>
      </c>
      <c r="F99" s="271">
        <f t="shared" si="3"/>
        <v>2200</v>
      </c>
      <c r="G99" s="271">
        <f t="shared" si="4"/>
        <v>2310</v>
      </c>
      <c r="H99" s="271">
        <f t="shared" si="4"/>
        <v>2425.5</v>
      </c>
      <c r="I99" s="271">
        <f t="shared" si="4"/>
        <v>2546.7750000000001</v>
      </c>
      <c r="J99" s="271">
        <f t="shared" si="4"/>
        <v>2674.11375</v>
      </c>
      <c r="K99" s="271">
        <f t="shared" si="5"/>
        <v>220</v>
      </c>
      <c r="L99" s="271">
        <f t="shared" si="6"/>
        <v>227.92000000000002</v>
      </c>
      <c r="M99" s="271">
        <f t="shared" si="6"/>
        <v>236.12512000000001</v>
      </c>
      <c r="N99" s="271">
        <f t="shared" si="6"/>
        <v>244.62562432000001</v>
      </c>
      <c r="O99" s="271">
        <f t="shared" si="6"/>
        <v>253.43214679552003</v>
      </c>
      <c r="P99" s="271">
        <f t="shared" si="9"/>
        <v>2420</v>
      </c>
      <c r="Q99" s="271">
        <f t="shared" si="10"/>
        <v>2537.92</v>
      </c>
      <c r="R99" s="271">
        <f t="shared" si="11"/>
        <v>2661.6251200000002</v>
      </c>
      <c r="S99" s="271">
        <f t="shared" si="12"/>
        <v>2791.4006243200001</v>
      </c>
      <c r="T99" s="271">
        <f t="shared" si="13"/>
        <v>2927.5458967955201</v>
      </c>
      <c r="U99" s="271">
        <f t="shared" si="7"/>
        <v>220</v>
      </c>
      <c r="V99" s="271">
        <f t="shared" si="8"/>
        <v>227.92000000000002</v>
      </c>
      <c r="W99" s="271">
        <f t="shared" si="8"/>
        <v>236.12512000000001</v>
      </c>
      <c r="X99" s="271">
        <f t="shared" si="8"/>
        <v>244.62562432000001</v>
      </c>
      <c r="Y99" s="271">
        <f t="shared" si="8"/>
        <v>253.43214679552003</v>
      </c>
    </row>
    <row r="100" spans="1:25">
      <c r="A100" s="249"/>
      <c r="C100" s="252" t="str">
        <f>'C. Masterfiles'!C32</f>
        <v>N20</v>
      </c>
      <c r="D100" s="252" t="str">
        <f>'C. Masterfiles'!D32</f>
        <v>Interconnect gateway - controller</v>
      </c>
      <c r="E100" s="252" t="str">
        <f>'C. Masterfiles'!E32</f>
        <v>ICGW-CONTROL</v>
      </c>
      <c r="F100" s="271">
        <f t="shared" si="3"/>
        <v>3300</v>
      </c>
      <c r="G100" s="271">
        <f t="shared" si="4"/>
        <v>3234</v>
      </c>
      <c r="H100" s="271">
        <f t="shared" si="4"/>
        <v>3169.32</v>
      </c>
      <c r="I100" s="271">
        <f t="shared" si="4"/>
        <v>3105.9336000000003</v>
      </c>
      <c r="J100" s="271">
        <f t="shared" si="4"/>
        <v>3043.8149280000002</v>
      </c>
      <c r="K100" s="271">
        <f t="shared" si="5"/>
        <v>330</v>
      </c>
      <c r="L100" s="271">
        <f t="shared" si="6"/>
        <v>341.88</v>
      </c>
      <c r="M100" s="271">
        <f t="shared" si="6"/>
        <v>354.18768</v>
      </c>
      <c r="N100" s="271">
        <f t="shared" si="6"/>
        <v>366.93843648000001</v>
      </c>
      <c r="O100" s="271">
        <f t="shared" si="6"/>
        <v>380.14822019328</v>
      </c>
      <c r="P100" s="271">
        <f t="shared" si="9"/>
        <v>3630</v>
      </c>
      <c r="Q100" s="271">
        <f t="shared" si="10"/>
        <v>3575.88</v>
      </c>
      <c r="R100" s="271">
        <f t="shared" si="11"/>
        <v>3523.5076800000002</v>
      </c>
      <c r="S100" s="271">
        <f t="shared" si="12"/>
        <v>3472.8720364800001</v>
      </c>
      <c r="T100" s="271">
        <f t="shared" si="13"/>
        <v>3423.9631481932802</v>
      </c>
      <c r="U100" s="271">
        <f t="shared" si="7"/>
        <v>330</v>
      </c>
      <c r="V100" s="271">
        <f t="shared" si="8"/>
        <v>341.88</v>
      </c>
      <c r="W100" s="271">
        <f t="shared" si="8"/>
        <v>354.18768</v>
      </c>
      <c r="X100" s="271">
        <f t="shared" si="8"/>
        <v>366.93843648000001</v>
      </c>
      <c r="Y100" s="271">
        <f t="shared" si="8"/>
        <v>380.14822019328</v>
      </c>
    </row>
    <row r="101" spans="1:25">
      <c r="A101" s="249"/>
      <c r="C101" s="252" t="str">
        <f>'C. Masterfiles'!C33</f>
        <v>N21</v>
      </c>
      <c r="D101" s="252" t="str">
        <f>'C. Masterfiles'!D33</f>
        <v>Interconnect gateway - 1GE module (to CORE)</v>
      </c>
      <c r="E101" s="252" t="str">
        <f>'C. Masterfiles'!E33</f>
        <v>ICGW-1GE-CORE</v>
      </c>
      <c r="F101" s="271">
        <f t="shared" si="3"/>
        <v>3.8</v>
      </c>
      <c r="G101" s="271">
        <f t="shared" ref="G101:J115" si="14">F101*(1+$I34)</f>
        <v>3.7239999999999998</v>
      </c>
      <c r="H101" s="271">
        <f t="shared" si="14"/>
        <v>3.6495199999999999</v>
      </c>
      <c r="I101" s="271">
        <f t="shared" si="14"/>
        <v>3.5765295999999998</v>
      </c>
      <c r="J101" s="271">
        <f t="shared" si="14"/>
        <v>3.5049990079999995</v>
      </c>
      <c r="K101" s="271">
        <f t="shared" si="5"/>
        <v>0.38</v>
      </c>
      <c r="L101" s="271">
        <f t="shared" ref="L101:O115" si="15">K101*(1+$K34)</f>
        <v>0.39368000000000003</v>
      </c>
      <c r="M101" s="271">
        <f t="shared" si="15"/>
        <v>0.40785248000000002</v>
      </c>
      <c r="N101" s="271">
        <f t="shared" si="15"/>
        <v>0.42253516928000001</v>
      </c>
      <c r="O101" s="271">
        <f t="shared" si="15"/>
        <v>0.43774643537408003</v>
      </c>
      <c r="P101" s="271">
        <f t="shared" si="9"/>
        <v>4.18</v>
      </c>
      <c r="Q101" s="271">
        <f t="shared" si="10"/>
        <v>4.11768</v>
      </c>
      <c r="R101" s="271">
        <f t="shared" si="11"/>
        <v>4.0573724799999997</v>
      </c>
      <c r="S101" s="271">
        <f t="shared" si="12"/>
        <v>3.9990647692799999</v>
      </c>
      <c r="T101" s="271">
        <f t="shared" si="13"/>
        <v>3.9427454433740796</v>
      </c>
      <c r="U101" s="271">
        <f t="shared" si="7"/>
        <v>0.38</v>
      </c>
      <c r="V101" s="271">
        <f t="shared" ref="V101:Y115" si="16">U101*(1+$M34)</f>
        <v>0.39368000000000003</v>
      </c>
      <c r="W101" s="271">
        <f t="shared" si="16"/>
        <v>0.40785248000000002</v>
      </c>
      <c r="X101" s="271">
        <f t="shared" si="16"/>
        <v>0.42253516928000001</v>
      </c>
      <c r="Y101" s="271">
        <f t="shared" si="16"/>
        <v>0.43774643537408003</v>
      </c>
    </row>
    <row r="102" spans="1:25">
      <c r="A102" s="249"/>
      <c r="C102" s="252" t="str">
        <f>'C. Masterfiles'!C34</f>
        <v>N22</v>
      </c>
      <c r="D102" s="252" t="str">
        <f>'C. Masterfiles'!D34</f>
        <v>Interconnect gateway - TDM module (to OLO)</v>
      </c>
      <c r="E102" s="252" t="str">
        <f>'C. Masterfiles'!E34</f>
        <v>ICGW-TDM-OLO</v>
      </c>
      <c r="F102" s="271">
        <f t="shared" si="3"/>
        <v>132.27513227513228</v>
      </c>
      <c r="G102" s="271">
        <f t="shared" si="14"/>
        <v>129.62962962962962</v>
      </c>
      <c r="H102" s="271">
        <f t="shared" si="14"/>
        <v>127.03703703703702</v>
      </c>
      <c r="I102" s="271">
        <f t="shared" si="14"/>
        <v>124.49629629629628</v>
      </c>
      <c r="J102" s="271">
        <f t="shared" si="14"/>
        <v>122.00637037037035</v>
      </c>
      <c r="K102" s="271">
        <f t="shared" si="5"/>
        <v>13.227513227513228</v>
      </c>
      <c r="L102" s="271">
        <f t="shared" si="15"/>
        <v>13.703703703703704</v>
      </c>
      <c r="M102" s="271">
        <f t="shared" si="15"/>
        <v>14.197037037037038</v>
      </c>
      <c r="N102" s="271">
        <f t="shared" si="15"/>
        <v>14.708130370370371</v>
      </c>
      <c r="O102" s="271">
        <f t="shared" si="15"/>
        <v>15.237623063703705</v>
      </c>
      <c r="P102" s="271">
        <f t="shared" si="9"/>
        <v>145.50264550264552</v>
      </c>
      <c r="Q102" s="271">
        <f t="shared" si="10"/>
        <v>143.33333333333331</v>
      </c>
      <c r="R102" s="271">
        <f t="shared" si="11"/>
        <v>141.23407407407407</v>
      </c>
      <c r="S102" s="271">
        <f t="shared" si="12"/>
        <v>139.20442666666665</v>
      </c>
      <c r="T102" s="271">
        <f t="shared" si="13"/>
        <v>137.24399343407404</v>
      </c>
      <c r="U102" s="271">
        <f t="shared" si="7"/>
        <v>13.227513227513228</v>
      </c>
      <c r="V102" s="271">
        <f t="shared" si="16"/>
        <v>13.703703703703704</v>
      </c>
      <c r="W102" s="271">
        <f t="shared" si="16"/>
        <v>14.197037037037038</v>
      </c>
      <c r="X102" s="271">
        <f t="shared" si="16"/>
        <v>14.708130370370371</v>
      </c>
      <c r="Y102" s="271">
        <f t="shared" si="16"/>
        <v>15.237623063703705</v>
      </c>
    </row>
    <row r="103" spans="1:25">
      <c r="A103" s="249"/>
      <c r="C103" s="252" t="str">
        <f>'C. Masterfiles'!C35</f>
        <v>N23</v>
      </c>
      <c r="D103" s="252" t="str">
        <f>'C. Masterfiles'!D35</f>
        <v>International gateway - common equipment (chassis, power supply, racks etc.)</v>
      </c>
      <c r="E103" s="252" t="str">
        <f>'C. Masterfiles'!E35</f>
        <v>INTGW-CMN</v>
      </c>
      <c r="F103" s="271">
        <f t="shared" si="3"/>
        <v>2200</v>
      </c>
      <c r="G103" s="271">
        <f t="shared" si="14"/>
        <v>2310</v>
      </c>
      <c r="H103" s="271">
        <f t="shared" si="14"/>
        <v>2425.5</v>
      </c>
      <c r="I103" s="271">
        <f t="shared" si="14"/>
        <v>2546.7750000000001</v>
      </c>
      <c r="J103" s="271">
        <f t="shared" si="14"/>
        <v>2674.11375</v>
      </c>
      <c r="K103" s="271">
        <f t="shared" si="5"/>
        <v>220</v>
      </c>
      <c r="L103" s="271">
        <f t="shared" si="15"/>
        <v>227.92000000000002</v>
      </c>
      <c r="M103" s="271">
        <f t="shared" si="15"/>
        <v>236.12512000000001</v>
      </c>
      <c r="N103" s="271">
        <f t="shared" si="15"/>
        <v>244.62562432000001</v>
      </c>
      <c r="O103" s="271">
        <f t="shared" si="15"/>
        <v>253.43214679552003</v>
      </c>
      <c r="P103" s="271">
        <f t="shared" si="9"/>
        <v>2420</v>
      </c>
      <c r="Q103" s="271">
        <f t="shared" si="10"/>
        <v>2537.92</v>
      </c>
      <c r="R103" s="271">
        <f t="shared" si="11"/>
        <v>2661.6251200000002</v>
      </c>
      <c r="S103" s="271">
        <f t="shared" si="12"/>
        <v>2791.4006243200001</v>
      </c>
      <c r="T103" s="271">
        <f t="shared" si="13"/>
        <v>2927.5458967955201</v>
      </c>
      <c r="U103" s="271">
        <f t="shared" si="7"/>
        <v>220</v>
      </c>
      <c r="V103" s="271">
        <f t="shared" si="16"/>
        <v>227.92000000000002</v>
      </c>
      <c r="W103" s="271">
        <f t="shared" si="16"/>
        <v>236.12512000000001</v>
      </c>
      <c r="X103" s="271">
        <f t="shared" si="16"/>
        <v>244.62562432000001</v>
      </c>
      <c r="Y103" s="271">
        <f t="shared" si="16"/>
        <v>253.43214679552003</v>
      </c>
    </row>
    <row r="104" spans="1:25">
      <c r="A104" s="249"/>
      <c r="C104" s="252" t="str">
        <f>'C. Masterfiles'!C36</f>
        <v>N24</v>
      </c>
      <c r="D104" s="252" t="str">
        <f>'C. Masterfiles'!D36</f>
        <v>International gateway - controller</v>
      </c>
      <c r="E104" s="252" t="str">
        <f>'C. Masterfiles'!E36</f>
        <v>INTGW-CONTROL</v>
      </c>
      <c r="F104" s="271">
        <f t="shared" si="3"/>
        <v>3300</v>
      </c>
      <c r="G104" s="271">
        <f t="shared" si="14"/>
        <v>3234</v>
      </c>
      <c r="H104" s="271">
        <f t="shared" si="14"/>
        <v>3169.32</v>
      </c>
      <c r="I104" s="271">
        <f t="shared" si="14"/>
        <v>3105.9336000000003</v>
      </c>
      <c r="J104" s="271">
        <f t="shared" si="14"/>
        <v>3043.8149280000002</v>
      </c>
      <c r="K104" s="271">
        <f t="shared" si="5"/>
        <v>330</v>
      </c>
      <c r="L104" s="271">
        <f t="shared" si="15"/>
        <v>341.88</v>
      </c>
      <c r="M104" s="271">
        <f t="shared" si="15"/>
        <v>354.18768</v>
      </c>
      <c r="N104" s="271">
        <f t="shared" si="15"/>
        <v>366.93843648000001</v>
      </c>
      <c r="O104" s="271">
        <f t="shared" si="15"/>
        <v>380.14822019328</v>
      </c>
      <c r="P104" s="271">
        <f t="shared" si="9"/>
        <v>3630</v>
      </c>
      <c r="Q104" s="271">
        <f t="shared" si="10"/>
        <v>3575.88</v>
      </c>
      <c r="R104" s="271">
        <f t="shared" si="11"/>
        <v>3523.5076800000002</v>
      </c>
      <c r="S104" s="271">
        <f t="shared" si="12"/>
        <v>3472.8720364800001</v>
      </c>
      <c r="T104" s="271">
        <f t="shared" si="13"/>
        <v>3423.9631481932802</v>
      </c>
      <c r="U104" s="271">
        <f t="shared" si="7"/>
        <v>330</v>
      </c>
      <c r="V104" s="271">
        <f t="shared" si="16"/>
        <v>341.88</v>
      </c>
      <c r="W104" s="271">
        <f t="shared" si="16"/>
        <v>354.18768</v>
      </c>
      <c r="X104" s="271">
        <f t="shared" si="16"/>
        <v>366.93843648000001</v>
      </c>
      <c r="Y104" s="271">
        <f t="shared" si="16"/>
        <v>380.14822019328</v>
      </c>
    </row>
    <row r="105" spans="1:25">
      <c r="A105" s="249"/>
      <c r="C105" s="252" t="str">
        <f>'C. Masterfiles'!C37</f>
        <v>N25</v>
      </c>
      <c r="D105" s="252" t="str">
        <f>'C. Masterfiles'!D37</f>
        <v>International gateway - 1GE module (to CORE)</v>
      </c>
      <c r="E105" s="252" t="str">
        <f>'C. Masterfiles'!E37</f>
        <v>INTGW-1GE-CORE</v>
      </c>
      <c r="F105" s="271">
        <f t="shared" si="3"/>
        <v>3.8</v>
      </c>
      <c r="G105" s="271">
        <f t="shared" si="14"/>
        <v>3.7239999999999998</v>
      </c>
      <c r="H105" s="271">
        <f t="shared" si="14"/>
        <v>3.6495199999999999</v>
      </c>
      <c r="I105" s="271">
        <f t="shared" si="14"/>
        <v>3.5765295999999998</v>
      </c>
      <c r="J105" s="271">
        <f t="shared" si="14"/>
        <v>3.5049990079999995</v>
      </c>
      <c r="K105" s="271">
        <f t="shared" si="5"/>
        <v>0.38</v>
      </c>
      <c r="L105" s="271">
        <f t="shared" si="15"/>
        <v>0.39368000000000003</v>
      </c>
      <c r="M105" s="271">
        <f t="shared" si="15"/>
        <v>0.40785248000000002</v>
      </c>
      <c r="N105" s="271">
        <f t="shared" si="15"/>
        <v>0.42253516928000001</v>
      </c>
      <c r="O105" s="271">
        <f t="shared" si="15"/>
        <v>0.43774643537408003</v>
      </c>
      <c r="P105" s="271">
        <f t="shared" si="9"/>
        <v>4.18</v>
      </c>
      <c r="Q105" s="271">
        <f t="shared" si="10"/>
        <v>4.11768</v>
      </c>
      <c r="R105" s="271">
        <f t="shared" si="11"/>
        <v>4.0573724799999997</v>
      </c>
      <c r="S105" s="271">
        <f t="shared" si="12"/>
        <v>3.9990647692799999</v>
      </c>
      <c r="T105" s="271">
        <f t="shared" si="13"/>
        <v>3.9427454433740796</v>
      </c>
      <c r="U105" s="271">
        <f t="shared" si="7"/>
        <v>0.38</v>
      </c>
      <c r="V105" s="271">
        <f t="shared" si="16"/>
        <v>0.39368000000000003</v>
      </c>
      <c r="W105" s="271">
        <f t="shared" si="16"/>
        <v>0.40785248000000002</v>
      </c>
      <c r="X105" s="271">
        <f t="shared" si="16"/>
        <v>0.42253516928000001</v>
      </c>
      <c r="Y105" s="271">
        <f t="shared" si="16"/>
        <v>0.43774643537408003</v>
      </c>
    </row>
    <row r="106" spans="1:25">
      <c r="A106" s="249"/>
      <c r="C106" s="252" t="str">
        <f>'C. Masterfiles'!C38</f>
        <v>N26</v>
      </c>
      <c r="D106" s="252" t="str">
        <f>'C. Masterfiles'!D38</f>
        <v>International gateway - TDM module (to INT)</v>
      </c>
      <c r="E106" s="252" t="str">
        <f>'C. Masterfiles'!E38</f>
        <v>INTGW-TDM-INT</v>
      </c>
      <c r="F106" s="271">
        <f t="shared" si="3"/>
        <v>132.27513227513228</v>
      </c>
      <c r="G106" s="271">
        <f t="shared" si="14"/>
        <v>129.62962962962962</v>
      </c>
      <c r="H106" s="271">
        <f t="shared" si="14"/>
        <v>127.03703703703702</v>
      </c>
      <c r="I106" s="271">
        <f t="shared" si="14"/>
        <v>124.49629629629628</v>
      </c>
      <c r="J106" s="271">
        <f t="shared" si="14"/>
        <v>122.00637037037035</v>
      </c>
      <c r="K106" s="271">
        <f t="shared" si="5"/>
        <v>13.227513227513228</v>
      </c>
      <c r="L106" s="271">
        <f t="shared" si="15"/>
        <v>13.703703703703704</v>
      </c>
      <c r="M106" s="271">
        <f t="shared" si="15"/>
        <v>14.197037037037038</v>
      </c>
      <c r="N106" s="271">
        <f t="shared" si="15"/>
        <v>14.708130370370371</v>
      </c>
      <c r="O106" s="271">
        <f t="shared" si="15"/>
        <v>15.237623063703705</v>
      </c>
      <c r="P106" s="271">
        <f t="shared" si="9"/>
        <v>145.50264550264552</v>
      </c>
      <c r="Q106" s="271">
        <f t="shared" si="10"/>
        <v>143.33333333333331</v>
      </c>
      <c r="R106" s="271">
        <f t="shared" si="11"/>
        <v>141.23407407407407</v>
      </c>
      <c r="S106" s="271">
        <f t="shared" si="12"/>
        <v>139.20442666666665</v>
      </c>
      <c r="T106" s="271">
        <f t="shared" si="13"/>
        <v>137.24399343407404</v>
      </c>
      <c r="U106" s="271">
        <f t="shared" si="7"/>
        <v>13.227513227513228</v>
      </c>
      <c r="V106" s="271">
        <f t="shared" si="16"/>
        <v>13.703703703703704</v>
      </c>
      <c r="W106" s="271">
        <f t="shared" si="16"/>
        <v>14.197037037037038</v>
      </c>
      <c r="X106" s="271">
        <f t="shared" si="16"/>
        <v>14.708130370370371</v>
      </c>
      <c r="Y106" s="271">
        <f t="shared" si="16"/>
        <v>15.237623063703705</v>
      </c>
    </row>
    <row r="107" spans="1:25">
      <c r="A107" s="249"/>
      <c r="C107" s="252" t="str">
        <f>'C. Masterfiles'!C39</f>
        <v>N27</v>
      </c>
      <c r="D107" s="252" t="str">
        <f>'C. Masterfiles'!D39</f>
        <v>Signalling gateway - common equipment (chassis, power supply, racks etc.)</v>
      </c>
      <c r="E107" s="252" t="str">
        <f>'C. Masterfiles'!E39</f>
        <v>SGW-CMN</v>
      </c>
      <c r="F107" s="271">
        <f t="shared" si="3"/>
        <v>6000</v>
      </c>
      <c r="G107" s="271">
        <f t="shared" si="14"/>
        <v>6300</v>
      </c>
      <c r="H107" s="271">
        <f t="shared" si="14"/>
        <v>6615</v>
      </c>
      <c r="I107" s="271">
        <f t="shared" si="14"/>
        <v>6945.75</v>
      </c>
      <c r="J107" s="271">
        <f t="shared" si="14"/>
        <v>7293.0375000000004</v>
      </c>
      <c r="K107" s="271">
        <f t="shared" si="5"/>
        <v>600</v>
      </c>
      <c r="L107" s="271">
        <f t="shared" si="15"/>
        <v>621.6</v>
      </c>
      <c r="M107" s="271">
        <f t="shared" si="15"/>
        <v>643.97760000000005</v>
      </c>
      <c r="N107" s="271">
        <f t="shared" si="15"/>
        <v>667.16079360000003</v>
      </c>
      <c r="O107" s="271">
        <f t="shared" si="15"/>
        <v>691.17858216960008</v>
      </c>
      <c r="P107" s="271">
        <f t="shared" si="9"/>
        <v>6600</v>
      </c>
      <c r="Q107" s="271">
        <f t="shared" si="10"/>
        <v>6921.6</v>
      </c>
      <c r="R107" s="271">
        <f t="shared" si="11"/>
        <v>7258.9776000000002</v>
      </c>
      <c r="S107" s="271">
        <f t="shared" si="12"/>
        <v>7612.9107936</v>
      </c>
      <c r="T107" s="271">
        <f t="shared" si="13"/>
        <v>7984.2160821696007</v>
      </c>
      <c r="U107" s="271">
        <f t="shared" si="7"/>
        <v>600</v>
      </c>
      <c r="V107" s="271">
        <f t="shared" si="16"/>
        <v>621.6</v>
      </c>
      <c r="W107" s="271">
        <f t="shared" si="16"/>
        <v>643.97760000000005</v>
      </c>
      <c r="X107" s="271">
        <f t="shared" si="16"/>
        <v>667.16079360000003</v>
      </c>
      <c r="Y107" s="271">
        <f t="shared" si="16"/>
        <v>691.17858216960008</v>
      </c>
    </row>
    <row r="108" spans="1:25">
      <c r="A108" s="249"/>
      <c r="C108" s="252" t="str">
        <f>'C. Masterfiles'!C40</f>
        <v>N28</v>
      </c>
      <c r="D108" s="252" t="str">
        <f>'C. Masterfiles'!D40</f>
        <v>Signalling gateway - controller</v>
      </c>
      <c r="E108" s="252" t="str">
        <f>'C. Masterfiles'!E40</f>
        <v>SGW-CONTROL</v>
      </c>
      <c r="F108" s="271">
        <f t="shared" si="3"/>
        <v>31</v>
      </c>
      <c r="G108" s="271">
        <f t="shared" si="14"/>
        <v>30.38</v>
      </c>
      <c r="H108" s="271">
        <f t="shared" si="14"/>
        <v>29.772399999999998</v>
      </c>
      <c r="I108" s="271">
        <f t="shared" si="14"/>
        <v>29.176951999999996</v>
      </c>
      <c r="J108" s="271">
        <f t="shared" si="14"/>
        <v>28.593412959999995</v>
      </c>
      <c r="K108" s="271">
        <f t="shared" si="5"/>
        <v>3.1</v>
      </c>
      <c r="L108" s="271">
        <f t="shared" si="15"/>
        <v>3.2116000000000002</v>
      </c>
      <c r="M108" s="271">
        <f t="shared" si="15"/>
        <v>3.3272176000000004</v>
      </c>
      <c r="N108" s="271">
        <f t="shared" si="15"/>
        <v>3.4469974336000004</v>
      </c>
      <c r="O108" s="271">
        <f t="shared" si="15"/>
        <v>3.5710893412096008</v>
      </c>
      <c r="P108" s="271">
        <f t="shared" si="9"/>
        <v>34.1</v>
      </c>
      <c r="Q108" s="271">
        <f t="shared" si="10"/>
        <v>33.5916</v>
      </c>
      <c r="R108" s="271">
        <f t="shared" si="11"/>
        <v>33.099617599999995</v>
      </c>
      <c r="S108" s="271">
        <f t="shared" si="12"/>
        <v>32.623949433599996</v>
      </c>
      <c r="T108" s="271">
        <f t="shared" si="13"/>
        <v>32.164502301209595</v>
      </c>
      <c r="U108" s="271">
        <f t="shared" si="7"/>
        <v>3.1</v>
      </c>
      <c r="V108" s="271">
        <f t="shared" si="16"/>
        <v>3.2116000000000002</v>
      </c>
      <c r="W108" s="271">
        <f t="shared" si="16"/>
        <v>3.3272176000000004</v>
      </c>
      <c r="X108" s="271">
        <f t="shared" si="16"/>
        <v>3.4469974336000004</v>
      </c>
      <c r="Y108" s="271">
        <f t="shared" si="16"/>
        <v>3.5710893412096008</v>
      </c>
    </row>
    <row r="109" spans="1:25">
      <c r="A109" s="249"/>
      <c r="C109" s="252" t="str">
        <f>'C. Masterfiles'!C41</f>
        <v>N29</v>
      </c>
      <c r="D109" s="252" t="str">
        <f>'C. Masterfiles'!D41</f>
        <v>Signalling gateway - CCS7 to SIGTRAN to the core</v>
      </c>
      <c r="E109" s="252" t="str">
        <f>'C. Masterfiles'!E41</f>
        <v>SGW-SIGTRAN</v>
      </c>
      <c r="F109" s="271">
        <f t="shared" si="3"/>
        <v>200</v>
      </c>
      <c r="G109" s="271">
        <f t="shared" si="14"/>
        <v>196</v>
      </c>
      <c r="H109" s="271">
        <f t="shared" si="14"/>
        <v>192.07999999999998</v>
      </c>
      <c r="I109" s="271">
        <f t="shared" si="14"/>
        <v>188.23839999999998</v>
      </c>
      <c r="J109" s="271">
        <f t="shared" si="14"/>
        <v>184.47363199999998</v>
      </c>
      <c r="K109" s="271">
        <f t="shared" si="5"/>
        <v>20</v>
      </c>
      <c r="L109" s="271">
        <f t="shared" si="15"/>
        <v>20.72</v>
      </c>
      <c r="M109" s="271">
        <f t="shared" si="15"/>
        <v>21.465920000000001</v>
      </c>
      <c r="N109" s="271">
        <f t="shared" si="15"/>
        <v>22.238693120000001</v>
      </c>
      <c r="O109" s="271">
        <f t="shared" si="15"/>
        <v>23.039286072320003</v>
      </c>
      <c r="P109" s="271">
        <f t="shared" si="9"/>
        <v>220</v>
      </c>
      <c r="Q109" s="271">
        <f t="shared" si="10"/>
        <v>216.72</v>
      </c>
      <c r="R109" s="271">
        <f t="shared" si="11"/>
        <v>213.54592</v>
      </c>
      <c r="S109" s="271">
        <f t="shared" si="12"/>
        <v>210.47709311999998</v>
      </c>
      <c r="T109" s="271">
        <f t="shared" si="13"/>
        <v>207.51291807231999</v>
      </c>
      <c r="U109" s="271">
        <f t="shared" si="7"/>
        <v>20</v>
      </c>
      <c r="V109" s="271">
        <f t="shared" si="16"/>
        <v>20.72</v>
      </c>
      <c r="W109" s="271">
        <f t="shared" si="16"/>
        <v>21.465920000000001</v>
      </c>
      <c r="X109" s="271">
        <f t="shared" si="16"/>
        <v>22.238693120000001</v>
      </c>
      <c r="Y109" s="271">
        <f t="shared" si="16"/>
        <v>23.039286072320003</v>
      </c>
    </row>
    <row r="110" spans="1:25">
      <c r="A110" s="249"/>
      <c r="C110" s="252" t="str">
        <f>'C. Masterfiles'!C42</f>
        <v>N30</v>
      </c>
      <c r="D110" s="252" t="str">
        <f>'C. Masterfiles'!D42</f>
        <v>SDH STM-1</v>
      </c>
      <c r="E110" s="252" t="str">
        <f>'C. Masterfiles'!E42</f>
        <v>SDH-STM-1</v>
      </c>
      <c r="F110" s="271">
        <f t="shared" si="3"/>
        <v>8836</v>
      </c>
      <c r="G110" s="271">
        <f t="shared" si="14"/>
        <v>8659.2800000000007</v>
      </c>
      <c r="H110" s="271">
        <f t="shared" si="14"/>
        <v>8486.0944</v>
      </c>
      <c r="I110" s="271">
        <f t="shared" si="14"/>
        <v>8316.3725119999999</v>
      </c>
      <c r="J110" s="271">
        <f t="shared" si="14"/>
        <v>8150.04506176</v>
      </c>
      <c r="K110" s="271">
        <f t="shared" si="5"/>
        <v>883.6</v>
      </c>
      <c r="L110" s="271">
        <f t="shared" si="15"/>
        <v>915.40960000000007</v>
      </c>
      <c r="M110" s="271">
        <f t="shared" si="15"/>
        <v>948.36434560000009</v>
      </c>
      <c r="N110" s="271">
        <f t="shared" si="15"/>
        <v>982.50546204160014</v>
      </c>
      <c r="O110" s="271">
        <f t="shared" si="15"/>
        <v>1017.8756586750977</v>
      </c>
      <c r="P110" s="271">
        <f t="shared" si="9"/>
        <v>9719.6</v>
      </c>
      <c r="Q110" s="271">
        <f t="shared" si="10"/>
        <v>9574.6896000000015</v>
      </c>
      <c r="R110" s="271">
        <f t="shared" si="11"/>
        <v>9434.4587456000008</v>
      </c>
      <c r="S110" s="271">
        <f t="shared" si="12"/>
        <v>9298.8779740415994</v>
      </c>
      <c r="T110" s="271">
        <f t="shared" si="13"/>
        <v>9167.9207204350969</v>
      </c>
      <c r="U110" s="271">
        <f t="shared" si="7"/>
        <v>883.6</v>
      </c>
      <c r="V110" s="271">
        <f t="shared" si="16"/>
        <v>915.40960000000007</v>
      </c>
      <c r="W110" s="271">
        <f t="shared" si="16"/>
        <v>948.36434560000009</v>
      </c>
      <c r="X110" s="271">
        <f t="shared" si="16"/>
        <v>982.50546204160014</v>
      </c>
      <c r="Y110" s="271">
        <f t="shared" si="16"/>
        <v>1017.8756586750977</v>
      </c>
    </row>
    <row r="111" spans="1:25">
      <c r="A111" s="249"/>
      <c r="C111" s="252" t="str">
        <f>'C. Masterfiles'!C43</f>
        <v>N31</v>
      </c>
      <c r="D111" s="252" t="str">
        <f>'C. Masterfiles'!D43</f>
        <v>SDH STM-4</v>
      </c>
      <c r="E111" s="252" t="str">
        <f>'C. Masterfiles'!E43</f>
        <v>SDH-STM-4</v>
      </c>
      <c r="F111" s="271">
        <f t="shared" si="3"/>
        <v>9436</v>
      </c>
      <c r="G111" s="271">
        <f t="shared" si="14"/>
        <v>9247.2800000000007</v>
      </c>
      <c r="H111" s="271">
        <f t="shared" si="14"/>
        <v>9062.3343999999997</v>
      </c>
      <c r="I111" s="271">
        <f t="shared" si="14"/>
        <v>8881.0877120000005</v>
      </c>
      <c r="J111" s="271">
        <f t="shared" si="14"/>
        <v>8703.4659577599996</v>
      </c>
      <c r="K111" s="271">
        <f t="shared" si="5"/>
        <v>943.6</v>
      </c>
      <c r="L111" s="271">
        <f t="shared" si="15"/>
        <v>977.56960000000004</v>
      </c>
      <c r="M111" s="271">
        <f t="shared" si="15"/>
        <v>1012.7621056</v>
      </c>
      <c r="N111" s="271">
        <f t="shared" si="15"/>
        <v>1049.2215414016</v>
      </c>
      <c r="O111" s="271">
        <f t="shared" si="15"/>
        <v>1086.9935168920576</v>
      </c>
      <c r="P111" s="271">
        <f t="shared" si="9"/>
        <v>10379.6</v>
      </c>
      <c r="Q111" s="271">
        <f t="shared" si="10"/>
        <v>10224.849600000001</v>
      </c>
      <c r="R111" s="271">
        <f t="shared" si="11"/>
        <v>10075.0965056</v>
      </c>
      <c r="S111" s="271">
        <f t="shared" si="12"/>
        <v>9930.3092534015996</v>
      </c>
      <c r="T111" s="271">
        <f t="shared" si="13"/>
        <v>9790.4594746520579</v>
      </c>
      <c r="U111" s="271">
        <f t="shared" si="7"/>
        <v>943.6</v>
      </c>
      <c r="V111" s="271">
        <f t="shared" si="16"/>
        <v>977.56960000000004</v>
      </c>
      <c r="W111" s="271">
        <f t="shared" si="16"/>
        <v>1012.7621056</v>
      </c>
      <c r="X111" s="271">
        <f t="shared" si="16"/>
        <v>1049.2215414016</v>
      </c>
      <c r="Y111" s="271">
        <f t="shared" si="16"/>
        <v>1086.9935168920576</v>
      </c>
    </row>
    <row r="112" spans="1:25">
      <c r="A112" s="249"/>
      <c r="C112" s="252" t="str">
        <f>'C. Masterfiles'!C44</f>
        <v>N32</v>
      </c>
      <c r="D112" s="252" t="str">
        <f>'C. Masterfiles'!D44</f>
        <v>SDH STM-16</v>
      </c>
      <c r="E112" s="252" t="str">
        <f>'C. Masterfiles'!E44</f>
        <v>SDH-STM-16</v>
      </c>
      <c r="F112" s="271">
        <f t="shared" si="3"/>
        <v>13161</v>
      </c>
      <c r="G112" s="271">
        <f t="shared" si="14"/>
        <v>12897.78</v>
      </c>
      <c r="H112" s="271">
        <f t="shared" si="14"/>
        <v>12639.8244</v>
      </c>
      <c r="I112" s="271">
        <f t="shared" si="14"/>
        <v>12387.027912</v>
      </c>
      <c r="J112" s="271">
        <f t="shared" si="14"/>
        <v>12139.287353759999</v>
      </c>
      <c r="K112" s="271">
        <f t="shared" si="5"/>
        <v>1316.1000000000001</v>
      </c>
      <c r="L112" s="271">
        <f t="shared" si="15"/>
        <v>1363.4796000000001</v>
      </c>
      <c r="M112" s="271">
        <f t="shared" si="15"/>
        <v>1412.5648656000001</v>
      </c>
      <c r="N112" s="271">
        <f t="shared" si="15"/>
        <v>1463.4172007616</v>
      </c>
      <c r="O112" s="271">
        <f t="shared" si="15"/>
        <v>1516.1002199890177</v>
      </c>
      <c r="P112" s="271">
        <f t="shared" si="9"/>
        <v>14477.1</v>
      </c>
      <c r="Q112" s="271">
        <f t="shared" si="10"/>
        <v>14261.259600000001</v>
      </c>
      <c r="R112" s="271">
        <f t="shared" si="11"/>
        <v>14052.389265599999</v>
      </c>
      <c r="S112" s="271">
        <f t="shared" si="12"/>
        <v>13850.445112761599</v>
      </c>
      <c r="T112" s="271">
        <f t="shared" si="13"/>
        <v>13655.387573749016</v>
      </c>
      <c r="U112" s="271">
        <f t="shared" si="7"/>
        <v>1316.1000000000001</v>
      </c>
      <c r="V112" s="271">
        <f t="shared" si="16"/>
        <v>1363.4796000000001</v>
      </c>
      <c r="W112" s="271">
        <f t="shared" si="16"/>
        <v>1412.5648656000001</v>
      </c>
      <c r="X112" s="271">
        <f t="shared" si="16"/>
        <v>1463.4172007616</v>
      </c>
      <c r="Y112" s="271">
        <f t="shared" si="16"/>
        <v>1516.1002199890177</v>
      </c>
    </row>
    <row r="113" spans="1:25">
      <c r="A113" s="249"/>
      <c r="C113" s="252" t="str">
        <f>'C. Masterfiles'!C45</f>
        <v>N33</v>
      </c>
      <c r="D113" s="252" t="str">
        <f>'C. Masterfiles'!D45</f>
        <v>Network management system</v>
      </c>
      <c r="E113" s="252" t="str">
        <f>'C. Masterfiles'!E45</f>
        <v>NMS</v>
      </c>
      <c r="F113" s="271">
        <f t="shared" si="3"/>
        <v>491620</v>
      </c>
      <c r="G113" s="271">
        <f t="shared" si="14"/>
        <v>481787.6</v>
      </c>
      <c r="H113" s="271">
        <f t="shared" si="14"/>
        <v>472151.84799999994</v>
      </c>
      <c r="I113" s="271">
        <f t="shared" si="14"/>
        <v>462708.81103999994</v>
      </c>
      <c r="J113" s="271">
        <f t="shared" si="14"/>
        <v>453454.63481919991</v>
      </c>
      <c r="K113" s="271">
        <f t="shared" si="5"/>
        <v>49162</v>
      </c>
      <c r="L113" s="271">
        <f t="shared" si="15"/>
        <v>50931.832000000002</v>
      </c>
      <c r="M113" s="271">
        <f t="shared" si="15"/>
        <v>52765.377952000003</v>
      </c>
      <c r="N113" s="271">
        <f t="shared" si="15"/>
        <v>54664.931558272001</v>
      </c>
      <c r="O113" s="271">
        <f t="shared" si="15"/>
        <v>56632.869094369795</v>
      </c>
      <c r="P113" s="271">
        <f t="shared" si="9"/>
        <v>540782</v>
      </c>
      <c r="Q113" s="271">
        <f t="shared" si="10"/>
        <v>532719.43200000003</v>
      </c>
      <c r="R113" s="271">
        <f t="shared" si="11"/>
        <v>524917.22595199989</v>
      </c>
      <c r="S113" s="271">
        <f t="shared" si="12"/>
        <v>517373.74259827193</v>
      </c>
      <c r="T113" s="271">
        <f t="shared" si="13"/>
        <v>510087.50391356973</v>
      </c>
      <c r="U113" s="271">
        <f t="shared" si="7"/>
        <v>49162</v>
      </c>
      <c r="V113" s="271">
        <f t="shared" si="16"/>
        <v>50931.832000000002</v>
      </c>
      <c r="W113" s="271">
        <f t="shared" si="16"/>
        <v>52765.377952000003</v>
      </c>
      <c r="X113" s="271">
        <f t="shared" si="16"/>
        <v>54664.931558272001</v>
      </c>
      <c r="Y113" s="271">
        <f t="shared" si="16"/>
        <v>56632.869094369795</v>
      </c>
    </row>
    <row r="114" spans="1:25">
      <c r="A114" s="249"/>
      <c r="C114" s="252" t="str">
        <f>'C. Masterfiles'!C46</f>
        <v>N34</v>
      </c>
      <c r="D114" s="252" t="str">
        <f>'C. Masterfiles'!D46</f>
        <v>Operational support system</v>
      </c>
      <c r="E114" s="252" t="str">
        <f>'C. Masterfiles'!E46</f>
        <v>OSS</v>
      </c>
      <c r="F114" s="271">
        <f t="shared" si="3"/>
        <v>7103240</v>
      </c>
      <c r="G114" s="271">
        <f t="shared" si="14"/>
        <v>6961175.2000000002</v>
      </c>
      <c r="H114" s="271">
        <f t="shared" si="14"/>
        <v>6821951.6960000005</v>
      </c>
      <c r="I114" s="271">
        <f t="shared" si="14"/>
        <v>6685512.6620800002</v>
      </c>
      <c r="J114" s="271">
        <f t="shared" si="14"/>
        <v>6551802.4088383997</v>
      </c>
      <c r="K114" s="271">
        <f t="shared" si="5"/>
        <v>710324</v>
      </c>
      <c r="L114" s="271">
        <f t="shared" si="15"/>
        <v>735895.66399999999</v>
      </c>
      <c r="M114" s="271">
        <f t="shared" si="15"/>
        <v>762387.90790400002</v>
      </c>
      <c r="N114" s="271">
        <f t="shared" si="15"/>
        <v>789833.87258854404</v>
      </c>
      <c r="O114" s="271">
        <f t="shared" si="15"/>
        <v>818267.89200173167</v>
      </c>
      <c r="P114" s="271">
        <f t="shared" si="9"/>
        <v>7813564</v>
      </c>
      <c r="Q114" s="271">
        <f t="shared" si="10"/>
        <v>7697070.8640000001</v>
      </c>
      <c r="R114" s="271">
        <f t="shared" si="11"/>
        <v>7584339.6039040005</v>
      </c>
      <c r="S114" s="271">
        <f t="shared" si="12"/>
        <v>7475346.5346685443</v>
      </c>
      <c r="T114" s="271">
        <f t="shared" si="13"/>
        <v>7370070.300840131</v>
      </c>
      <c r="U114" s="271">
        <f t="shared" si="7"/>
        <v>710324</v>
      </c>
      <c r="V114" s="271">
        <f t="shared" si="16"/>
        <v>735895.66399999999</v>
      </c>
      <c r="W114" s="271">
        <f t="shared" si="16"/>
        <v>762387.90790400002</v>
      </c>
      <c r="X114" s="271">
        <f t="shared" si="16"/>
        <v>789833.87258854404</v>
      </c>
      <c r="Y114" s="271">
        <f t="shared" si="16"/>
        <v>818267.89200173167</v>
      </c>
    </row>
    <row r="115" spans="1:25">
      <c r="A115" s="249"/>
      <c r="C115" s="252" t="str">
        <f>'C. Masterfiles'!C47</f>
        <v>N35</v>
      </c>
      <c r="D115" s="252" t="str">
        <f>'C. Masterfiles'!D47</f>
        <v>Interconnection billing system</v>
      </c>
      <c r="E115" s="252" t="str">
        <f>'C. Masterfiles'!E47</f>
        <v>IBIL</v>
      </c>
      <c r="F115" s="271">
        <f t="shared" si="3"/>
        <v>3571000</v>
      </c>
      <c r="G115" s="271">
        <f t="shared" si="14"/>
        <v>3499580</v>
      </c>
      <c r="H115" s="271">
        <f t="shared" si="14"/>
        <v>3429588.4</v>
      </c>
      <c r="I115" s="271">
        <f t="shared" si="14"/>
        <v>3360996.6319999998</v>
      </c>
      <c r="J115" s="271">
        <f t="shared" si="14"/>
        <v>3293776.6993599995</v>
      </c>
      <c r="K115" s="271">
        <f t="shared" si="5"/>
        <v>357100</v>
      </c>
      <c r="L115" s="271">
        <f t="shared" si="15"/>
        <v>369955.60000000003</v>
      </c>
      <c r="M115" s="271">
        <f t="shared" si="15"/>
        <v>383274.00160000008</v>
      </c>
      <c r="N115" s="271">
        <f t="shared" si="15"/>
        <v>397071.86565760011</v>
      </c>
      <c r="O115" s="271">
        <f t="shared" si="15"/>
        <v>411366.45282127371</v>
      </c>
      <c r="P115" s="271">
        <f t="shared" si="9"/>
        <v>3928100</v>
      </c>
      <c r="Q115" s="271">
        <f t="shared" si="10"/>
        <v>3869535.6</v>
      </c>
      <c r="R115" s="271">
        <f t="shared" si="11"/>
        <v>3812862.4016</v>
      </c>
      <c r="S115" s="271">
        <f t="shared" si="12"/>
        <v>3758068.4976575999</v>
      </c>
      <c r="T115" s="271">
        <f t="shared" si="13"/>
        <v>3705143.1521812733</v>
      </c>
      <c r="U115" s="271">
        <f t="shared" si="7"/>
        <v>357100</v>
      </c>
      <c r="V115" s="271">
        <f t="shared" si="16"/>
        <v>369955.60000000003</v>
      </c>
      <c r="W115" s="271">
        <f t="shared" si="16"/>
        <v>383274.00160000008</v>
      </c>
      <c r="X115" s="271">
        <f t="shared" si="16"/>
        <v>397071.86565760011</v>
      </c>
      <c r="Y115" s="271">
        <f t="shared" si="16"/>
        <v>411366.45282127371</v>
      </c>
    </row>
    <row r="116" spans="1:25">
      <c r="A116" s="249"/>
    </row>
    <row r="117" spans="1:25">
      <c r="A117" s="249"/>
    </row>
    <row r="118" spans="1:25" ht="15">
      <c r="A118" s="249"/>
      <c r="B118" s="132">
        <f>B77+0.01</f>
        <v>4.0399999999999991</v>
      </c>
      <c r="C118" s="80" t="s">
        <v>312</v>
      </c>
    </row>
    <row r="119" spans="1:25">
      <c r="A119" s="249"/>
    </row>
    <row r="120" spans="1:25" ht="36">
      <c r="A120" s="249"/>
      <c r="C120" s="228" t="s">
        <v>40</v>
      </c>
      <c r="D120" s="469" t="s">
        <v>319</v>
      </c>
      <c r="E120" s="470"/>
      <c r="F120" s="200" t="s">
        <v>45</v>
      </c>
      <c r="G120" s="200" t="str">
        <f>F120</f>
        <v xml:space="preserve">Unit equipment cost  </v>
      </c>
      <c r="H120" s="200" t="str">
        <f>G120</f>
        <v xml:space="preserve">Unit equipment cost  </v>
      </c>
      <c r="I120" s="200" t="str">
        <f>H120</f>
        <v xml:space="preserve">Unit equipment cost  </v>
      </c>
      <c r="J120" s="200" t="str">
        <f>I120</f>
        <v xml:space="preserve">Unit equipment cost  </v>
      </c>
      <c r="K120" s="200" t="s">
        <v>46</v>
      </c>
      <c r="L120" s="200" t="str">
        <f>K120</f>
        <v xml:space="preserve">Unit installation cost </v>
      </c>
      <c r="M120" s="200" t="str">
        <f>L120</f>
        <v xml:space="preserve">Unit installation cost </v>
      </c>
      <c r="N120" s="200" t="str">
        <f>M120</f>
        <v xml:space="preserve">Unit installation cost </v>
      </c>
      <c r="O120" s="200" t="str">
        <f>N120</f>
        <v xml:space="preserve">Unit installation cost </v>
      </c>
      <c r="P120" s="200" t="s">
        <v>47</v>
      </c>
      <c r="Q120" s="200" t="str">
        <f>P120</f>
        <v>Unit equip + install cost</v>
      </c>
      <c r="R120" s="200" t="str">
        <f>Q120</f>
        <v>Unit equip + install cost</v>
      </c>
      <c r="S120" s="200" t="str">
        <f>R120</f>
        <v>Unit equip + install cost</v>
      </c>
      <c r="T120" s="200" t="str">
        <f>S120</f>
        <v>Unit equip + install cost</v>
      </c>
      <c r="U120" s="200" t="s">
        <v>101</v>
      </c>
      <c r="V120" s="200" t="str">
        <f>U120</f>
        <v>Unit operating cost</v>
      </c>
      <c r="W120" s="200" t="str">
        <f>V120</f>
        <v>Unit operating cost</v>
      </c>
      <c r="X120" s="200" t="str">
        <f>W120</f>
        <v>Unit operating cost</v>
      </c>
      <c r="Y120" s="200" t="str">
        <f>X120</f>
        <v>Unit operating cost</v>
      </c>
    </row>
    <row r="121" spans="1:25">
      <c r="A121" s="249"/>
      <c r="C121" s="221"/>
      <c r="D121" s="471"/>
      <c r="E121" s="472"/>
      <c r="F121" s="211">
        <f>'C. Masterfiles'!$D$111</f>
        <v>2016</v>
      </c>
      <c r="G121" s="211">
        <f>'C. Masterfiles'!$D$112</f>
        <v>2017</v>
      </c>
      <c r="H121" s="211">
        <f>'C. Masterfiles'!$D$113</f>
        <v>2018</v>
      </c>
      <c r="I121" s="211">
        <f>'C. Masterfiles'!$D$114</f>
        <v>2019</v>
      </c>
      <c r="J121" s="211">
        <f>'C. Masterfiles'!$D$115</f>
        <v>2020</v>
      </c>
      <c r="K121" s="221">
        <f t="shared" ref="K121:Y121" si="17">F121</f>
        <v>2016</v>
      </c>
      <c r="L121" s="221">
        <f t="shared" si="17"/>
        <v>2017</v>
      </c>
      <c r="M121" s="221">
        <f t="shared" si="17"/>
        <v>2018</v>
      </c>
      <c r="N121" s="221">
        <f t="shared" si="17"/>
        <v>2019</v>
      </c>
      <c r="O121" s="221">
        <f t="shared" si="17"/>
        <v>2020</v>
      </c>
      <c r="P121" s="221">
        <f t="shared" si="17"/>
        <v>2016</v>
      </c>
      <c r="Q121" s="221">
        <f t="shared" si="17"/>
        <v>2017</v>
      </c>
      <c r="R121" s="221">
        <f t="shared" si="17"/>
        <v>2018</v>
      </c>
      <c r="S121" s="221">
        <f t="shared" si="17"/>
        <v>2019</v>
      </c>
      <c r="T121" s="221">
        <f t="shared" si="17"/>
        <v>2020</v>
      </c>
      <c r="U121" s="221">
        <f t="shared" si="17"/>
        <v>2016</v>
      </c>
      <c r="V121" s="221">
        <f t="shared" si="17"/>
        <v>2017</v>
      </c>
      <c r="W121" s="221">
        <f t="shared" si="17"/>
        <v>2018</v>
      </c>
      <c r="X121" s="221">
        <f t="shared" si="17"/>
        <v>2019</v>
      </c>
      <c r="Y121" s="221">
        <f t="shared" si="17"/>
        <v>2020</v>
      </c>
    </row>
    <row r="122" spans="1:25">
      <c r="A122" s="249"/>
      <c r="C122" s="252" t="str">
        <f>'C. Masterfiles'!C69</f>
        <v>TE01</v>
      </c>
      <c r="D122" s="298" t="str">
        <f>'C. Masterfiles'!D69</f>
        <v>Trench - urban</v>
      </c>
      <c r="E122" s="293"/>
      <c r="F122" s="271">
        <f t="shared" ref="F122:F141" si="18">G55</f>
        <v>20068.717628832772</v>
      </c>
      <c r="G122" s="271">
        <f t="shared" ref="G122:J141" si="19">F122*(1+$I55)</f>
        <v>20791.191463470754</v>
      </c>
      <c r="H122" s="271">
        <f t="shared" si="19"/>
        <v>21539.674356155701</v>
      </c>
      <c r="I122" s="271">
        <f t="shared" si="19"/>
        <v>22315.102632977309</v>
      </c>
      <c r="J122" s="271">
        <f t="shared" si="19"/>
        <v>23118.446327764494</v>
      </c>
      <c r="K122" s="271">
        <f t="shared" ref="K122:K141" si="20">J55</f>
        <v>0</v>
      </c>
      <c r="L122" s="271">
        <f t="shared" ref="L122:O141" si="21">K122*(1+$K55)</f>
        <v>0</v>
      </c>
      <c r="M122" s="271">
        <f t="shared" si="21"/>
        <v>0</v>
      </c>
      <c r="N122" s="271">
        <f t="shared" si="21"/>
        <v>0</v>
      </c>
      <c r="O122" s="271">
        <f t="shared" si="21"/>
        <v>0</v>
      </c>
      <c r="P122" s="271">
        <f>F122+K122</f>
        <v>20068.717628832772</v>
      </c>
      <c r="Q122" s="271">
        <f>G122+L122</f>
        <v>20791.191463470754</v>
      </c>
      <c r="R122" s="271">
        <f>H122+M122</f>
        <v>21539.674356155701</v>
      </c>
      <c r="S122" s="271">
        <f>I122+N122</f>
        <v>22315.102632977309</v>
      </c>
      <c r="T122" s="271">
        <f>J122+O122</f>
        <v>23118.446327764494</v>
      </c>
      <c r="U122" s="271">
        <f t="shared" ref="U122:U141" si="22">G55*L55</f>
        <v>2006.8717628832774</v>
      </c>
      <c r="V122" s="271">
        <f t="shared" ref="V122:Y141" si="23">U122*(1+$M55)</f>
        <v>2079.1191463470755</v>
      </c>
      <c r="W122" s="271">
        <f t="shared" si="23"/>
        <v>2153.9674356155701</v>
      </c>
      <c r="X122" s="271">
        <f t="shared" si="23"/>
        <v>2231.5102632977309</v>
      </c>
      <c r="Y122" s="271">
        <f t="shared" si="23"/>
        <v>2311.8446327764495</v>
      </c>
    </row>
    <row r="123" spans="1:25">
      <c r="A123" s="249"/>
      <c r="C123" s="252" t="str">
        <f>'C. Masterfiles'!C70</f>
        <v>TE02</v>
      </c>
      <c r="D123" s="298" t="str">
        <f>'C. Masterfiles'!D70</f>
        <v>Trench - suburban</v>
      </c>
      <c r="E123" s="293"/>
      <c r="F123" s="271">
        <f t="shared" si="18"/>
        <v>14231.298221215546</v>
      </c>
      <c r="G123" s="271">
        <f t="shared" si="19"/>
        <v>14743.624957179305</v>
      </c>
      <c r="H123" s="271">
        <f t="shared" si="19"/>
        <v>15274.395455637761</v>
      </c>
      <c r="I123" s="271">
        <f t="shared" si="19"/>
        <v>15824.273692040721</v>
      </c>
      <c r="J123" s="271">
        <f t="shared" si="19"/>
        <v>16393.947544954186</v>
      </c>
      <c r="K123" s="271">
        <f t="shared" si="20"/>
        <v>0</v>
      </c>
      <c r="L123" s="271">
        <f t="shared" si="21"/>
        <v>0</v>
      </c>
      <c r="M123" s="271">
        <f t="shared" si="21"/>
        <v>0</v>
      </c>
      <c r="N123" s="271">
        <f t="shared" si="21"/>
        <v>0</v>
      </c>
      <c r="O123" s="271">
        <f t="shared" si="21"/>
        <v>0</v>
      </c>
      <c r="P123" s="271">
        <f t="shared" ref="P123:P141" si="24">F123+K123</f>
        <v>14231.298221215546</v>
      </c>
      <c r="Q123" s="271">
        <f t="shared" ref="Q123:Q141" si="25">G123+L123</f>
        <v>14743.624957179305</v>
      </c>
      <c r="R123" s="271">
        <f t="shared" ref="R123:R141" si="26">H123+M123</f>
        <v>15274.395455637761</v>
      </c>
      <c r="S123" s="271">
        <f t="shared" ref="S123:S141" si="27">I123+N123</f>
        <v>15824.273692040721</v>
      </c>
      <c r="T123" s="271">
        <f t="shared" ref="T123:T141" si="28">J123+O123</f>
        <v>16393.947544954186</v>
      </c>
      <c r="U123" s="271">
        <f t="shared" si="22"/>
        <v>1423.1298221215548</v>
      </c>
      <c r="V123" s="271">
        <f t="shared" si="23"/>
        <v>1474.3624957179309</v>
      </c>
      <c r="W123" s="271">
        <f t="shared" si="23"/>
        <v>1527.4395455637764</v>
      </c>
      <c r="X123" s="271">
        <f t="shared" si="23"/>
        <v>1582.4273692040724</v>
      </c>
      <c r="Y123" s="271">
        <f t="shared" si="23"/>
        <v>1639.394754495419</v>
      </c>
    </row>
    <row r="124" spans="1:25">
      <c r="A124" s="249"/>
      <c r="C124" s="252" t="str">
        <f>'C. Masterfiles'!C71</f>
        <v>TE03</v>
      </c>
      <c r="D124" s="298" t="str">
        <f>'C. Masterfiles'!D71</f>
        <v>Trench - rural</v>
      </c>
      <c r="E124" s="293"/>
      <c r="F124" s="271">
        <f t="shared" si="18"/>
        <v>15605.139505989784</v>
      </c>
      <c r="G124" s="271">
        <f t="shared" si="19"/>
        <v>16166.924528205416</v>
      </c>
      <c r="H124" s="271">
        <f t="shared" si="19"/>
        <v>16748.933811220813</v>
      </c>
      <c r="I124" s="271">
        <f t="shared" si="19"/>
        <v>17351.895428424763</v>
      </c>
      <c r="J124" s="271">
        <f t="shared" si="19"/>
        <v>17976.563663848054</v>
      </c>
      <c r="K124" s="271">
        <f t="shared" si="20"/>
        <v>0</v>
      </c>
      <c r="L124" s="271">
        <f t="shared" si="21"/>
        <v>0</v>
      </c>
      <c r="M124" s="271">
        <f t="shared" si="21"/>
        <v>0</v>
      </c>
      <c r="N124" s="271">
        <f t="shared" si="21"/>
        <v>0</v>
      </c>
      <c r="O124" s="271">
        <f t="shared" si="21"/>
        <v>0</v>
      </c>
      <c r="P124" s="271">
        <f t="shared" si="24"/>
        <v>15605.139505989784</v>
      </c>
      <c r="Q124" s="271">
        <f t="shared" si="25"/>
        <v>16166.924528205416</v>
      </c>
      <c r="R124" s="271">
        <f t="shared" si="26"/>
        <v>16748.933811220813</v>
      </c>
      <c r="S124" s="271">
        <f t="shared" si="27"/>
        <v>17351.895428424763</v>
      </c>
      <c r="T124" s="271">
        <f t="shared" si="28"/>
        <v>17976.563663848054</v>
      </c>
      <c r="U124" s="271">
        <f t="shared" si="22"/>
        <v>1560.5139505989785</v>
      </c>
      <c r="V124" s="271">
        <f t="shared" si="23"/>
        <v>1616.6924528205418</v>
      </c>
      <c r="W124" s="271">
        <f t="shared" si="23"/>
        <v>1674.8933811220813</v>
      </c>
      <c r="X124" s="271">
        <f t="shared" si="23"/>
        <v>1735.1895428424764</v>
      </c>
      <c r="Y124" s="271">
        <f t="shared" si="23"/>
        <v>1797.6563663848056</v>
      </c>
    </row>
    <row r="125" spans="1:25">
      <c r="A125" s="249"/>
      <c r="C125" s="252" t="str">
        <f>'C. Masterfiles'!C72</f>
        <v>TE04</v>
      </c>
      <c r="D125" s="298" t="str">
        <f>'C. Masterfiles'!D72</f>
        <v>Duct</v>
      </c>
      <c r="E125" s="293"/>
      <c r="F125" s="271">
        <f t="shared" si="18"/>
        <v>6140.6154931665842</v>
      </c>
      <c r="G125" s="271">
        <f t="shared" si="19"/>
        <v>6447.6462678249136</v>
      </c>
      <c r="H125" s="271">
        <f t="shared" si="19"/>
        <v>6770.0285812161592</v>
      </c>
      <c r="I125" s="271">
        <f t="shared" si="19"/>
        <v>7108.530010276967</v>
      </c>
      <c r="J125" s="271">
        <f t="shared" si="19"/>
        <v>7463.9565107908156</v>
      </c>
      <c r="K125" s="271">
        <f t="shared" si="20"/>
        <v>0</v>
      </c>
      <c r="L125" s="271">
        <f t="shared" si="21"/>
        <v>0</v>
      </c>
      <c r="M125" s="271">
        <f t="shared" si="21"/>
        <v>0</v>
      </c>
      <c r="N125" s="271">
        <f t="shared" si="21"/>
        <v>0</v>
      </c>
      <c r="O125" s="271">
        <f t="shared" si="21"/>
        <v>0</v>
      </c>
      <c r="P125" s="271">
        <f t="shared" si="24"/>
        <v>6140.6154931665842</v>
      </c>
      <c r="Q125" s="271">
        <f t="shared" si="25"/>
        <v>6447.6462678249136</v>
      </c>
      <c r="R125" s="271">
        <f t="shared" si="26"/>
        <v>6770.0285812161592</v>
      </c>
      <c r="S125" s="271">
        <f t="shared" si="27"/>
        <v>7108.530010276967</v>
      </c>
      <c r="T125" s="271">
        <f t="shared" si="28"/>
        <v>7463.9565107908156</v>
      </c>
      <c r="U125" s="271">
        <f t="shared" si="22"/>
        <v>614.06154931665844</v>
      </c>
      <c r="V125" s="271">
        <f t="shared" si="23"/>
        <v>636.16776509205818</v>
      </c>
      <c r="W125" s="271">
        <f t="shared" si="23"/>
        <v>659.06980463537229</v>
      </c>
      <c r="X125" s="271">
        <f t="shared" si="23"/>
        <v>682.79631760224572</v>
      </c>
      <c r="Y125" s="271">
        <f t="shared" si="23"/>
        <v>707.37698503592662</v>
      </c>
    </row>
    <row r="126" spans="1:25">
      <c r="A126" s="249"/>
      <c r="C126" s="252" t="str">
        <f>'C. Masterfiles'!C73</f>
        <v>TE05</v>
      </c>
      <c r="D126" s="298" t="str">
        <f>'C. Masterfiles'!D73</f>
        <v>Cable - ducted 12 fibre</v>
      </c>
      <c r="E126" s="293"/>
      <c r="F126" s="271">
        <f t="shared" si="18"/>
        <v>701</v>
      </c>
      <c r="G126" s="271">
        <f t="shared" si="19"/>
        <v>736.05000000000007</v>
      </c>
      <c r="H126" s="271">
        <f t="shared" si="19"/>
        <v>772.85250000000008</v>
      </c>
      <c r="I126" s="271">
        <f t="shared" si="19"/>
        <v>811.49512500000014</v>
      </c>
      <c r="J126" s="271">
        <f t="shared" si="19"/>
        <v>852.06988125000021</v>
      </c>
      <c r="K126" s="271">
        <f t="shared" si="20"/>
        <v>0</v>
      </c>
      <c r="L126" s="271">
        <f t="shared" si="21"/>
        <v>0</v>
      </c>
      <c r="M126" s="271">
        <f t="shared" si="21"/>
        <v>0</v>
      </c>
      <c r="N126" s="271">
        <f t="shared" si="21"/>
        <v>0</v>
      </c>
      <c r="O126" s="271">
        <f t="shared" si="21"/>
        <v>0</v>
      </c>
      <c r="P126" s="271">
        <f t="shared" si="24"/>
        <v>701</v>
      </c>
      <c r="Q126" s="271">
        <f t="shared" si="25"/>
        <v>736.05000000000007</v>
      </c>
      <c r="R126" s="271">
        <f t="shared" si="26"/>
        <v>772.85250000000008</v>
      </c>
      <c r="S126" s="271">
        <f t="shared" si="27"/>
        <v>811.49512500000014</v>
      </c>
      <c r="T126" s="271">
        <f t="shared" si="28"/>
        <v>852.06988125000021</v>
      </c>
      <c r="U126" s="271">
        <f t="shared" si="22"/>
        <v>70.100000000000009</v>
      </c>
      <c r="V126" s="271">
        <f t="shared" si="23"/>
        <v>72.62360000000001</v>
      </c>
      <c r="W126" s="271">
        <f t="shared" si="23"/>
        <v>75.238049600000011</v>
      </c>
      <c r="X126" s="271">
        <f t="shared" si="23"/>
        <v>77.946619385600016</v>
      </c>
      <c r="Y126" s="271">
        <f t="shared" si="23"/>
        <v>80.752697683481614</v>
      </c>
    </row>
    <row r="127" spans="1:25">
      <c r="A127" s="249"/>
      <c r="C127" s="252" t="str">
        <f>'C. Masterfiles'!C74</f>
        <v>TE06</v>
      </c>
      <c r="D127" s="298" t="str">
        <f>'C. Masterfiles'!D74</f>
        <v>Cable - ducted 24 fibre</v>
      </c>
      <c r="E127" s="293"/>
      <c r="F127" s="271">
        <f t="shared" si="18"/>
        <v>852</v>
      </c>
      <c r="G127" s="271">
        <f t="shared" si="19"/>
        <v>894.6</v>
      </c>
      <c r="H127" s="271">
        <f t="shared" si="19"/>
        <v>939.33</v>
      </c>
      <c r="I127" s="271">
        <f t="shared" si="19"/>
        <v>986.29650000000004</v>
      </c>
      <c r="J127" s="271">
        <f t="shared" si="19"/>
        <v>1035.6113250000001</v>
      </c>
      <c r="K127" s="271">
        <f t="shared" si="20"/>
        <v>0</v>
      </c>
      <c r="L127" s="271">
        <f t="shared" si="21"/>
        <v>0</v>
      </c>
      <c r="M127" s="271">
        <f t="shared" si="21"/>
        <v>0</v>
      </c>
      <c r="N127" s="271">
        <f t="shared" si="21"/>
        <v>0</v>
      </c>
      <c r="O127" s="271">
        <f t="shared" si="21"/>
        <v>0</v>
      </c>
      <c r="P127" s="271">
        <f t="shared" si="24"/>
        <v>852</v>
      </c>
      <c r="Q127" s="271">
        <f t="shared" si="25"/>
        <v>894.6</v>
      </c>
      <c r="R127" s="271">
        <f t="shared" si="26"/>
        <v>939.33</v>
      </c>
      <c r="S127" s="271">
        <f t="shared" si="27"/>
        <v>986.29650000000004</v>
      </c>
      <c r="T127" s="271">
        <f t="shared" si="28"/>
        <v>1035.6113250000001</v>
      </c>
      <c r="U127" s="271">
        <f t="shared" si="22"/>
        <v>85.2</v>
      </c>
      <c r="V127" s="271">
        <f t="shared" si="23"/>
        <v>88.267200000000003</v>
      </c>
      <c r="W127" s="271">
        <f t="shared" si="23"/>
        <v>91.444819200000012</v>
      </c>
      <c r="X127" s="271">
        <f t="shared" si="23"/>
        <v>94.736832691200021</v>
      </c>
      <c r="Y127" s="271">
        <f t="shared" si="23"/>
        <v>98.147358668083228</v>
      </c>
    </row>
    <row r="128" spans="1:25">
      <c r="A128" s="249"/>
      <c r="C128" s="252" t="str">
        <f>'C. Masterfiles'!C75</f>
        <v>TE07</v>
      </c>
      <c r="D128" s="298" t="str">
        <f>'C. Masterfiles'!D75</f>
        <v>Cable - ducted 48 fibre</v>
      </c>
      <c r="E128" s="293"/>
      <c r="F128" s="271">
        <f t="shared" si="18"/>
        <v>1275</v>
      </c>
      <c r="G128" s="271">
        <f t="shared" si="19"/>
        <v>1338.75</v>
      </c>
      <c r="H128" s="271">
        <f t="shared" si="19"/>
        <v>1405.6875</v>
      </c>
      <c r="I128" s="271">
        <f t="shared" si="19"/>
        <v>1475.971875</v>
      </c>
      <c r="J128" s="271">
        <f t="shared" si="19"/>
        <v>1549.77046875</v>
      </c>
      <c r="K128" s="271">
        <f t="shared" si="20"/>
        <v>0</v>
      </c>
      <c r="L128" s="271">
        <f t="shared" si="21"/>
        <v>0</v>
      </c>
      <c r="M128" s="271">
        <f t="shared" si="21"/>
        <v>0</v>
      </c>
      <c r="N128" s="271">
        <f t="shared" si="21"/>
        <v>0</v>
      </c>
      <c r="O128" s="271">
        <f t="shared" si="21"/>
        <v>0</v>
      </c>
      <c r="P128" s="271">
        <f t="shared" si="24"/>
        <v>1275</v>
      </c>
      <c r="Q128" s="271">
        <f t="shared" si="25"/>
        <v>1338.75</v>
      </c>
      <c r="R128" s="271">
        <f t="shared" si="26"/>
        <v>1405.6875</v>
      </c>
      <c r="S128" s="271">
        <f t="shared" si="27"/>
        <v>1475.971875</v>
      </c>
      <c r="T128" s="271">
        <f t="shared" si="28"/>
        <v>1549.77046875</v>
      </c>
      <c r="U128" s="271">
        <f t="shared" si="22"/>
        <v>127.5</v>
      </c>
      <c r="V128" s="271">
        <f t="shared" si="23"/>
        <v>132.09</v>
      </c>
      <c r="W128" s="271">
        <f t="shared" si="23"/>
        <v>136.84524000000002</v>
      </c>
      <c r="X128" s="271">
        <f t="shared" si="23"/>
        <v>141.77166864000003</v>
      </c>
      <c r="Y128" s="271">
        <f t="shared" si="23"/>
        <v>146.87544871104004</v>
      </c>
    </row>
    <row r="129" spans="1:25">
      <c r="A129" s="249"/>
      <c r="C129" s="252" t="str">
        <f>'C. Masterfiles'!C76</f>
        <v>TE08</v>
      </c>
      <c r="D129" s="298" t="str">
        <f>'C. Masterfiles'!D76</f>
        <v>Cable - ducted 64 fibre</v>
      </c>
      <c r="E129" s="293"/>
      <c r="F129" s="271">
        <f t="shared" si="18"/>
        <v>1531</v>
      </c>
      <c r="G129" s="271">
        <f t="shared" si="19"/>
        <v>1607.55</v>
      </c>
      <c r="H129" s="271">
        <f t="shared" si="19"/>
        <v>1687.9275</v>
      </c>
      <c r="I129" s="271">
        <f t="shared" si="19"/>
        <v>1772.323875</v>
      </c>
      <c r="J129" s="271">
        <f t="shared" si="19"/>
        <v>1860.9400687500001</v>
      </c>
      <c r="K129" s="271">
        <f t="shared" si="20"/>
        <v>0</v>
      </c>
      <c r="L129" s="271">
        <f t="shared" si="21"/>
        <v>0</v>
      </c>
      <c r="M129" s="271">
        <f t="shared" si="21"/>
        <v>0</v>
      </c>
      <c r="N129" s="271">
        <f t="shared" si="21"/>
        <v>0</v>
      </c>
      <c r="O129" s="271">
        <f t="shared" si="21"/>
        <v>0</v>
      </c>
      <c r="P129" s="271">
        <f t="shared" si="24"/>
        <v>1531</v>
      </c>
      <c r="Q129" s="271">
        <f t="shared" si="25"/>
        <v>1607.55</v>
      </c>
      <c r="R129" s="271">
        <f t="shared" si="26"/>
        <v>1687.9275</v>
      </c>
      <c r="S129" s="271">
        <f t="shared" si="27"/>
        <v>1772.323875</v>
      </c>
      <c r="T129" s="271">
        <f t="shared" si="28"/>
        <v>1860.9400687500001</v>
      </c>
      <c r="U129" s="271">
        <f t="shared" si="22"/>
        <v>153.1</v>
      </c>
      <c r="V129" s="271">
        <f t="shared" si="23"/>
        <v>158.61160000000001</v>
      </c>
      <c r="W129" s="271">
        <f t="shared" si="23"/>
        <v>164.32161760000002</v>
      </c>
      <c r="X129" s="271">
        <f t="shared" si="23"/>
        <v>170.23719583360003</v>
      </c>
      <c r="Y129" s="271">
        <f t="shared" si="23"/>
        <v>176.36573488360963</v>
      </c>
    </row>
    <row r="130" spans="1:25">
      <c r="A130" s="249"/>
      <c r="C130" s="252" t="str">
        <f>'C. Masterfiles'!C77</f>
        <v>TE09</v>
      </c>
      <c r="D130" s="298" t="str">
        <f>'C. Masterfiles'!D77</f>
        <v>Cable - ducted 96 fibre</v>
      </c>
      <c r="E130" s="293"/>
      <c r="F130" s="271">
        <f t="shared" si="18"/>
        <v>1955</v>
      </c>
      <c r="G130" s="271">
        <f t="shared" si="19"/>
        <v>2052.75</v>
      </c>
      <c r="H130" s="271">
        <f t="shared" si="19"/>
        <v>2155.3875000000003</v>
      </c>
      <c r="I130" s="271">
        <f t="shared" si="19"/>
        <v>2263.1568750000006</v>
      </c>
      <c r="J130" s="271">
        <f t="shared" si="19"/>
        <v>2376.3147187500008</v>
      </c>
      <c r="K130" s="271">
        <f t="shared" si="20"/>
        <v>0</v>
      </c>
      <c r="L130" s="271">
        <f t="shared" si="21"/>
        <v>0</v>
      </c>
      <c r="M130" s="271">
        <f t="shared" si="21"/>
        <v>0</v>
      </c>
      <c r="N130" s="271">
        <f t="shared" si="21"/>
        <v>0</v>
      </c>
      <c r="O130" s="271">
        <f t="shared" si="21"/>
        <v>0</v>
      </c>
      <c r="P130" s="271">
        <f t="shared" si="24"/>
        <v>1955</v>
      </c>
      <c r="Q130" s="271">
        <f t="shared" si="25"/>
        <v>2052.75</v>
      </c>
      <c r="R130" s="271">
        <f t="shared" si="26"/>
        <v>2155.3875000000003</v>
      </c>
      <c r="S130" s="271">
        <f t="shared" si="27"/>
        <v>2263.1568750000006</v>
      </c>
      <c r="T130" s="271">
        <f t="shared" si="28"/>
        <v>2376.3147187500008</v>
      </c>
      <c r="U130" s="271">
        <f t="shared" si="22"/>
        <v>195.5</v>
      </c>
      <c r="V130" s="271">
        <f t="shared" si="23"/>
        <v>202.53800000000001</v>
      </c>
      <c r="W130" s="271">
        <f t="shared" si="23"/>
        <v>209.82936800000002</v>
      </c>
      <c r="X130" s="271">
        <f t="shared" si="23"/>
        <v>217.38322524800003</v>
      </c>
      <c r="Y130" s="271">
        <f t="shared" si="23"/>
        <v>225.20902135692805</v>
      </c>
    </row>
    <row r="131" spans="1:25">
      <c r="A131" s="249"/>
      <c r="C131" s="252" t="str">
        <f>'C. Masterfiles'!C78</f>
        <v>TE10</v>
      </c>
      <c r="D131" s="298" t="str">
        <f>'C. Masterfiles'!D78</f>
        <v>Cable - ducted 192 fibre</v>
      </c>
      <c r="E131" s="293"/>
      <c r="F131" s="271">
        <f t="shared" si="18"/>
        <v>2496.4239059438278</v>
      </c>
      <c r="G131" s="271">
        <f t="shared" si="19"/>
        <v>2621.2451012410193</v>
      </c>
      <c r="H131" s="271">
        <f t="shared" si="19"/>
        <v>2752.3073563030703</v>
      </c>
      <c r="I131" s="271">
        <f t="shared" si="19"/>
        <v>2889.9227241182239</v>
      </c>
      <c r="J131" s="271">
        <f t="shared" si="19"/>
        <v>3034.418860324135</v>
      </c>
      <c r="K131" s="271">
        <f t="shared" si="20"/>
        <v>0</v>
      </c>
      <c r="L131" s="271">
        <f t="shared" si="21"/>
        <v>0</v>
      </c>
      <c r="M131" s="271">
        <f t="shared" si="21"/>
        <v>0</v>
      </c>
      <c r="N131" s="271">
        <f t="shared" si="21"/>
        <v>0</v>
      </c>
      <c r="O131" s="271">
        <f t="shared" si="21"/>
        <v>0</v>
      </c>
      <c r="P131" s="271">
        <f t="shared" si="24"/>
        <v>2496.4239059438278</v>
      </c>
      <c r="Q131" s="271">
        <f t="shared" si="25"/>
        <v>2621.2451012410193</v>
      </c>
      <c r="R131" s="271">
        <f t="shared" si="26"/>
        <v>2752.3073563030703</v>
      </c>
      <c r="S131" s="271">
        <f t="shared" si="27"/>
        <v>2889.9227241182239</v>
      </c>
      <c r="T131" s="271">
        <f t="shared" si="28"/>
        <v>3034.418860324135</v>
      </c>
      <c r="U131" s="271">
        <f t="shared" si="22"/>
        <v>249.64239059438279</v>
      </c>
      <c r="V131" s="271">
        <f t="shared" si="23"/>
        <v>258.62951665578061</v>
      </c>
      <c r="W131" s="271">
        <f t="shared" si="23"/>
        <v>267.94017925538873</v>
      </c>
      <c r="X131" s="271">
        <f t="shared" si="23"/>
        <v>277.58602570858272</v>
      </c>
      <c r="Y131" s="271">
        <f t="shared" si="23"/>
        <v>287.57912263409173</v>
      </c>
    </row>
    <row r="132" spans="1:25">
      <c r="A132" s="249"/>
      <c r="C132" s="252" t="str">
        <f>'C. Masterfiles'!C79</f>
        <v>TE11</v>
      </c>
      <c r="D132" s="298" t="str">
        <f>'C. Masterfiles'!D79</f>
        <v>Cable - direct bury 12 fibre</v>
      </c>
      <c r="E132" s="293"/>
      <c r="F132" s="271">
        <f t="shared" si="18"/>
        <v>841.19999999999993</v>
      </c>
      <c r="G132" s="271">
        <f t="shared" si="19"/>
        <v>883.26</v>
      </c>
      <c r="H132" s="271">
        <f t="shared" si="19"/>
        <v>927.423</v>
      </c>
      <c r="I132" s="271">
        <f t="shared" si="19"/>
        <v>973.79415000000006</v>
      </c>
      <c r="J132" s="271">
        <f t="shared" si="19"/>
        <v>1022.4838575000001</v>
      </c>
      <c r="K132" s="271">
        <f t="shared" si="20"/>
        <v>0</v>
      </c>
      <c r="L132" s="271">
        <f t="shared" si="21"/>
        <v>0</v>
      </c>
      <c r="M132" s="271">
        <f t="shared" si="21"/>
        <v>0</v>
      </c>
      <c r="N132" s="271">
        <f t="shared" si="21"/>
        <v>0</v>
      </c>
      <c r="O132" s="271">
        <f t="shared" si="21"/>
        <v>0</v>
      </c>
      <c r="P132" s="271">
        <f t="shared" si="24"/>
        <v>841.19999999999993</v>
      </c>
      <c r="Q132" s="271">
        <f t="shared" si="25"/>
        <v>883.26</v>
      </c>
      <c r="R132" s="271">
        <f t="shared" si="26"/>
        <v>927.423</v>
      </c>
      <c r="S132" s="271">
        <f t="shared" si="27"/>
        <v>973.79415000000006</v>
      </c>
      <c r="T132" s="271">
        <f t="shared" si="28"/>
        <v>1022.4838575000001</v>
      </c>
      <c r="U132" s="271">
        <f t="shared" si="22"/>
        <v>84.12</v>
      </c>
      <c r="V132" s="271">
        <f t="shared" si="23"/>
        <v>87.148320000000012</v>
      </c>
      <c r="W132" s="271">
        <f t="shared" si="23"/>
        <v>90.28565952000001</v>
      </c>
      <c r="X132" s="271">
        <f t="shared" si="23"/>
        <v>93.535943262720011</v>
      </c>
      <c r="Y132" s="271">
        <f t="shared" si="23"/>
        <v>96.903237220177928</v>
      </c>
    </row>
    <row r="133" spans="1:25">
      <c r="A133" s="249"/>
      <c r="C133" s="252" t="str">
        <f>'C. Masterfiles'!C80</f>
        <v>TE12</v>
      </c>
      <c r="D133" s="298" t="str">
        <f>'C. Masterfiles'!D80</f>
        <v>Cable - direct bury 24 fibre</v>
      </c>
      <c r="E133" s="293"/>
      <c r="F133" s="271">
        <f t="shared" si="18"/>
        <v>1022.4</v>
      </c>
      <c r="G133" s="271">
        <f t="shared" si="19"/>
        <v>1073.52</v>
      </c>
      <c r="H133" s="271">
        <f t="shared" si="19"/>
        <v>1127.1960000000001</v>
      </c>
      <c r="I133" s="271">
        <f t="shared" si="19"/>
        <v>1183.5558000000001</v>
      </c>
      <c r="J133" s="271">
        <f t="shared" si="19"/>
        <v>1242.73359</v>
      </c>
      <c r="K133" s="271">
        <f t="shared" si="20"/>
        <v>0</v>
      </c>
      <c r="L133" s="271">
        <f t="shared" si="21"/>
        <v>0</v>
      </c>
      <c r="M133" s="271">
        <f t="shared" si="21"/>
        <v>0</v>
      </c>
      <c r="N133" s="271">
        <f t="shared" si="21"/>
        <v>0</v>
      </c>
      <c r="O133" s="271">
        <f t="shared" si="21"/>
        <v>0</v>
      </c>
      <c r="P133" s="271">
        <f t="shared" si="24"/>
        <v>1022.4</v>
      </c>
      <c r="Q133" s="271">
        <f t="shared" si="25"/>
        <v>1073.52</v>
      </c>
      <c r="R133" s="271">
        <f t="shared" si="26"/>
        <v>1127.1960000000001</v>
      </c>
      <c r="S133" s="271">
        <f t="shared" si="27"/>
        <v>1183.5558000000001</v>
      </c>
      <c r="T133" s="271">
        <f t="shared" si="28"/>
        <v>1242.73359</v>
      </c>
      <c r="U133" s="271">
        <f t="shared" si="22"/>
        <v>102.24000000000001</v>
      </c>
      <c r="V133" s="271">
        <f t="shared" si="23"/>
        <v>105.92064000000001</v>
      </c>
      <c r="W133" s="271">
        <f t="shared" si="23"/>
        <v>109.73378304000001</v>
      </c>
      <c r="X133" s="271">
        <f t="shared" si="23"/>
        <v>113.68419922944001</v>
      </c>
      <c r="Y133" s="271">
        <f t="shared" si="23"/>
        <v>117.77683040169985</v>
      </c>
    </row>
    <row r="134" spans="1:25">
      <c r="A134" s="249"/>
      <c r="C134" s="252" t="str">
        <f>'C. Masterfiles'!C81</f>
        <v>TE13</v>
      </c>
      <c r="D134" s="298" t="str">
        <f>'C. Masterfiles'!D81</f>
        <v>Cable - direct bury 48 fibre</v>
      </c>
      <c r="E134" s="293"/>
      <c r="F134" s="271">
        <f t="shared" si="18"/>
        <v>1530</v>
      </c>
      <c r="G134" s="271">
        <f t="shared" si="19"/>
        <v>1606.5</v>
      </c>
      <c r="H134" s="271">
        <f t="shared" si="19"/>
        <v>1686.825</v>
      </c>
      <c r="I134" s="271">
        <f t="shared" si="19"/>
        <v>1771.1662500000002</v>
      </c>
      <c r="J134" s="271">
        <f t="shared" si="19"/>
        <v>1859.7245625000003</v>
      </c>
      <c r="K134" s="271">
        <f t="shared" si="20"/>
        <v>0</v>
      </c>
      <c r="L134" s="271">
        <f t="shared" si="21"/>
        <v>0</v>
      </c>
      <c r="M134" s="271">
        <f t="shared" si="21"/>
        <v>0</v>
      </c>
      <c r="N134" s="271">
        <f t="shared" si="21"/>
        <v>0</v>
      </c>
      <c r="O134" s="271">
        <f t="shared" si="21"/>
        <v>0</v>
      </c>
      <c r="P134" s="271">
        <f t="shared" si="24"/>
        <v>1530</v>
      </c>
      <c r="Q134" s="271">
        <f t="shared" si="25"/>
        <v>1606.5</v>
      </c>
      <c r="R134" s="271">
        <f t="shared" si="26"/>
        <v>1686.825</v>
      </c>
      <c r="S134" s="271">
        <f t="shared" si="27"/>
        <v>1771.1662500000002</v>
      </c>
      <c r="T134" s="271">
        <f t="shared" si="28"/>
        <v>1859.7245625000003</v>
      </c>
      <c r="U134" s="271">
        <f t="shared" si="22"/>
        <v>153</v>
      </c>
      <c r="V134" s="271">
        <f t="shared" si="23"/>
        <v>158.50800000000001</v>
      </c>
      <c r="W134" s="271">
        <f t="shared" si="23"/>
        <v>164.21428800000001</v>
      </c>
      <c r="X134" s="271">
        <f t="shared" si="23"/>
        <v>170.12600236800003</v>
      </c>
      <c r="Y134" s="271">
        <f t="shared" si="23"/>
        <v>176.25053845324803</v>
      </c>
    </row>
    <row r="135" spans="1:25">
      <c r="A135" s="249"/>
      <c r="C135" s="252" t="str">
        <f>'C. Masterfiles'!C82</f>
        <v>TE14</v>
      </c>
      <c r="D135" s="298" t="str">
        <f>'C. Masterfiles'!D82</f>
        <v>Cable - direct bury 64 fibre</v>
      </c>
      <c r="E135" s="293"/>
      <c r="F135" s="271">
        <f t="shared" si="18"/>
        <v>1837.2</v>
      </c>
      <c r="G135" s="271">
        <f t="shared" si="19"/>
        <v>1929.0600000000002</v>
      </c>
      <c r="H135" s="271">
        <f t="shared" si="19"/>
        <v>2025.5130000000004</v>
      </c>
      <c r="I135" s="271">
        <f t="shared" si="19"/>
        <v>2126.7886500000004</v>
      </c>
      <c r="J135" s="271">
        <f t="shared" si="19"/>
        <v>2233.1280825000003</v>
      </c>
      <c r="K135" s="271">
        <f t="shared" si="20"/>
        <v>0</v>
      </c>
      <c r="L135" s="271">
        <f t="shared" si="21"/>
        <v>0</v>
      </c>
      <c r="M135" s="271">
        <f t="shared" si="21"/>
        <v>0</v>
      </c>
      <c r="N135" s="271">
        <f t="shared" si="21"/>
        <v>0</v>
      </c>
      <c r="O135" s="271">
        <f t="shared" si="21"/>
        <v>0</v>
      </c>
      <c r="P135" s="271">
        <f t="shared" si="24"/>
        <v>1837.2</v>
      </c>
      <c r="Q135" s="271">
        <f t="shared" si="25"/>
        <v>1929.0600000000002</v>
      </c>
      <c r="R135" s="271">
        <f t="shared" si="26"/>
        <v>2025.5130000000004</v>
      </c>
      <c r="S135" s="271">
        <f t="shared" si="27"/>
        <v>2126.7886500000004</v>
      </c>
      <c r="T135" s="271">
        <f t="shared" si="28"/>
        <v>2233.1280825000003</v>
      </c>
      <c r="U135" s="271">
        <f t="shared" si="22"/>
        <v>183.72000000000003</v>
      </c>
      <c r="V135" s="271">
        <f t="shared" si="23"/>
        <v>190.33392000000003</v>
      </c>
      <c r="W135" s="271">
        <f t="shared" si="23"/>
        <v>197.18594112000005</v>
      </c>
      <c r="X135" s="271">
        <f t="shared" si="23"/>
        <v>204.28463500032007</v>
      </c>
      <c r="Y135" s="271">
        <f t="shared" si="23"/>
        <v>211.63888186033159</v>
      </c>
    </row>
    <row r="136" spans="1:25">
      <c r="A136" s="249"/>
      <c r="C136" s="252" t="str">
        <f>'C. Masterfiles'!C83</f>
        <v>TE15</v>
      </c>
      <c r="D136" s="298" t="str">
        <f>'C. Masterfiles'!D83</f>
        <v>Cable - direct bury 96 fibre</v>
      </c>
      <c r="E136" s="293"/>
      <c r="F136" s="271">
        <f t="shared" si="18"/>
        <v>2346</v>
      </c>
      <c r="G136" s="271">
        <f t="shared" si="19"/>
        <v>2463.3000000000002</v>
      </c>
      <c r="H136" s="271">
        <f t="shared" si="19"/>
        <v>2586.4650000000001</v>
      </c>
      <c r="I136" s="271">
        <f t="shared" si="19"/>
        <v>2715.7882500000001</v>
      </c>
      <c r="J136" s="271">
        <f t="shared" si="19"/>
        <v>2851.5776625000003</v>
      </c>
      <c r="K136" s="271">
        <f t="shared" si="20"/>
        <v>0</v>
      </c>
      <c r="L136" s="271">
        <f t="shared" si="21"/>
        <v>0</v>
      </c>
      <c r="M136" s="271">
        <f t="shared" si="21"/>
        <v>0</v>
      </c>
      <c r="N136" s="271">
        <f t="shared" si="21"/>
        <v>0</v>
      </c>
      <c r="O136" s="271">
        <f t="shared" si="21"/>
        <v>0</v>
      </c>
      <c r="P136" s="271">
        <f t="shared" si="24"/>
        <v>2346</v>
      </c>
      <c r="Q136" s="271">
        <f t="shared" si="25"/>
        <v>2463.3000000000002</v>
      </c>
      <c r="R136" s="271">
        <f t="shared" si="26"/>
        <v>2586.4650000000001</v>
      </c>
      <c r="S136" s="271">
        <f t="shared" si="27"/>
        <v>2715.7882500000001</v>
      </c>
      <c r="T136" s="271">
        <f t="shared" si="28"/>
        <v>2851.5776625000003</v>
      </c>
      <c r="U136" s="271">
        <f t="shared" si="22"/>
        <v>234.60000000000002</v>
      </c>
      <c r="V136" s="271">
        <f t="shared" si="23"/>
        <v>243.04560000000004</v>
      </c>
      <c r="W136" s="271">
        <f t="shared" si="23"/>
        <v>251.79524160000005</v>
      </c>
      <c r="X136" s="271">
        <f t="shared" si="23"/>
        <v>260.85987029760008</v>
      </c>
      <c r="Y136" s="271">
        <f t="shared" si="23"/>
        <v>270.25082562831369</v>
      </c>
    </row>
    <row r="137" spans="1:25">
      <c r="A137" s="249"/>
      <c r="C137" s="252" t="str">
        <f>'C. Masterfiles'!C84</f>
        <v>TE16</v>
      </c>
      <c r="D137" s="298" t="str">
        <f>'C. Masterfiles'!D84</f>
        <v>Cable - direct bury 192 fibre</v>
      </c>
      <c r="E137" s="293"/>
      <c r="F137" s="271">
        <f t="shared" si="18"/>
        <v>2995.7086871325932</v>
      </c>
      <c r="G137" s="271">
        <f t="shared" si="19"/>
        <v>3145.4941214892228</v>
      </c>
      <c r="H137" s="271">
        <f t="shared" si="19"/>
        <v>3302.7688275636842</v>
      </c>
      <c r="I137" s="271">
        <f t="shared" si="19"/>
        <v>3467.9072689418686</v>
      </c>
      <c r="J137" s="271">
        <f t="shared" si="19"/>
        <v>3641.3026323889621</v>
      </c>
      <c r="K137" s="271">
        <f t="shared" si="20"/>
        <v>0</v>
      </c>
      <c r="L137" s="271">
        <f t="shared" si="21"/>
        <v>0</v>
      </c>
      <c r="M137" s="271">
        <f t="shared" si="21"/>
        <v>0</v>
      </c>
      <c r="N137" s="271">
        <f t="shared" si="21"/>
        <v>0</v>
      </c>
      <c r="O137" s="271">
        <f t="shared" si="21"/>
        <v>0</v>
      </c>
      <c r="P137" s="271">
        <f t="shared" si="24"/>
        <v>2995.7086871325932</v>
      </c>
      <c r="Q137" s="271">
        <f t="shared" si="25"/>
        <v>3145.4941214892228</v>
      </c>
      <c r="R137" s="271">
        <f t="shared" si="26"/>
        <v>3302.7688275636842</v>
      </c>
      <c r="S137" s="271">
        <f t="shared" si="27"/>
        <v>3467.9072689418686</v>
      </c>
      <c r="T137" s="271">
        <f t="shared" si="28"/>
        <v>3641.3026323889621</v>
      </c>
      <c r="U137" s="271">
        <f t="shared" si="22"/>
        <v>299.57086871325936</v>
      </c>
      <c r="V137" s="271">
        <f t="shared" si="23"/>
        <v>310.35541998693668</v>
      </c>
      <c r="W137" s="271">
        <f t="shared" si="23"/>
        <v>321.5282151064664</v>
      </c>
      <c r="X137" s="271">
        <f t="shared" si="23"/>
        <v>333.10323085029921</v>
      </c>
      <c r="Y137" s="271">
        <f t="shared" si="23"/>
        <v>345.09494716091001</v>
      </c>
    </row>
    <row r="138" spans="1:25">
      <c r="A138" s="249"/>
      <c r="C138" s="252" t="str">
        <f>'C. Masterfiles'!C85</f>
        <v>TE17</v>
      </c>
      <c r="D138" s="298" t="str">
        <f>'C. Masterfiles'!D85</f>
        <v>Fibre joint</v>
      </c>
      <c r="E138" s="293"/>
      <c r="F138" s="271">
        <f t="shared" si="18"/>
        <v>2</v>
      </c>
      <c r="G138" s="271">
        <f t="shared" si="19"/>
        <v>2.1</v>
      </c>
      <c r="H138" s="271">
        <f t="shared" si="19"/>
        <v>2.2050000000000001</v>
      </c>
      <c r="I138" s="271">
        <f t="shared" si="19"/>
        <v>2.3152500000000003</v>
      </c>
      <c r="J138" s="271">
        <f t="shared" si="19"/>
        <v>2.4310125000000005</v>
      </c>
      <c r="K138" s="271">
        <f t="shared" si="20"/>
        <v>0</v>
      </c>
      <c r="L138" s="271">
        <f t="shared" si="21"/>
        <v>0</v>
      </c>
      <c r="M138" s="271">
        <f t="shared" si="21"/>
        <v>0</v>
      </c>
      <c r="N138" s="271">
        <f t="shared" si="21"/>
        <v>0</v>
      </c>
      <c r="O138" s="271">
        <f t="shared" si="21"/>
        <v>0</v>
      </c>
      <c r="P138" s="271">
        <f t="shared" si="24"/>
        <v>2</v>
      </c>
      <c r="Q138" s="271">
        <f t="shared" si="25"/>
        <v>2.1</v>
      </c>
      <c r="R138" s="271">
        <f t="shared" si="26"/>
        <v>2.2050000000000001</v>
      </c>
      <c r="S138" s="271">
        <f t="shared" si="27"/>
        <v>2.3152500000000003</v>
      </c>
      <c r="T138" s="271">
        <f t="shared" si="28"/>
        <v>2.4310125000000005</v>
      </c>
      <c r="U138" s="271">
        <f t="shared" si="22"/>
        <v>0.2</v>
      </c>
      <c r="V138" s="271">
        <f t="shared" si="23"/>
        <v>0.20720000000000002</v>
      </c>
      <c r="W138" s="271">
        <f t="shared" si="23"/>
        <v>0.21465920000000002</v>
      </c>
      <c r="X138" s="271">
        <f t="shared" si="23"/>
        <v>0.22238693120000003</v>
      </c>
      <c r="Y138" s="271">
        <f t="shared" si="23"/>
        <v>0.23039286072320003</v>
      </c>
    </row>
    <row r="139" spans="1:25">
      <c r="A139" s="249"/>
      <c r="C139" s="252" t="str">
        <f>'C. Masterfiles'!C86</f>
        <v>TE18</v>
      </c>
      <c r="D139" s="298" t="str">
        <f>'C. Masterfiles'!D86</f>
        <v>Jointing box</v>
      </c>
      <c r="E139" s="293"/>
      <c r="F139" s="271">
        <f t="shared" si="18"/>
        <v>20</v>
      </c>
      <c r="G139" s="271">
        <f t="shared" si="19"/>
        <v>21</v>
      </c>
      <c r="H139" s="271">
        <f t="shared" si="19"/>
        <v>22.05</v>
      </c>
      <c r="I139" s="271">
        <f t="shared" si="19"/>
        <v>23.152500000000003</v>
      </c>
      <c r="J139" s="271">
        <f t="shared" si="19"/>
        <v>24.310125000000003</v>
      </c>
      <c r="K139" s="271">
        <f t="shared" si="20"/>
        <v>0</v>
      </c>
      <c r="L139" s="271">
        <f t="shared" si="21"/>
        <v>0</v>
      </c>
      <c r="M139" s="271">
        <f t="shared" si="21"/>
        <v>0</v>
      </c>
      <c r="N139" s="271">
        <f t="shared" si="21"/>
        <v>0</v>
      </c>
      <c r="O139" s="271">
        <f t="shared" si="21"/>
        <v>0</v>
      </c>
      <c r="P139" s="271">
        <f t="shared" si="24"/>
        <v>20</v>
      </c>
      <c r="Q139" s="271">
        <f t="shared" si="25"/>
        <v>21</v>
      </c>
      <c r="R139" s="271">
        <f t="shared" si="26"/>
        <v>22.05</v>
      </c>
      <c r="S139" s="271">
        <f t="shared" si="27"/>
        <v>23.152500000000003</v>
      </c>
      <c r="T139" s="271">
        <f t="shared" si="28"/>
        <v>24.310125000000003</v>
      </c>
      <c r="U139" s="271">
        <f t="shared" si="22"/>
        <v>2</v>
      </c>
      <c r="V139" s="271">
        <f t="shared" si="23"/>
        <v>2.0720000000000001</v>
      </c>
      <c r="W139" s="271">
        <f t="shared" si="23"/>
        <v>2.1465920000000001</v>
      </c>
      <c r="X139" s="271">
        <f t="shared" si="23"/>
        <v>2.2238693120000002</v>
      </c>
      <c r="Y139" s="271">
        <f t="shared" si="23"/>
        <v>2.3039286072320002</v>
      </c>
    </row>
    <row r="140" spans="1:25">
      <c r="A140" s="249"/>
      <c r="C140" s="252" t="str">
        <f>'C. Masterfiles'!C87</f>
        <v>TE19</v>
      </c>
      <c r="D140" s="298" t="str">
        <f>'C. Masterfiles'!D87</f>
        <v>Manhole</v>
      </c>
      <c r="E140" s="293"/>
      <c r="F140" s="271">
        <f t="shared" si="18"/>
        <v>274.57164198598753</v>
      </c>
      <c r="G140" s="271">
        <f t="shared" si="19"/>
        <v>288.30022408528691</v>
      </c>
      <c r="H140" s="271">
        <f t="shared" si="19"/>
        <v>302.71523528955129</v>
      </c>
      <c r="I140" s="271">
        <f t="shared" si="19"/>
        <v>317.85099705402888</v>
      </c>
      <c r="J140" s="271">
        <f t="shared" si="19"/>
        <v>333.74354690673033</v>
      </c>
      <c r="K140" s="271">
        <f t="shared" si="20"/>
        <v>0</v>
      </c>
      <c r="L140" s="271">
        <f t="shared" si="21"/>
        <v>0</v>
      </c>
      <c r="M140" s="271">
        <f t="shared" si="21"/>
        <v>0</v>
      </c>
      <c r="N140" s="271">
        <f t="shared" si="21"/>
        <v>0</v>
      </c>
      <c r="O140" s="271">
        <f t="shared" si="21"/>
        <v>0</v>
      </c>
      <c r="P140" s="271">
        <f t="shared" si="24"/>
        <v>274.57164198598753</v>
      </c>
      <c r="Q140" s="271">
        <f t="shared" si="25"/>
        <v>288.30022408528691</v>
      </c>
      <c r="R140" s="271">
        <f t="shared" si="26"/>
        <v>302.71523528955129</v>
      </c>
      <c r="S140" s="271">
        <f t="shared" si="27"/>
        <v>317.85099705402888</v>
      </c>
      <c r="T140" s="271">
        <f t="shared" si="28"/>
        <v>333.74354690673033</v>
      </c>
      <c r="U140" s="271">
        <f t="shared" si="22"/>
        <v>27.457164198598754</v>
      </c>
      <c r="V140" s="271">
        <f t="shared" si="23"/>
        <v>28.44562210974831</v>
      </c>
      <c r="W140" s="271">
        <f t="shared" si="23"/>
        <v>29.469664505699249</v>
      </c>
      <c r="X140" s="271">
        <f t="shared" si="23"/>
        <v>30.530572427904424</v>
      </c>
      <c r="Y140" s="271">
        <f t="shared" si="23"/>
        <v>31.629673035308983</v>
      </c>
    </row>
    <row r="141" spans="1:25">
      <c r="A141" s="249"/>
      <c r="C141" s="252" t="str">
        <f>'C. Masterfiles'!C88</f>
        <v>TE20</v>
      </c>
      <c r="D141" s="298" t="str">
        <f>'C. Masterfiles'!D88</f>
        <v>Cross connection frame</v>
      </c>
      <c r="E141" s="293"/>
      <c r="F141" s="271">
        <f t="shared" si="18"/>
        <v>150</v>
      </c>
      <c r="G141" s="271">
        <f t="shared" si="19"/>
        <v>157.5</v>
      </c>
      <c r="H141" s="271">
        <f t="shared" si="19"/>
        <v>165.375</v>
      </c>
      <c r="I141" s="271">
        <f t="shared" si="19"/>
        <v>173.64375000000001</v>
      </c>
      <c r="J141" s="271">
        <f t="shared" si="19"/>
        <v>182.32593750000001</v>
      </c>
      <c r="K141" s="271">
        <f t="shared" si="20"/>
        <v>0</v>
      </c>
      <c r="L141" s="271">
        <f t="shared" si="21"/>
        <v>0</v>
      </c>
      <c r="M141" s="271">
        <f t="shared" si="21"/>
        <v>0</v>
      </c>
      <c r="N141" s="271">
        <f t="shared" si="21"/>
        <v>0</v>
      </c>
      <c r="O141" s="271">
        <f t="shared" si="21"/>
        <v>0</v>
      </c>
      <c r="P141" s="271">
        <f t="shared" si="24"/>
        <v>150</v>
      </c>
      <c r="Q141" s="271">
        <f t="shared" si="25"/>
        <v>157.5</v>
      </c>
      <c r="R141" s="271">
        <f t="shared" si="26"/>
        <v>165.375</v>
      </c>
      <c r="S141" s="271">
        <f t="shared" si="27"/>
        <v>173.64375000000001</v>
      </c>
      <c r="T141" s="271">
        <f t="shared" si="28"/>
        <v>182.32593750000001</v>
      </c>
      <c r="U141" s="271">
        <f t="shared" si="22"/>
        <v>15</v>
      </c>
      <c r="V141" s="271">
        <f t="shared" si="23"/>
        <v>15.540000000000001</v>
      </c>
      <c r="W141" s="271">
        <f t="shared" si="23"/>
        <v>16.099440000000001</v>
      </c>
      <c r="X141" s="271">
        <f t="shared" si="23"/>
        <v>16.679019840000002</v>
      </c>
      <c r="Y141" s="271">
        <f t="shared" si="23"/>
        <v>17.279464554240004</v>
      </c>
    </row>
    <row r="142" spans="1:25">
      <c r="A142" s="249"/>
    </row>
    <row r="143" spans="1:25">
      <c r="A143" s="249"/>
    </row>
    <row r="144" spans="1:25">
      <c r="A144" s="249"/>
    </row>
    <row r="145" spans="1:1">
      <c r="A145" s="249"/>
    </row>
    <row r="146" spans="1:1">
      <c r="A146" s="249"/>
    </row>
    <row r="147" spans="1:1">
      <c r="A147" s="249"/>
    </row>
    <row r="148" spans="1:1">
      <c r="A148" s="249"/>
    </row>
    <row r="149" spans="1:1">
      <c r="A149" s="249"/>
    </row>
    <row r="150" spans="1:1">
      <c r="A150" s="249"/>
    </row>
    <row r="151" spans="1:1">
      <c r="A151" s="249"/>
    </row>
    <row r="152" spans="1:1">
      <c r="A152" s="249"/>
    </row>
    <row r="153" spans="1:1">
      <c r="A153" s="249"/>
    </row>
    <row r="154" spans="1:1">
      <c r="A154" s="249"/>
    </row>
    <row r="155" spans="1:1">
      <c r="A155" s="249"/>
    </row>
    <row r="156" spans="1:1">
      <c r="A156" s="249"/>
    </row>
    <row r="157" spans="1:1">
      <c r="A157" s="249"/>
    </row>
    <row r="158" spans="1:1">
      <c r="A158" s="249"/>
    </row>
    <row r="159" spans="1:1">
      <c r="A159" s="249"/>
    </row>
    <row r="160" spans="1:1">
      <c r="A160" s="249"/>
    </row>
    <row r="161" spans="1:1">
      <c r="A161" s="249"/>
    </row>
    <row r="162" spans="1:1">
      <c r="A162" s="249"/>
    </row>
    <row r="163" spans="1:1">
      <c r="A163" s="249"/>
    </row>
    <row r="164" spans="1:1">
      <c r="A164" s="249"/>
    </row>
    <row r="165" spans="1:1">
      <c r="A165" s="249"/>
    </row>
    <row r="166" spans="1:1">
      <c r="A166" s="249"/>
    </row>
    <row r="167" spans="1:1">
      <c r="A167" s="249"/>
    </row>
    <row r="168" spans="1:1">
      <c r="A168" s="249"/>
    </row>
    <row r="169" spans="1:1">
      <c r="A169" s="249"/>
    </row>
    <row r="170" spans="1:1">
      <c r="A170" s="249"/>
    </row>
    <row r="171" spans="1:1">
      <c r="A171" s="249"/>
    </row>
    <row r="172" spans="1:1">
      <c r="A172" s="249"/>
    </row>
    <row r="173" spans="1:1">
      <c r="A173" s="249"/>
    </row>
    <row r="174" spans="1:1">
      <c r="A174" s="249"/>
    </row>
    <row r="175" spans="1:1">
      <c r="A175" s="249"/>
    </row>
    <row r="176" spans="1:1">
      <c r="A176" s="249"/>
    </row>
    <row r="177" spans="1:1">
      <c r="A177" s="249"/>
    </row>
    <row r="178" spans="1:1">
      <c r="A178" s="249"/>
    </row>
    <row r="179" spans="1:1">
      <c r="A179" s="249"/>
    </row>
    <row r="180" spans="1:1">
      <c r="A180" s="249"/>
    </row>
  </sheetData>
  <mergeCells count="3">
    <mergeCell ref="D54:E54"/>
    <mergeCell ref="D120:E120"/>
    <mergeCell ref="D121:E121"/>
  </mergeCells>
  <phoneticPr fontId="2" type="noConversion"/>
  <pageMargins left="0.75" right="0.75" top="1" bottom="1" header="0.5" footer="0.5"/>
  <pageSetup paperSize="9" orientation="portrait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64205CC96B394DBDDC78EC3CE00010" ma:contentTypeVersion="2" ma:contentTypeDescription="Create a new document." ma:contentTypeScope="" ma:versionID="b7a331c00c94a1bbc6abd177d99e5258">
  <xsd:schema xmlns:xsd="http://www.w3.org/2001/XMLSchema" xmlns:xs="http://www.w3.org/2001/XMLSchema" xmlns:p="http://schemas.microsoft.com/office/2006/metadata/properties" xmlns:ns1="http://schemas.microsoft.com/sharepoint/v3" xmlns:ns2="42111ed8-ec74-40e3-af8e-012a2ea8a6b7" targetNamespace="http://schemas.microsoft.com/office/2006/metadata/properties" ma:root="true" ma:fieldsID="41f27deaf8e06adda3a9f7af39c48f32" ns1:_="" ns2:_="">
    <xsd:import namespace="http://schemas.microsoft.com/sharepoint/v3"/>
    <xsd:import namespace="42111ed8-ec74-40e3-af8e-012a2ea8a6b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11ed8-ec74-40e3-af8e-012a2ea8a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A52EA8C-4109-4137-9540-2959FB3255FA}"/>
</file>

<file path=customXml/itemProps2.xml><?xml version="1.0" encoding="utf-8"?>
<ds:datastoreItem xmlns:ds="http://schemas.openxmlformats.org/officeDocument/2006/customXml" ds:itemID="{8D0DE9ED-D5FC-4E0C-A28E-8CBF5D736245}"/>
</file>

<file path=customXml/itemProps3.xml><?xml version="1.0" encoding="utf-8"?>
<ds:datastoreItem xmlns:ds="http://schemas.openxmlformats.org/officeDocument/2006/customXml" ds:itemID="{5728A9AF-5A59-43FD-A0F0-791CBB308F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Cover</vt:lpstr>
      <vt:lpstr>Notice</vt:lpstr>
      <vt:lpstr>A. Model Design</vt:lpstr>
      <vt:lpstr>B. Dashboard</vt:lpstr>
      <vt:lpstr>C. Masterfiles</vt:lpstr>
      <vt:lpstr>1.Lines</vt:lpstr>
      <vt:lpstr>2.Traffic</vt:lpstr>
      <vt:lpstr>3.Network design parameters</vt:lpstr>
      <vt:lpstr>4.Unit investment and opex</vt:lpstr>
      <vt:lpstr>5.Indirect costs</vt:lpstr>
      <vt:lpstr>6.Network design</vt:lpstr>
      <vt:lpstr>7.Network costs</vt:lpstr>
      <vt:lpstr>8.Routing factors</vt:lpstr>
      <vt:lpstr>9.Service costing</vt:lpstr>
      <vt:lpstr>10.Mark ups</vt:lpstr>
      <vt:lpstr>11.Service unit costing</vt:lpstr>
    </vt:vector>
  </TitlesOfParts>
  <Company>Ovum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bystricky</dc:creator>
  <cp:lastModifiedBy>DAR Rogerson</cp:lastModifiedBy>
  <cp:lastPrinted>2010-11-05T13:00:53Z</cp:lastPrinted>
  <dcterms:created xsi:type="dcterms:W3CDTF">2006-11-29T14:40:46Z</dcterms:created>
  <dcterms:modified xsi:type="dcterms:W3CDTF">2017-10-19T10:40:26Z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0x010100E264205CC96B394DBDDC78EC3CE00010</vt:lpwstr>
  </property>
</Properties>
</file>