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Work\Activities\RegionalEvents.Workshops.Seminars.Meetings\2018\QuadPlay-Rabat\Materials\"/>
    </mc:Choice>
  </mc:AlternateContent>
  <bookViews>
    <workbookView xWindow="0" yWindow="0" windowWidth="20040" windowHeight="15060" tabRatio="500"/>
  </bookViews>
  <sheets>
    <sheet name="Cost&amp;Revenue" sheetId="3" r:id="rId1"/>
    <sheet name="TRAN market research" sheetId="4" r:id="rId2"/>
  </sheets>
  <definedNames>
    <definedName name="_xlnm.Print_Area" localSheetId="0">'Cost&amp;Revenue'!$A$1:$N$138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5" i="3" l="1"/>
  <c r="B48" i="3"/>
  <c r="B75" i="3"/>
  <c r="B40" i="3"/>
  <c r="C40" i="3"/>
  <c r="C75" i="3"/>
  <c r="B91" i="3"/>
  <c r="C48" i="3"/>
  <c r="B56" i="3"/>
  <c r="B110" i="3"/>
  <c r="B49" i="3"/>
  <c r="B76" i="3"/>
  <c r="C76" i="3"/>
  <c r="B92" i="3"/>
  <c r="C49" i="3"/>
  <c r="B57" i="3"/>
  <c r="B111" i="3"/>
  <c r="B50" i="3"/>
  <c r="B77" i="3"/>
  <c r="C77" i="3"/>
  <c r="B93" i="3"/>
  <c r="C50" i="3"/>
  <c r="B58" i="3"/>
  <c r="B112" i="3"/>
  <c r="B51" i="3"/>
  <c r="B78" i="3"/>
  <c r="C78" i="3"/>
  <c r="B94" i="3"/>
  <c r="C51" i="3"/>
  <c r="B59" i="3"/>
  <c r="B113" i="3"/>
  <c r="B114" i="3"/>
  <c r="B95" i="3"/>
  <c r="B60" i="3"/>
  <c r="B118" i="3"/>
  <c r="B119" i="3"/>
  <c r="B129" i="3"/>
  <c r="B130" i="3"/>
  <c r="B134" i="3"/>
  <c r="C125" i="3"/>
  <c r="D40" i="3"/>
  <c r="D75" i="3"/>
  <c r="C91" i="3"/>
  <c r="D48" i="3"/>
  <c r="C56" i="3"/>
  <c r="C110" i="3"/>
  <c r="D76" i="3"/>
  <c r="C92" i="3"/>
  <c r="D49" i="3"/>
  <c r="C57" i="3"/>
  <c r="C111" i="3"/>
  <c r="B41" i="3"/>
  <c r="C41" i="3"/>
  <c r="D41" i="3"/>
  <c r="D77" i="3"/>
  <c r="C93" i="3"/>
  <c r="D50" i="3"/>
  <c r="C58" i="3"/>
  <c r="C112" i="3"/>
  <c r="D78" i="3"/>
  <c r="C94" i="3"/>
  <c r="D51" i="3"/>
  <c r="C59" i="3"/>
  <c r="C113" i="3"/>
  <c r="C114" i="3"/>
  <c r="C95" i="3"/>
  <c r="C60" i="3"/>
  <c r="C118" i="3"/>
  <c r="C119" i="3"/>
  <c r="C129" i="3"/>
  <c r="C130" i="3"/>
  <c r="C134" i="3"/>
  <c r="D125" i="3"/>
  <c r="E40" i="3"/>
  <c r="E75" i="3"/>
  <c r="D91" i="3"/>
  <c r="E48" i="3"/>
  <c r="D56" i="3"/>
  <c r="D110" i="3"/>
  <c r="E76" i="3"/>
  <c r="D92" i="3"/>
  <c r="E49" i="3"/>
  <c r="D57" i="3"/>
  <c r="D111" i="3"/>
  <c r="E41" i="3"/>
  <c r="E77" i="3"/>
  <c r="D93" i="3"/>
  <c r="E50" i="3"/>
  <c r="D58" i="3"/>
  <c r="D112" i="3"/>
  <c r="E78" i="3"/>
  <c r="D94" i="3"/>
  <c r="E51" i="3"/>
  <c r="D59" i="3"/>
  <c r="D113" i="3"/>
  <c r="D114" i="3"/>
  <c r="D95" i="3"/>
  <c r="D60" i="3"/>
  <c r="D118" i="3"/>
  <c r="D119" i="3"/>
  <c r="D129" i="3"/>
  <c r="D130" i="3"/>
  <c r="D134" i="3"/>
  <c r="E125" i="3"/>
  <c r="F40" i="3"/>
  <c r="F75" i="3"/>
  <c r="E91" i="3"/>
  <c r="F48" i="3"/>
  <c r="E56" i="3"/>
  <c r="E110" i="3"/>
  <c r="F76" i="3"/>
  <c r="E92" i="3"/>
  <c r="F49" i="3"/>
  <c r="E57" i="3"/>
  <c r="E111" i="3"/>
  <c r="F41" i="3"/>
  <c r="F77" i="3"/>
  <c r="E93" i="3"/>
  <c r="F50" i="3"/>
  <c r="E58" i="3"/>
  <c r="E112" i="3"/>
  <c r="F78" i="3"/>
  <c r="E94" i="3"/>
  <c r="F51" i="3"/>
  <c r="E59" i="3"/>
  <c r="E113" i="3"/>
  <c r="E114" i="3"/>
  <c r="E95" i="3"/>
  <c r="E60" i="3"/>
  <c r="E118" i="3"/>
  <c r="E119" i="3"/>
  <c r="E129" i="3"/>
  <c r="E130" i="3"/>
  <c r="E134" i="3"/>
  <c r="F125" i="3"/>
  <c r="G40" i="3"/>
  <c r="G75" i="3"/>
  <c r="F91" i="3"/>
  <c r="G48" i="3"/>
  <c r="F56" i="3"/>
  <c r="F110" i="3"/>
  <c r="G76" i="3"/>
  <c r="F92" i="3"/>
  <c r="G49" i="3"/>
  <c r="F57" i="3"/>
  <c r="F111" i="3"/>
  <c r="G41" i="3"/>
  <c r="G77" i="3"/>
  <c r="F93" i="3"/>
  <c r="G50" i="3"/>
  <c r="F58" i="3"/>
  <c r="F112" i="3"/>
  <c r="G78" i="3"/>
  <c r="F94" i="3"/>
  <c r="G51" i="3"/>
  <c r="F59" i="3"/>
  <c r="F113" i="3"/>
  <c r="F114" i="3"/>
  <c r="F95" i="3"/>
  <c r="F60" i="3"/>
  <c r="F118" i="3"/>
  <c r="F119" i="3"/>
  <c r="F129" i="3"/>
  <c r="F130" i="3"/>
  <c r="F134" i="3"/>
  <c r="B135" i="3"/>
  <c r="C133" i="3"/>
  <c r="D133" i="3"/>
  <c r="E133" i="3"/>
  <c r="F133" i="3"/>
  <c r="C128" i="3"/>
  <c r="D128" i="3"/>
  <c r="E128" i="3"/>
  <c r="F128" i="3"/>
  <c r="C122" i="3"/>
  <c r="D122" i="3"/>
  <c r="E122" i="3"/>
  <c r="F122" i="3"/>
  <c r="C117" i="3"/>
  <c r="D117" i="3"/>
  <c r="E117" i="3"/>
  <c r="F117" i="3"/>
  <c r="C109" i="3"/>
  <c r="D109" i="3"/>
  <c r="E109" i="3"/>
  <c r="F109" i="3"/>
  <c r="F99" i="3"/>
  <c r="F100" i="3"/>
  <c r="F101" i="3"/>
  <c r="F102" i="3"/>
  <c r="F103" i="3"/>
  <c r="E99" i="3"/>
  <c r="E100" i="3"/>
  <c r="E101" i="3"/>
  <c r="E102" i="3"/>
  <c r="E103" i="3"/>
  <c r="D99" i="3"/>
  <c r="D100" i="3"/>
  <c r="D101" i="3"/>
  <c r="D102" i="3"/>
  <c r="D103" i="3"/>
  <c r="C99" i="3"/>
  <c r="C100" i="3"/>
  <c r="C101" i="3"/>
  <c r="C102" i="3"/>
  <c r="C103" i="3"/>
  <c r="B99" i="3"/>
  <c r="B100" i="3"/>
  <c r="B101" i="3"/>
  <c r="B102" i="3"/>
  <c r="B103" i="3"/>
  <c r="C98" i="3"/>
  <c r="D98" i="3"/>
  <c r="E98" i="3"/>
  <c r="F98" i="3"/>
  <c r="C90" i="3"/>
  <c r="D90" i="3"/>
  <c r="E90" i="3"/>
  <c r="F90" i="3"/>
  <c r="G83" i="3"/>
  <c r="G84" i="3"/>
  <c r="G85" i="3"/>
  <c r="G86" i="3"/>
  <c r="G87" i="3"/>
  <c r="F83" i="3"/>
  <c r="F84" i="3"/>
  <c r="F85" i="3"/>
  <c r="F86" i="3"/>
  <c r="F87" i="3"/>
  <c r="E83" i="3"/>
  <c r="E84" i="3"/>
  <c r="E85" i="3"/>
  <c r="E86" i="3"/>
  <c r="E87" i="3"/>
  <c r="D83" i="3"/>
  <c r="D84" i="3"/>
  <c r="D85" i="3"/>
  <c r="D86" i="3"/>
  <c r="D87" i="3"/>
  <c r="C83" i="3"/>
  <c r="C84" i="3"/>
  <c r="C85" i="3"/>
  <c r="C86" i="3"/>
  <c r="C87" i="3"/>
  <c r="B83" i="3"/>
  <c r="B84" i="3"/>
  <c r="B85" i="3"/>
  <c r="B86" i="3"/>
  <c r="B87" i="3"/>
  <c r="G79" i="3"/>
  <c r="F79" i="3"/>
  <c r="E79" i="3"/>
  <c r="D79" i="3"/>
  <c r="C79" i="3"/>
  <c r="B79" i="3"/>
  <c r="B67" i="3"/>
  <c r="C67" i="3"/>
  <c r="D67" i="3"/>
  <c r="E67" i="3"/>
  <c r="F67" i="3"/>
  <c r="G67" i="3"/>
  <c r="B68" i="3"/>
  <c r="C68" i="3"/>
  <c r="D68" i="3"/>
  <c r="E68" i="3"/>
  <c r="F68" i="3"/>
  <c r="G68" i="3"/>
  <c r="B42" i="3"/>
  <c r="B69" i="3"/>
  <c r="C69" i="3"/>
  <c r="D69" i="3"/>
  <c r="E69" i="3"/>
  <c r="F69" i="3"/>
  <c r="G69" i="3"/>
  <c r="B43" i="3"/>
  <c r="B70" i="3"/>
  <c r="C70" i="3"/>
  <c r="D70" i="3"/>
  <c r="E70" i="3"/>
  <c r="F70" i="3"/>
  <c r="G70" i="3"/>
  <c r="G71" i="3"/>
  <c r="F71" i="3"/>
  <c r="E71" i="3"/>
  <c r="D71" i="3"/>
  <c r="C71" i="3"/>
  <c r="B71" i="3"/>
  <c r="C55" i="3"/>
  <c r="D55" i="3"/>
  <c r="E55" i="3"/>
  <c r="F55" i="3"/>
  <c r="G52" i="3"/>
  <c r="F52" i="3"/>
  <c r="E52" i="3"/>
  <c r="D52" i="3"/>
  <c r="C52" i="3"/>
  <c r="B52" i="3"/>
  <c r="C42" i="3"/>
  <c r="D42" i="3"/>
  <c r="E42" i="3"/>
  <c r="F42" i="3"/>
  <c r="G42" i="3"/>
  <c r="C43" i="3"/>
  <c r="D43" i="3"/>
  <c r="E43" i="3"/>
  <c r="F43" i="3"/>
  <c r="G43" i="3"/>
  <c r="G44" i="3"/>
  <c r="F44" i="3"/>
  <c r="E44" i="3"/>
  <c r="D44" i="3"/>
  <c r="C44" i="3"/>
  <c r="B44" i="3"/>
  <c r="E15" i="3"/>
  <c r="E16" i="3"/>
  <c r="E17" i="3"/>
  <c r="E18" i="3"/>
  <c r="E19" i="3"/>
  <c r="D19" i="3"/>
  <c r="C19" i="3"/>
</calcChain>
</file>

<file path=xl/sharedStrings.xml><?xml version="1.0" encoding="utf-8"?>
<sst xmlns="http://schemas.openxmlformats.org/spreadsheetml/2006/main" count="163" uniqueCount="77">
  <si>
    <t>Service</t>
  </si>
  <si>
    <t>TOTAL</t>
  </si>
  <si>
    <t>STEP 1</t>
  </si>
  <si>
    <t>Fill in the Assumptions shaded green</t>
  </si>
  <si>
    <t>STEP 2</t>
  </si>
  <si>
    <t>Review the calculations shaded blue (no need to change these cells)</t>
  </si>
  <si>
    <t>STEP 3</t>
  </si>
  <si>
    <t>STEP 4</t>
  </si>
  <si>
    <t>Newtel monthly tariff (USD)</t>
  </si>
  <si>
    <t>Annual growth in broadband subscribers (without Cloud)</t>
  </si>
  <si>
    <t xml:space="preserve">Annual growth in broadband subscribers (with Cloud) </t>
  </si>
  <si>
    <t>Current market situation</t>
  </si>
  <si>
    <t>1.1.2016</t>
  </si>
  <si>
    <t>1.1.2017</t>
  </si>
  <si>
    <t>1.1.2018</t>
  </si>
  <si>
    <t>1.1.2019</t>
  </si>
  <si>
    <t>% of broadband subscribers upgrading broadband (with Cloud)</t>
  </si>
  <si>
    <t>% of broadband subscribers upgrading broadband (without Cloud)</t>
  </si>
  <si>
    <t xml:space="preserve">% of existing broadband subscribers taking Cloud services </t>
  </si>
  <si>
    <t xml:space="preserve">Newtel subscribers with Cloud </t>
  </si>
  <si>
    <t xml:space="preserve">Telecom subscribers (without Cloud) </t>
  </si>
  <si>
    <t xml:space="preserve">Telecom subscribers (with Cloud) </t>
  </si>
  <si>
    <t>% of Telecom's broadband customers that move to Newtel (quad play)</t>
  </si>
  <si>
    <t>without Cloud</t>
  </si>
  <si>
    <t>with cloud</t>
  </si>
  <si>
    <t>Costs of Cloud</t>
  </si>
  <si>
    <t>Revenues from Cloud</t>
  </si>
  <si>
    <t>Market development indicators</t>
  </si>
  <si>
    <t>Average Newtel subs for the year</t>
  </si>
  <si>
    <t>Annual gain</t>
  </si>
  <si>
    <t>NPV</t>
  </si>
  <si>
    <t>Net financial impact of Cloud on Newtel ($'000s p.a.)</t>
  </si>
  <si>
    <t>1. Assumptions</t>
  </si>
  <si>
    <t>2. Market development without Cloud</t>
  </si>
  <si>
    <t>3. Market development with Cloud</t>
  </si>
  <si>
    <t>4. Cost and revenue impact of Cloud on Newtel</t>
  </si>
  <si>
    <t>Additional core network costs from Cloud ($'000s p.a.)</t>
  </si>
  <si>
    <t>Additional access network costs from Cloud ($'000s p.a.)</t>
  </si>
  <si>
    <t>All</t>
  </si>
  <si>
    <t>Additional network revenues with Cloud ($'000s p.a.)</t>
  </si>
  <si>
    <t>Additional service revenues from Cloud ($'000s p.a.)</t>
  </si>
  <si>
    <t>Wholesale cost ($p.m.) for Cloud subscribers</t>
  </si>
  <si>
    <t>taken from NGA Cost Model</t>
  </si>
  <si>
    <t xml:space="preserve">Average Newtel IPTV (Cloud) subs for the year </t>
  </si>
  <si>
    <t xml:space="preserve">Newtel IPTV subscribers (i.e. Cloud subscribers) </t>
  </si>
  <si>
    <t>Newtel subscribers without Cloud (Internet Access Subscribers)</t>
  </si>
  <si>
    <t>Cost of access network (per subscriber connected, per annum)</t>
  </si>
  <si>
    <t>Retail revenue ($p.m.) for Cloud subscribers</t>
  </si>
  <si>
    <t>Annual discount factor (for NPV calculation)</t>
  </si>
  <si>
    <t xml:space="preserve">% annual growth in broadband subscribers </t>
  </si>
  <si>
    <t>% of broadband subscribers liable to upgrade broadband service each year</t>
  </si>
  <si>
    <t>Additional % of broadband subscribers liable to upgrade broadband service for IPTV</t>
  </si>
  <si>
    <t>Research survey 1</t>
  </si>
  <si>
    <t>% of existing broadband subscribers liable to take IPTV each year</t>
  </si>
  <si>
    <t>% of broadband subscribers liable to change supplier each year for quad play offer</t>
  </si>
  <si>
    <t>Research survey 2</t>
  </si>
  <si>
    <t xml:space="preserve">QUAD-PLAY REVENUE AND COST WORKSHEET </t>
  </si>
  <si>
    <t>The following data has been offered by TRAN based on two independent market research surveys</t>
  </si>
  <si>
    <t xml:space="preserve">Operators are invited to use this data when preparing their case. </t>
  </si>
  <si>
    <t xml:space="preserve">Copy the key outputs into the Fixed Core Network Cost Model (shaded yellow) </t>
  </si>
  <si>
    <t>Copy the key results from the Fixed Core Network Cost Model (shaded orange)</t>
  </si>
  <si>
    <t>Vitesse 2</t>
  </si>
  <si>
    <t>Vitesse 10</t>
  </si>
  <si>
    <t>Vitesse 25</t>
  </si>
  <si>
    <t>Vitesse 100</t>
  </si>
  <si>
    <t xml:space="preserve">value copy results into NGN Cost Model (worksheet 1. Lines, E21:J24) </t>
  </si>
  <si>
    <t xml:space="preserve">value copy results into NGN Cost Model (worksheet 1. Lines, E30:J33) </t>
  </si>
  <si>
    <t>value copy results from NGN Cost Model (worksheet B, Dashboard, E64:I64) in "with Cloud" scenario</t>
  </si>
  <si>
    <t>value copy results from NGN Cost Model (worksheet B, Dashboard, E64:I64) in "without Cloud" scenario</t>
  </si>
  <si>
    <t>% annual broadband growth with IPTV services</t>
  </si>
  <si>
    <t xml:space="preserve">value copy results into NGN Cost Model (worksheet 1. Lines, E71:J74) </t>
  </si>
  <si>
    <t>Newtel subscribers 2016</t>
  </si>
  <si>
    <t>Telecom subscribers 2016</t>
  </si>
  <si>
    <t>Total subscribers in 2016</t>
  </si>
  <si>
    <t>2017-2020</t>
  </si>
  <si>
    <t>1.1.2020</t>
  </si>
  <si>
    <t>1.1.2021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</si>
</sst>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rgb="FFFF0000"/>
      <name val="Calibri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32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0" borderId="0" xfId="0" applyFont="1"/>
    <xf numFmtId="0" fontId="6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/>
    <xf numFmtId="1" fontId="0" fillId="5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9" fontId="0" fillId="4" borderId="0" xfId="67" applyFont="1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3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0" fontId="7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8" fillId="0" borderId="0" xfId="0" applyFont="1"/>
    <xf numFmtId="1" fontId="3" fillId="8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3" fillId="2" borderId="0" xfId="0" applyFont="1" applyFill="1" applyAlignment="1">
      <alignment horizontal="left" vertical="top" wrapText="1"/>
    </xf>
  </cellXfs>
  <cellStyles count="3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Normal" xfId="0" builtinId="0"/>
    <cellStyle name="Percent" xfId="6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showGridLines="0" tabSelected="1" workbookViewId="0">
      <selection sqref="A1:N138"/>
    </sheetView>
  </sheetViews>
  <sheetFormatPr defaultColWidth="11" defaultRowHeight="15.75" x14ac:dyDescent="0.25"/>
  <cols>
    <col min="1" max="1" width="18.875" customWidth="1"/>
    <col min="2" max="3" width="11.875" style="2" customWidth="1"/>
    <col min="4" max="8" width="11.875" customWidth="1"/>
  </cols>
  <sheetData>
    <row r="1" spans="1:7" ht="21" x14ac:dyDescent="0.35">
      <c r="A1" s="23" t="s">
        <v>56</v>
      </c>
    </row>
    <row r="3" spans="1:7" x14ac:dyDescent="0.25">
      <c r="A3" s="1" t="s">
        <v>2</v>
      </c>
      <c r="B3" s="13" t="s">
        <v>3</v>
      </c>
      <c r="C3" s="11"/>
      <c r="D3" s="13"/>
      <c r="E3" s="13"/>
      <c r="F3" s="13"/>
      <c r="G3" s="13"/>
    </row>
    <row r="4" spans="1:7" x14ac:dyDescent="0.25">
      <c r="A4" s="1" t="s">
        <v>4</v>
      </c>
      <c r="B4" s="17" t="s">
        <v>5</v>
      </c>
      <c r="C4" s="12"/>
      <c r="D4" s="18"/>
      <c r="E4" s="18"/>
      <c r="F4" s="18"/>
      <c r="G4" s="18"/>
    </row>
    <row r="5" spans="1:7" x14ac:dyDescent="0.25">
      <c r="A5" s="1" t="s">
        <v>6</v>
      </c>
      <c r="B5" s="19" t="s">
        <v>59</v>
      </c>
      <c r="C5" s="10"/>
      <c r="D5" s="9"/>
      <c r="E5" s="9"/>
      <c r="F5" s="9"/>
      <c r="G5" s="9"/>
    </row>
    <row r="6" spans="1:7" x14ac:dyDescent="0.25">
      <c r="A6" s="1" t="s">
        <v>7</v>
      </c>
      <c r="B6" s="20" t="s">
        <v>60</v>
      </c>
      <c r="C6" s="21"/>
      <c r="D6" s="22"/>
      <c r="E6" s="22"/>
      <c r="F6" s="22"/>
      <c r="G6" s="22"/>
    </row>
    <row r="9" spans="1:7" x14ac:dyDescent="0.25">
      <c r="A9" s="1"/>
    </row>
    <row r="10" spans="1:7" ht="18.75" x14ac:dyDescent="0.3">
      <c r="A10" s="31" t="s">
        <v>32</v>
      </c>
      <c r="B10" s="36"/>
    </row>
    <row r="11" spans="1:7" x14ac:dyDescent="0.25">
      <c r="B11"/>
      <c r="C11"/>
    </row>
    <row r="12" spans="1:7" x14ac:dyDescent="0.25">
      <c r="A12" s="1" t="s">
        <v>11</v>
      </c>
    </row>
    <row r="14" spans="1:7" s="3" customFormat="1" ht="47.25" x14ac:dyDescent="0.25">
      <c r="A14" s="25" t="s">
        <v>0</v>
      </c>
      <c r="B14" s="25" t="s">
        <v>8</v>
      </c>
      <c r="C14" s="24" t="s">
        <v>71</v>
      </c>
      <c r="D14" s="24" t="s">
        <v>72</v>
      </c>
      <c r="E14" s="24" t="s">
        <v>73</v>
      </c>
    </row>
    <row r="15" spans="1:7" x14ac:dyDescent="0.25">
      <c r="A15" t="s">
        <v>61</v>
      </c>
      <c r="B15" s="11">
        <v>1</v>
      </c>
      <c r="C15" s="11">
        <v>1</v>
      </c>
      <c r="D15" s="11">
        <v>1</v>
      </c>
      <c r="E15" s="14">
        <f>SUM(C15:D15)</f>
        <v>2</v>
      </c>
    </row>
    <row r="16" spans="1:7" x14ac:dyDescent="0.25">
      <c r="A16" t="s">
        <v>62</v>
      </c>
      <c r="B16" s="11">
        <v>1</v>
      </c>
      <c r="C16" s="11">
        <v>1</v>
      </c>
      <c r="D16" s="11">
        <v>1</v>
      </c>
      <c r="E16" s="14">
        <f t="shared" ref="E16:E18" si="0">SUM(C16:D16)</f>
        <v>2</v>
      </c>
    </row>
    <row r="17" spans="1:7" x14ac:dyDescent="0.25">
      <c r="A17" t="s">
        <v>63</v>
      </c>
      <c r="B17" s="11">
        <v>1</v>
      </c>
      <c r="C17" s="11">
        <v>1</v>
      </c>
      <c r="D17" s="11">
        <v>1</v>
      </c>
      <c r="E17" s="14">
        <f t="shared" si="0"/>
        <v>2</v>
      </c>
    </row>
    <row r="18" spans="1:7" x14ac:dyDescent="0.25">
      <c r="A18" t="s">
        <v>64</v>
      </c>
      <c r="B18" s="11">
        <v>1</v>
      </c>
      <c r="C18" s="11">
        <v>1</v>
      </c>
      <c r="D18" s="11">
        <v>1</v>
      </c>
      <c r="E18" s="14">
        <f t="shared" si="0"/>
        <v>2</v>
      </c>
    </row>
    <row r="19" spans="1:7" x14ac:dyDescent="0.25">
      <c r="A19" s="4" t="s">
        <v>1</v>
      </c>
      <c r="B19" s="5"/>
      <c r="C19" s="5">
        <f>SUM(C15:C18)</f>
        <v>4</v>
      </c>
      <c r="D19" s="5">
        <f>SUM(D15:D18)</f>
        <v>4</v>
      </c>
      <c r="E19" s="5">
        <f>SUM(E15:E18)</f>
        <v>8</v>
      </c>
    </row>
    <row r="22" spans="1:7" x14ac:dyDescent="0.25">
      <c r="A22" s="4" t="s">
        <v>27</v>
      </c>
      <c r="B22" s="26"/>
      <c r="C22" s="26"/>
      <c r="D22" s="26"/>
      <c r="E22" s="27"/>
      <c r="F22" s="24">
        <v>2016</v>
      </c>
      <c r="G22" s="24" t="s">
        <v>74</v>
      </c>
    </row>
    <row r="23" spans="1:7" x14ac:dyDescent="0.25">
      <c r="A23" t="s">
        <v>9</v>
      </c>
      <c r="D23" s="2"/>
      <c r="F23" s="16">
        <v>0.01</v>
      </c>
      <c r="G23" s="15">
        <v>0.01</v>
      </c>
    </row>
    <row r="24" spans="1:7" x14ac:dyDescent="0.25">
      <c r="A24" t="s">
        <v>10</v>
      </c>
      <c r="D24" s="2"/>
      <c r="F24" s="16">
        <v>0.01</v>
      </c>
      <c r="G24" s="15">
        <v>0.01</v>
      </c>
    </row>
    <row r="25" spans="1:7" x14ac:dyDescent="0.25">
      <c r="A25" t="s">
        <v>18</v>
      </c>
      <c r="D25" s="2"/>
      <c r="F25" s="15">
        <v>0.01</v>
      </c>
      <c r="G25" s="15">
        <v>0.01</v>
      </c>
    </row>
    <row r="26" spans="1:7" x14ac:dyDescent="0.25">
      <c r="A26" t="s">
        <v>17</v>
      </c>
      <c r="D26" s="2"/>
      <c r="F26" s="15">
        <v>0.01</v>
      </c>
      <c r="G26" s="15">
        <v>0.01</v>
      </c>
    </row>
    <row r="27" spans="1:7" x14ac:dyDescent="0.25">
      <c r="A27" t="s">
        <v>16</v>
      </c>
      <c r="D27" s="2"/>
      <c r="F27" s="16">
        <v>0.01</v>
      </c>
      <c r="G27" s="15">
        <v>0.01</v>
      </c>
    </row>
    <row r="28" spans="1:7" x14ac:dyDescent="0.25">
      <c r="A28" t="s">
        <v>22</v>
      </c>
      <c r="D28" s="2"/>
      <c r="F28" s="15">
        <v>0.01</v>
      </c>
      <c r="G28" s="15">
        <v>0.01</v>
      </c>
    </row>
    <row r="29" spans="1:7" x14ac:dyDescent="0.25">
      <c r="A29" t="s">
        <v>47</v>
      </c>
      <c r="D29" s="2"/>
      <c r="F29" s="11">
        <v>1</v>
      </c>
      <c r="G29" s="11">
        <v>1</v>
      </c>
    </row>
    <row r="30" spans="1:7" x14ac:dyDescent="0.25">
      <c r="A30" t="s">
        <v>41</v>
      </c>
      <c r="D30" s="2"/>
      <c r="F30" s="11">
        <v>1</v>
      </c>
      <c r="G30" s="11">
        <v>1</v>
      </c>
    </row>
    <row r="31" spans="1:7" x14ac:dyDescent="0.25">
      <c r="A31" s="1"/>
      <c r="D31" s="2"/>
    </row>
    <row r="32" spans="1:7" x14ac:dyDescent="0.25">
      <c r="A32" s="1" t="s">
        <v>46</v>
      </c>
      <c r="D32" s="2"/>
      <c r="F32" s="11">
        <v>1</v>
      </c>
      <c r="G32" s="8" t="s">
        <v>42</v>
      </c>
    </row>
    <row r="33" spans="1:8" x14ac:dyDescent="0.25">
      <c r="A33" s="1" t="s">
        <v>48</v>
      </c>
      <c r="D33" s="2"/>
      <c r="F33" s="15">
        <v>0.01</v>
      </c>
    </row>
    <row r="34" spans="1:8" x14ac:dyDescent="0.25">
      <c r="A34" s="1"/>
    </row>
    <row r="35" spans="1:8" x14ac:dyDescent="0.25">
      <c r="A35" s="1"/>
    </row>
    <row r="36" spans="1:8" ht="18.75" x14ac:dyDescent="0.3">
      <c r="A36" s="31" t="s">
        <v>33</v>
      </c>
    </row>
    <row r="37" spans="1:8" x14ac:dyDescent="0.25">
      <c r="A37" s="1"/>
    </row>
    <row r="38" spans="1:8" x14ac:dyDescent="0.25">
      <c r="A38" s="1" t="s">
        <v>20</v>
      </c>
    </row>
    <row r="39" spans="1:8" x14ac:dyDescent="0.25">
      <c r="A39" s="25" t="s">
        <v>0</v>
      </c>
      <c r="B39" s="24" t="s">
        <v>12</v>
      </c>
      <c r="C39" s="24" t="s">
        <v>13</v>
      </c>
      <c r="D39" s="24" t="s">
        <v>14</v>
      </c>
      <c r="E39" s="24" t="s">
        <v>15</v>
      </c>
      <c r="F39" s="24" t="s">
        <v>75</v>
      </c>
      <c r="G39" s="24" t="s">
        <v>76</v>
      </c>
    </row>
    <row r="40" spans="1:8" x14ac:dyDescent="0.25">
      <c r="A40" t="s">
        <v>61</v>
      </c>
      <c r="B40" s="10">
        <f>D15</f>
        <v>1</v>
      </c>
      <c r="C40" s="10">
        <f>B40*(1-$F$26)*(1+$F$23)</f>
        <v>0.99990000000000001</v>
      </c>
      <c r="D40" s="33">
        <f>C40*(1-$G$26)*(1+$G$23)</f>
        <v>0.99980001000000007</v>
      </c>
      <c r="E40" s="33">
        <f>D40*(1-$G$26)*(1+$G$23)</f>
        <v>0.99970002999900009</v>
      </c>
      <c r="F40" s="33">
        <f>E40*(1-$G$26)*(1+$G$23)</f>
        <v>0.99960005999600021</v>
      </c>
      <c r="G40" s="33">
        <f>F40*(1-$G$26)*(1+$G$23)</f>
        <v>0.99950009999000067</v>
      </c>
      <c r="H40" s="37" t="s">
        <v>65</v>
      </c>
    </row>
    <row r="41" spans="1:8" x14ac:dyDescent="0.25">
      <c r="A41" t="s">
        <v>62</v>
      </c>
      <c r="B41" s="10">
        <f>D16</f>
        <v>1</v>
      </c>
      <c r="C41" s="10">
        <f>(B41*(1-$F$26)+B40*$F$26)*(1+$F$23)</f>
        <v>1.01</v>
      </c>
      <c r="D41" s="33">
        <f t="shared" ref="D41:G42" si="1">(C41*(1-$G$26)+C40*$G$26)*(1+$G$23)</f>
        <v>1.01999799</v>
      </c>
      <c r="E41" s="33">
        <f t="shared" si="1"/>
        <v>1.0299939703019998</v>
      </c>
      <c r="F41" s="33">
        <f t="shared" si="1"/>
        <v>1.0399879412079596</v>
      </c>
      <c r="G41" s="33">
        <f t="shared" si="1"/>
        <v>1.0499799030197983</v>
      </c>
    </row>
    <row r="42" spans="1:8" x14ac:dyDescent="0.25">
      <c r="A42" t="s">
        <v>63</v>
      </c>
      <c r="B42" s="10">
        <f>D17</f>
        <v>1</v>
      </c>
      <c r="C42" s="10">
        <f>(B42*(1-$F$26)+B41*$F$26)*(1+$F$23)</f>
        <v>1.01</v>
      </c>
      <c r="D42" s="33">
        <f t="shared" si="1"/>
        <v>1.0201</v>
      </c>
      <c r="E42" s="33">
        <f t="shared" si="1"/>
        <v>1.0302999696990003</v>
      </c>
      <c r="F42" s="33">
        <f t="shared" si="1"/>
        <v>1.0405998788020805</v>
      </c>
      <c r="G42" s="33">
        <f t="shared" si="1"/>
        <v>1.0509996970204007</v>
      </c>
    </row>
    <row r="43" spans="1:8" x14ac:dyDescent="0.25">
      <c r="A43" t="s">
        <v>64</v>
      </c>
      <c r="B43" s="10">
        <f>D18</f>
        <v>1</v>
      </c>
      <c r="C43" s="10">
        <f>(B43+B42*$F$26)*(1+$F$23)</f>
        <v>1.0201</v>
      </c>
      <c r="D43" s="33">
        <f>(C43+C42*$G$26)*(1+$G$23)</f>
        <v>1.040502</v>
      </c>
      <c r="E43" s="33">
        <f>(D43+D42*$G$26)*(1+$G$23)</f>
        <v>1.06121003</v>
      </c>
      <c r="F43" s="33">
        <f>(E43+E42*$G$26)*(1+$G$23)</f>
        <v>1.08222815999396</v>
      </c>
      <c r="G43" s="33">
        <f>(F43+F42*$G$26)*(1+$G$23)</f>
        <v>1.1035605003698006</v>
      </c>
    </row>
    <row r="44" spans="1:8" x14ac:dyDescent="0.25">
      <c r="A44" s="4" t="s">
        <v>1</v>
      </c>
      <c r="B44" s="5">
        <f>SUM(B40:B43)</f>
        <v>4</v>
      </c>
      <c r="C44" s="5">
        <f>SUM(C40:C43)</f>
        <v>4.04</v>
      </c>
      <c r="D44" s="6">
        <f>SUM(D40:D43)</f>
        <v>4.0804</v>
      </c>
      <c r="E44" s="6">
        <f t="shared" ref="E44:G44" si="2">SUM(E40:E43)</f>
        <v>4.1212039999999996</v>
      </c>
      <c r="F44" s="6">
        <f t="shared" si="2"/>
        <v>4.1624160400000001</v>
      </c>
      <c r="G44" s="6">
        <f t="shared" si="2"/>
        <v>4.2040402004000006</v>
      </c>
    </row>
    <row r="45" spans="1:8" x14ac:dyDescent="0.25">
      <c r="A45" s="1"/>
    </row>
    <row r="46" spans="1:8" x14ac:dyDescent="0.25">
      <c r="A46" s="1" t="s">
        <v>45</v>
      </c>
    </row>
    <row r="47" spans="1:8" x14ac:dyDescent="0.25">
      <c r="A47" s="25" t="s">
        <v>0</v>
      </c>
      <c r="B47" s="24" t="s">
        <v>12</v>
      </c>
      <c r="C47" s="24" t="s">
        <v>13</v>
      </c>
      <c r="D47" s="24" t="s">
        <v>14</v>
      </c>
      <c r="E47" s="24" t="s">
        <v>15</v>
      </c>
      <c r="F47" s="24" t="s">
        <v>75</v>
      </c>
      <c r="G47" s="24" t="s">
        <v>76</v>
      </c>
    </row>
    <row r="48" spans="1:8" x14ac:dyDescent="0.25">
      <c r="A48" t="s">
        <v>61</v>
      </c>
      <c r="B48" s="10">
        <f>C15</f>
        <v>1</v>
      </c>
      <c r="C48" s="10">
        <f>B48*(1-$F$26)*(1+$F$23)</f>
        <v>0.99990000000000001</v>
      </c>
      <c r="D48" s="33">
        <f>C48*(1-$G$26)*(1+$G$23)</f>
        <v>0.99980001000000007</v>
      </c>
      <c r="E48" s="33">
        <f>D48*(1-$G$26)*(1+$G$23)</f>
        <v>0.99970002999900009</v>
      </c>
      <c r="F48" s="33">
        <f>E48*(1-$G$26)*(1+$G$23)</f>
        <v>0.99960005999600021</v>
      </c>
      <c r="G48" s="33">
        <f>F48*(1-$G$26)*(1+$G$23)</f>
        <v>0.99950009999000067</v>
      </c>
      <c r="H48" s="37" t="s">
        <v>66</v>
      </c>
    </row>
    <row r="49" spans="1:7" x14ac:dyDescent="0.25">
      <c r="A49" t="s">
        <v>62</v>
      </c>
      <c r="B49" s="10">
        <f>C16</f>
        <v>1</v>
      </c>
      <c r="C49" s="10">
        <f>(B49*(1-$F$26)+B48*$F$26)*(1+$F$23)</f>
        <v>1.01</v>
      </c>
      <c r="D49" s="33">
        <f t="shared" ref="D49:G50" si="3">(C49*(1-$G$26)+C48*$G$26)*(1+$G$23)</f>
        <v>1.01999799</v>
      </c>
      <c r="E49" s="33">
        <f t="shared" si="3"/>
        <v>1.0299939703019998</v>
      </c>
      <c r="F49" s="33">
        <f t="shared" si="3"/>
        <v>1.0399879412079596</v>
      </c>
      <c r="G49" s="33">
        <f t="shared" si="3"/>
        <v>1.0499799030197983</v>
      </c>
    </row>
    <row r="50" spans="1:7" x14ac:dyDescent="0.25">
      <c r="A50" t="s">
        <v>63</v>
      </c>
      <c r="B50" s="10">
        <f>C17</f>
        <v>1</v>
      </c>
      <c r="C50" s="10">
        <f>(B50*(1-$F$26)+B49*$F$26)*(1+$F$23)</f>
        <v>1.01</v>
      </c>
      <c r="D50" s="33">
        <f t="shared" si="3"/>
        <v>1.0201</v>
      </c>
      <c r="E50" s="33">
        <f t="shared" si="3"/>
        <v>1.0302999696990003</v>
      </c>
      <c r="F50" s="33">
        <f t="shared" si="3"/>
        <v>1.0405998788020805</v>
      </c>
      <c r="G50" s="33">
        <f t="shared" si="3"/>
        <v>1.0509996970204007</v>
      </c>
    </row>
    <row r="51" spans="1:7" x14ac:dyDescent="0.25">
      <c r="A51" t="s">
        <v>64</v>
      </c>
      <c r="B51" s="10">
        <f>C18</f>
        <v>1</v>
      </c>
      <c r="C51" s="10">
        <f>(B51+B50*$F$26)*(1+$F$23)</f>
        <v>1.0201</v>
      </c>
      <c r="D51" s="33">
        <f>(C51+C50*$G$26)*(1+$G$23)</f>
        <v>1.040502</v>
      </c>
      <c r="E51" s="33">
        <f>(D51+D50*$G$26)*(1+$G$23)</f>
        <v>1.06121003</v>
      </c>
      <c r="F51" s="33">
        <f>(E51+E50*$G$26)*(1+$G$23)</f>
        <v>1.08222815999396</v>
      </c>
      <c r="G51" s="33">
        <f>(F51+F50*$G$26)*(1+$G$23)</f>
        <v>1.1035605003698006</v>
      </c>
    </row>
    <row r="52" spans="1:7" x14ac:dyDescent="0.25">
      <c r="A52" s="4" t="s">
        <v>1</v>
      </c>
      <c r="B52" s="5">
        <f>SUM(B48:B51)</f>
        <v>4</v>
      </c>
      <c r="C52" s="5">
        <f>SUM(C48:C51)</f>
        <v>4.04</v>
      </c>
      <c r="D52" s="6">
        <f>SUM(D48:D51)</f>
        <v>4.0804</v>
      </c>
      <c r="E52" s="6">
        <f t="shared" ref="E52:G52" si="4">SUM(E48:E51)</f>
        <v>4.1212039999999996</v>
      </c>
      <c r="F52" s="6">
        <f t="shared" si="4"/>
        <v>4.1624160400000001</v>
      </c>
      <c r="G52" s="6">
        <f t="shared" si="4"/>
        <v>4.2040402004000006</v>
      </c>
    </row>
    <row r="53" spans="1:7" x14ac:dyDescent="0.25">
      <c r="A53" s="1"/>
    </row>
    <row r="54" spans="1:7" x14ac:dyDescent="0.25">
      <c r="A54" s="1" t="s">
        <v>28</v>
      </c>
    </row>
    <row r="55" spans="1:7" x14ac:dyDescent="0.25">
      <c r="A55" s="25" t="s">
        <v>0</v>
      </c>
      <c r="B55" s="24">
        <v>2016</v>
      </c>
      <c r="C55" s="24">
        <f>B55+1</f>
        <v>2017</v>
      </c>
      <c r="D55" s="24">
        <f t="shared" ref="D55:F55" si="5">C55+1</f>
        <v>2018</v>
      </c>
      <c r="E55" s="24">
        <f t="shared" si="5"/>
        <v>2019</v>
      </c>
      <c r="F55" s="24">
        <f t="shared" si="5"/>
        <v>2020</v>
      </c>
    </row>
    <row r="56" spans="1:7" x14ac:dyDescent="0.25">
      <c r="A56" t="s">
        <v>61</v>
      </c>
      <c r="B56" s="28">
        <f>AVERAGE(B48:C48)</f>
        <v>0.99995000000000001</v>
      </c>
      <c r="C56" s="28">
        <f t="shared" ref="C56:F56" si="6">AVERAGE(C48:D48)</f>
        <v>0.9998500050000001</v>
      </c>
      <c r="D56" s="29">
        <f t="shared" si="6"/>
        <v>0.99975001999950008</v>
      </c>
      <c r="E56" s="29">
        <f t="shared" si="6"/>
        <v>0.9996500449975001</v>
      </c>
      <c r="F56" s="29">
        <f t="shared" si="6"/>
        <v>0.99955007999300038</v>
      </c>
    </row>
    <row r="57" spans="1:7" x14ac:dyDescent="0.25">
      <c r="A57" t="s">
        <v>62</v>
      </c>
      <c r="B57" s="28">
        <f t="shared" ref="B57:F59" si="7">AVERAGE(B49:C49)</f>
        <v>1.0049999999999999</v>
      </c>
      <c r="C57" s="28">
        <f t="shared" si="7"/>
        <v>1.014998995</v>
      </c>
      <c r="D57" s="29">
        <f t="shared" si="7"/>
        <v>1.024995980151</v>
      </c>
      <c r="E57" s="29">
        <f t="shared" si="7"/>
        <v>1.0349909557549797</v>
      </c>
      <c r="F57" s="29">
        <f t="shared" si="7"/>
        <v>1.0449839221138788</v>
      </c>
    </row>
    <row r="58" spans="1:7" x14ac:dyDescent="0.25">
      <c r="A58" t="s">
        <v>63</v>
      </c>
      <c r="B58" s="28">
        <f t="shared" si="7"/>
        <v>1.0049999999999999</v>
      </c>
      <c r="C58" s="28">
        <f t="shared" si="7"/>
        <v>1.01505</v>
      </c>
      <c r="D58" s="29">
        <f t="shared" si="7"/>
        <v>1.0251999848495001</v>
      </c>
      <c r="E58" s="29">
        <f t="shared" si="7"/>
        <v>1.0354499242505404</v>
      </c>
      <c r="F58" s="29">
        <f t="shared" si="7"/>
        <v>1.0457997879112406</v>
      </c>
    </row>
    <row r="59" spans="1:7" x14ac:dyDescent="0.25">
      <c r="A59" t="s">
        <v>64</v>
      </c>
      <c r="B59" s="28">
        <f t="shared" si="7"/>
        <v>1.0100500000000001</v>
      </c>
      <c r="C59" s="28">
        <f t="shared" si="7"/>
        <v>1.0303010000000001</v>
      </c>
      <c r="D59" s="29">
        <f t="shared" si="7"/>
        <v>1.0508560149999999</v>
      </c>
      <c r="E59" s="29">
        <f t="shared" si="7"/>
        <v>1.0717190949969799</v>
      </c>
      <c r="F59" s="29">
        <f t="shared" si="7"/>
        <v>1.0928943301818803</v>
      </c>
    </row>
    <row r="60" spans="1:7" x14ac:dyDescent="0.25">
      <c r="A60" s="4" t="s">
        <v>1</v>
      </c>
      <c r="B60" s="5">
        <f>SUM(B56:B59)</f>
        <v>4.0199999999999996</v>
      </c>
      <c r="C60" s="5">
        <f>SUM(C56:C59)</f>
        <v>4.0602</v>
      </c>
      <c r="D60" s="6">
        <f>SUM(D56:D59)</f>
        <v>4.1008019999999998</v>
      </c>
      <c r="E60" s="6">
        <f t="shared" ref="E60:F60" si="8">SUM(E56:E59)</f>
        <v>4.1418100199999994</v>
      </c>
      <c r="F60" s="6">
        <f t="shared" si="8"/>
        <v>4.1832281201999999</v>
      </c>
    </row>
    <row r="61" spans="1:7" x14ac:dyDescent="0.25">
      <c r="A61" s="1"/>
    </row>
    <row r="62" spans="1:7" x14ac:dyDescent="0.25">
      <c r="A62" s="1"/>
    </row>
    <row r="63" spans="1:7" ht="18.75" x14ac:dyDescent="0.3">
      <c r="A63" s="31" t="s">
        <v>34</v>
      </c>
    </row>
    <row r="64" spans="1:7" x14ac:dyDescent="0.25">
      <c r="A64" s="1"/>
    </row>
    <row r="65" spans="1:8" x14ac:dyDescent="0.25">
      <c r="A65" s="1" t="s">
        <v>21</v>
      </c>
    </row>
    <row r="66" spans="1:8" x14ac:dyDescent="0.25">
      <c r="A66" s="25" t="s">
        <v>0</v>
      </c>
      <c r="B66" s="24" t="s">
        <v>12</v>
      </c>
      <c r="C66" s="24" t="s">
        <v>13</v>
      </c>
      <c r="D66" s="24" t="s">
        <v>14</v>
      </c>
      <c r="E66" s="24" t="s">
        <v>15</v>
      </c>
      <c r="F66" s="24" t="s">
        <v>75</v>
      </c>
      <c r="G66" s="24" t="s">
        <v>76</v>
      </c>
    </row>
    <row r="67" spans="1:8" x14ac:dyDescent="0.25">
      <c r="A67" t="s">
        <v>61</v>
      </c>
      <c r="B67" s="10">
        <f>B40</f>
        <v>1</v>
      </c>
      <c r="C67" s="10">
        <f>B67*(1-$F$26)*(1+$F$23)*(1-F$28)</f>
        <v>0.98990100000000003</v>
      </c>
      <c r="D67" s="33">
        <f t="shared" ref="D67:G70" si="9">C67*(1-$F$26)*(1+$F$23)*(1-$G$28)</f>
        <v>0.97990398980100002</v>
      </c>
      <c r="E67" s="33">
        <f t="shared" si="9"/>
        <v>0.97000793940799979</v>
      </c>
      <c r="F67" s="33">
        <f t="shared" si="9"/>
        <v>0.96021182922791837</v>
      </c>
      <c r="G67" s="33">
        <f t="shared" si="9"/>
        <v>0.9505146499645456</v>
      </c>
      <c r="H67" s="37" t="s">
        <v>65</v>
      </c>
    </row>
    <row r="68" spans="1:8" x14ac:dyDescent="0.25">
      <c r="A68" t="s">
        <v>62</v>
      </c>
      <c r="B68" s="10">
        <f>B41</f>
        <v>1</v>
      </c>
      <c r="C68" s="10">
        <f>B68*(1-$F$26)*(1+$F$23)*(1-F$28)</f>
        <v>0.98990100000000003</v>
      </c>
      <c r="D68" s="33">
        <f t="shared" si="9"/>
        <v>0.97990398980100002</v>
      </c>
      <c r="E68" s="33">
        <f t="shared" si="9"/>
        <v>0.97000793940799979</v>
      </c>
      <c r="F68" s="33">
        <f t="shared" si="9"/>
        <v>0.96021182922791837</v>
      </c>
      <c r="G68" s="33">
        <f t="shared" si="9"/>
        <v>0.9505146499645456</v>
      </c>
    </row>
    <row r="69" spans="1:8" x14ac:dyDescent="0.25">
      <c r="A69" t="s">
        <v>63</v>
      </c>
      <c r="B69" s="10">
        <f>B42</f>
        <v>1</v>
      </c>
      <c r="C69" s="10">
        <f>B69*(1-$F$26)*(1+$F$23)*(1-F$28)</f>
        <v>0.98990100000000003</v>
      </c>
      <c r="D69" s="33">
        <f t="shared" si="9"/>
        <v>0.97990398980100002</v>
      </c>
      <c r="E69" s="33">
        <f t="shared" si="9"/>
        <v>0.97000793940799979</v>
      </c>
      <c r="F69" s="33">
        <f t="shared" si="9"/>
        <v>0.96021182922791837</v>
      </c>
      <c r="G69" s="33">
        <f t="shared" si="9"/>
        <v>0.9505146499645456</v>
      </c>
    </row>
    <row r="70" spans="1:8" x14ac:dyDescent="0.25">
      <c r="A70" t="s">
        <v>64</v>
      </c>
      <c r="B70" s="10">
        <f>B43</f>
        <v>1</v>
      </c>
      <c r="C70" s="10">
        <f>B70*(1-$F$26)*(1+$F$23)*(1-F$28)</f>
        <v>0.98990100000000003</v>
      </c>
      <c r="D70" s="33">
        <f t="shared" si="9"/>
        <v>0.97990398980100002</v>
      </c>
      <c r="E70" s="33">
        <f t="shared" si="9"/>
        <v>0.97000793940799979</v>
      </c>
      <c r="F70" s="33">
        <f t="shared" si="9"/>
        <v>0.96021182922791837</v>
      </c>
      <c r="G70" s="33">
        <f t="shared" si="9"/>
        <v>0.9505146499645456</v>
      </c>
    </row>
    <row r="71" spans="1:8" x14ac:dyDescent="0.25">
      <c r="A71" s="4" t="s">
        <v>1</v>
      </c>
      <c r="B71" s="5">
        <f>SUM(B67:B70)</f>
        <v>4</v>
      </c>
      <c r="C71" s="5">
        <f>SUM(C67:C70)</f>
        <v>3.9596040000000001</v>
      </c>
      <c r="D71" s="6">
        <f>SUM(D67:D70)</f>
        <v>3.9196159592040001</v>
      </c>
      <c r="E71" s="6">
        <f t="shared" ref="E71:G71" si="10">SUM(E67:E70)</f>
        <v>3.8800317576319991</v>
      </c>
      <c r="F71" s="6">
        <f t="shared" si="10"/>
        <v>3.8408473169116735</v>
      </c>
      <c r="G71" s="6">
        <f t="shared" si="10"/>
        <v>3.8020585998581824</v>
      </c>
    </row>
    <row r="72" spans="1:8" x14ac:dyDescent="0.25">
      <c r="A72" s="1"/>
    </row>
    <row r="73" spans="1:8" x14ac:dyDescent="0.25">
      <c r="A73" s="1" t="s">
        <v>19</v>
      </c>
    </row>
    <row r="74" spans="1:8" x14ac:dyDescent="0.25">
      <c r="A74" s="25" t="s">
        <v>0</v>
      </c>
      <c r="B74" s="24" t="s">
        <v>12</v>
      </c>
      <c r="C74" s="24" t="s">
        <v>13</v>
      </c>
      <c r="D74" s="24" t="s">
        <v>14</v>
      </c>
      <c r="E74" s="24" t="s">
        <v>15</v>
      </c>
      <c r="F74" s="24" t="s">
        <v>75</v>
      </c>
      <c r="G74" s="24" t="s">
        <v>76</v>
      </c>
    </row>
    <row r="75" spans="1:8" x14ac:dyDescent="0.25">
      <c r="A75" t="s">
        <v>61</v>
      </c>
      <c r="B75" s="29">
        <f>B48</f>
        <v>1</v>
      </c>
      <c r="C75" s="29">
        <f>B75*(1-$F$27)*(1+$F$24)+$F$28*C40</f>
        <v>1.0098990000000001</v>
      </c>
      <c r="D75" s="29">
        <f>C75*(1-$G$27)*(1+$G$24)+$G$28*D40</f>
        <v>1.0197960102000001</v>
      </c>
      <c r="E75" s="29">
        <f>D75*(1-$G$27)*(1+$G$24)+$G$28*E40</f>
        <v>1.0296910308989702</v>
      </c>
      <c r="F75" s="29">
        <f>E75*(1-$G$27)*(1+$G$24)+$G$28*F40</f>
        <v>1.0395840623958403</v>
      </c>
      <c r="G75" s="29">
        <f>F75*(1-$G$27)*(1+$G$24)+$G$28*G40</f>
        <v>1.0494751049895008</v>
      </c>
      <c r="H75" s="8"/>
    </row>
    <row r="76" spans="1:8" x14ac:dyDescent="0.25">
      <c r="A76" t="s">
        <v>62</v>
      </c>
      <c r="B76" s="29">
        <f>B49</f>
        <v>1</v>
      </c>
      <c r="C76" s="29">
        <f>(B76*(1-$F$27)+B75*$F$27)*(1+$F$24)+$F$28*C40</f>
        <v>1.0199990000000001</v>
      </c>
      <c r="D76" s="29">
        <f t="shared" ref="D76:G77" si="11">(C76*(1-$G$27)+C75*$G$27)*(1+$G$24)+$G$28*D40</f>
        <v>1.0400949800999999</v>
      </c>
      <c r="E76" s="29">
        <f t="shared" si="11"/>
        <v>1.0602879106049998</v>
      </c>
      <c r="F76" s="29">
        <f t="shared" si="11"/>
        <v>1.0805777618259789</v>
      </c>
      <c r="G76" s="29">
        <f t="shared" si="11"/>
        <v>1.1009645040798941</v>
      </c>
    </row>
    <row r="77" spans="1:8" x14ac:dyDescent="0.25">
      <c r="A77" t="s">
        <v>63</v>
      </c>
      <c r="B77" s="29">
        <f>B50</f>
        <v>1</v>
      </c>
      <c r="C77" s="29">
        <f>(B77*(1-$F$27)+B76*$F$27)*(1+$F$24)+$F$28*C40</f>
        <v>1.0199990000000001</v>
      </c>
      <c r="D77" s="29">
        <f t="shared" si="11"/>
        <v>1.0403989699000002</v>
      </c>
      <c r="E77" s="29">
        <f t="shared" si="11"/>
        <v>1.0610998290050402</v>
      </c>
      <c r="F77" s="29">
        <f t="shared" si="11"/>
        <v>1.0821025063313299</v>
      </c>
      <c r="G77" s="29">
        <f t="shared" si="11"/>
        <v>1.103407930505337</v>
      </c>
    </row>
    <row r="78" spans="1:8" x14ac:dyDescent="0.25">
      <c r="A78" t="s">
        <v>64</v>
      </c>
      <c r="B78" s="29">
        <f>B51</f>
        <v>1</v>
      </c>
      <c r="C78" s="29">
        <f>(B78+B77*$F$27)*(1+$F$24)+$F$28*C40</f>
        <v>1.0300990000000001</v>
      </c>
      <c r="D78" s="29">
        <f>(C78+C77*$F$27)*(1+$G$24)+$G$28*D40</f>
        <v>1.0606999800000001</v>
      </c>
      <c r="E78" s="29">
        <f>(D78+D77*$F$27)*(1+$G$24)+$G$28*E40</f>
        <v>1.0918120096959802</v>
      </c>
      <c r="F78" s="29">
        <f>(E78+E77*$F$27)*(1+$G$24)+$G$28*F40</f>
        <v>1.1234432386658511</v>
      </c>
      <c r="G78" s="29">
        <f>(F78+F77*$F$27)*(1+$G$24)+$G$28*G40</f>
        <v>1.1556019073663559</v>
      </c>
    </row>
    <row r="79" spans="1:8" x14ac:dyDescent="0.25">
      <c r="A79" s="4" t="s">
        <v>1</v>
      </c>
      <c r="B79" s="5">
        <f>SUM(B75:B78)</f>
        <v>4</v>
      </c>
      <c r="C79" s="5">
        <f>SUM(C75:C78)</f>
        <v>4.0799960000000004</v>
      </c>
      <c r="D79" s="6">
        <f>SUM(D75:D78)</f>
        <v>4.1609899402000003</v>
      </c>
      <c r="E79" s="6">
        <f t="shared" ref="E79:G79" si="12">SUM(E75:E78)</f>
        <v>4.2428907802049904</v>
      </c>
      <c r="F79" s="6">
        <f t="shared" si="12"/>
        <v>4.3257075692190003</v>
      </c>
      <c r="G79" s="6">
        <f t="shared" si="12"/>
        <v>4.4094494469410881</v>
      </c>
    </row>
    <row r="80" spans="1:8" x14ac:dyDescent="0.25">
      <c r="A80" s="1"/>
    </row>
    <row r="81" spans="1:8" x14ac:dyDescent="0.25">
      <c r="A81" s="1" t="s">
        <v>44</v>
      </c>
    </row>
    <row r="82" spans="1:8" x14ac:dyDescent="0.25">
      <c r="A82" s="25" t="s">
        <v>0</v>
      </c>
      <c r="B82" s="24" t="s">
        <v>12</v>
      </c>
      <c r="C82" s="24" t="s">
        <v>13</v>
      </c>
      <c r="D82" s="24" t="s">
        <v>14</v>
      </c>
      <c r="E82" s="24" t="s">
        <v>15</v>
      </c>
      <c r="F82" s="24" t="s">
        <v>75</v>
      </c>
      <c r="G82" s="24" t="s">
        <v>76</v>
      </c>
    </row>
    <row r="83" spans="1:8" x14ac:dyDescent="0.25">
      <c r="A83" t="s">
        <v>61</v>
      </c>
      <c r="B83" s="33">
        <f t="shared" ref="B83:G86" si="13">B75-B48</f>
        <v>0</v>
      </c>
      <c r="C83" s="33">
        <f t="shared" si="13"/>
        <v>9.9990000000000911E-3</v>
      </c>
      <c r="D83" s="33">
        <f t="shared" si="13"/>
        <v>1.999600020000003E-2</v>
      </c>
      <c r="E83" s="33">
        <f t="shared" si="13"/>
        <v>2.9991000899970088E-2</v>
      </c>
      <c r="F83" s="33">
        <f t="shared" si="13"/>
        <v>3.9984002399840124E-2</v>
      </c>
      <c r="G83" s="33">
        <f t="shared" si="13"/>
        <v>4.9975004999500139E-2</v>
      </c>
      <c r="H83" s="8" t="s">
        <v>70</v>
      </c>
    </row>
    <row r="84" spans="1:8" x14ac:dyDescent="0.25">
      <c r="A84" t="s">
        <v>62</v>
      </c>
      <c r="B84" s="33">
        <f t="shared" si="13"/>
        <v>0</v>
      </c>
      <c r="C84" s="33">
        <f t="shared" si="13"/>
        <v>9.9990000000000911E-3</v>
      </c>
      <c r="D84" s="33">
        <f t="shared" si="13"/>
        <v>2.0096990099999879E-2</v>
      </c>
      <c r="E84" s="33">
        <f t="shared" si="13"/>
        <v>3.0293940303000033E-2</v>
      </c>
      <c r="F84" s="33">
        <f t="shared" si="13"/>
        <v>4.0589820618019301E-2</v>
      </c>
      <c r="G84" s="33">
        <f t="shared" si="13"/>
        <v>5.0984601060095835E-2</v>
      </c>
    </row>
    <row r="85" spans="1:8" x14ac:dyDescent="0.25">
      <c r="A85" t="s">
        <v>63</v>
      </c>
      <c r="B85" s="33">
        <f t="shared" si="13"/>
        <v>0</v>
      </c>
      <c r="C85" s="33">
        <f t="shared" si="13"/>
        <v>9.9990000000000911E-3</v>
      </c>
      <c r="D85" s="33">
        <f t="shared" si="13"/>
        <v>2.0298969900000241E-2</v>
      </c>
      <c r="E85" s="33">
        <f t="shared" si="13"/>
        <v>3.0799859306039901E-2</v>
      </c>
      <c r="F85" s="33">
        <f t="shared" si="13"/>
        <v>4.1502627529249381E-2</v>
      </c>
      <c r="G85" s="33">
        <f t="shared" si="13"/>
        <v>5.2408233484936284E-2</v>
      </c>
    </row>
    <row r="86" spans="1:8" x14ac:dyDescent="0.25">
      <c r="A86" t="s">
        <v>64</v>
      </c>
      <c r="B86" s="33">
        <f t="shared" si="13"/>
        <v>0</v>
      </c>
      <c r="C86" s="33">
        <f t="shared" si="13"/>
        <v>9.9990000000000911E-3</v>
      </c>
      <c r="D86" s="33">
        <f t="shared" si="13"/>
        <v>2.019798000000006E-2</v>
      </c>
      <c r="E86" s="33">
        <f t="shared" si="13"/>
        <v>3.0601979695980219E-2</v>
      </c>
      <c r="F86" s="33">
        <f t="shared" si="13"/>
        <v>4.1215078671891003E-2</v>
      </c>
      <c r="G86" s="33">
        <f t="shared" si="13"/>
        <v>5.2041406996555351E-2</v>
      </c>
    </row>
    <row r="87" spans="1:8" x14ac:dyDescent="0.25">
      <c r="A87" s="4" t="s">
        <v>1</v>
      </c>
      <c r="B87" s="5">
        <f>SUM(B83:B86)</f>
        <v>0</v>
      </c>
      <c r="C87" s="5">
        <f>SUM(C83:C86)</f>
        <v>3.9996000000000365E-2</v>
      </c>
      <c r="D87" s="6">
        <f>SUM(D83:D86)</f>
        <v>8.058994020000021E-2</v>
      </c>
      <c r="E87" s="6">
        <f t="shared" ref="E87:G87" si="14">SUM(E83:E86)</f>
        <v>0.12168678020499024</v>
      </c>
      <c r="F87" s="6">
        <f t="shared" si="14"/>
        <v>0.16329152921899981</v>
      </c>
      <c r="G87" s="6">
        <f t="shared" si="14"/>
        <v>0.20540924654108761</v>
      </c>
    </row>
    <row r="88" spans="1:8" x14ac:dyDescent="0.25">
      <c r="A88" s="1"/>
    </row>
    <row r="89" spans="1:8" x14ac:dyDescent="0.25">
      <c r="A89" s="1" t="s">
        <v>28</v>
      </c>
    </row>
    <row r="90" spans="1:8" x14ac:dyDescent="0.25">
      <c r="A90" s="25" t="s">
        <v>0</v>
      </c>
      <c r="B90" s="24">
        <v>2016</v>
      </c>
      <c r="C90" s="24">
        <f>B90+1</f>
        <v>2017</v>
      </c>
      <c r="D90" s="24">
        <f t="shared" ref="D90:F90" si="15">C90+1</f>
        <v>2018</v>
      </c>
      <c r="E90" s="24">
        <f t="shared" si="15"/>
        <v>2019</v>
      </c>
      <c r="F90" s="24">
        <f t="shared" si="15"/>
        <v>2020</v>
      </c>
    </row>
    <row r="91" spans="1:8" x14ac:dyDescent="0.25">
      <c r="A91" t="s">
        <v>61</v>
      </c>
      <c r="B91" s="28">
        <f t="shared" ref="B91:F94" si="16">AVERAGE(B75:C75)</f>
        <v>1.0049494999999999</v>
      </c>
      <c r="C91" s="29">
        <f t="shared" si="16"/>
        <v>1.0148475051000001</v>
      </c>
      <c r="D91" s="29">
        <f t="shared" si="16"/>
        <v>1.0247435205494853</v>
      </c>
      <c r="E91" s="29">
        <f t="shared" si="16"/>
        <v>1.0346375466474051</v>
      </c>
      <c r="F91" s="29">
        <f t="shared" si="16"/>
        <v>1.0445295836926705</v>
      </c>
    </row>
    <row r="92" spans="1:8" x14ac:dyDescent="0.25">
      <c r="A92" t="s">
        <v>62</v>
      </c>
      <c r="B92" s="28">
        <f t="shared" si="16"/>
        <v>1.0099995000000002</v>
      </c>
      <c r="C92" s="29">
        <f t="shared" si="16"/>
        <v>1.03004699005</v>
      </c>
      <c r="D92" s="29">
        <f t="shared" si="16"/>
        <v>1.0501914453524999</v>
      </c>
      <c r="E92" s="29">
        <f t="shared" si="16"/>
        <v>1.0704328362154893</v>
      </c>
      <c r="F92" s="29">
        <f t="shared" si="16"/>
        <v>1.0907711329529364</v>
      </c>
    </row>
    <row r="93" spans="1:8" x14ac:dyDescent="0.25">
      <c r="A93" t="s">
        <v>63</v>
      </c>
      <c r="B93" s="28">
        <f t="shared" si="16"/>
        <v>1.0099995000000002</v>
      </c>
      <c r="C93" s="29">
        <f t="shared" si="16"/>
        <v>1.0301989849500002</v>
      </c>
      <c r="D93" s="29">
        <f t="shared" si="16"/>
        <v>1.0507493994525201</v>
      </c>
      <c r="E93" s="29">
        <f t="shared" si="16"/>
        <v>1.0716011676681849</v>
      </c>
      <c r="F93" s="29">
        <f t="shared" si="16"/>
        <v>1.0927552184183336</v>
      </c>
    </row>
    <row r="94" spans="1:8" x14ac:dyDescent="0.25">
      <c r="A94" t="s">
        <v>64</v>
      </c>
      <c r="B94" s="28">
        <f t="shared" si="16"/>
        <v>1.0150494999999999</v>
      </c>
      <c r="C94" s="29">
        <f t="shared" si="16"/>
        <v>1.0453994900000001</v>
      </c>
      <c r="D94" s="29">
        <f t="shared" si="16"/>
        <v>1.0762559948479902</v>
      </c>
      <c r="E94" s="29">
        <f t="shared" si="16"/>
        <v>1.1076276241809158</v>
      </c>
      <c r="F94" s="29">
        <f t="shared" si="16"/>
        <v>1.1395225730161034</v>
      </c>
    </row>
    <row r="95" spans="1:8" x14ac:dyDescent="0.25">
      <c r="A95" s="4" t="s">
        <v>1</v>
      </c>
      <c r="B95" s="5">
        <f>SUM(B91:B94)</f>
        <v>4.0399980000000006</v>
      </c>
      <c r="C95" s="6">
        <f>SUM(C91:C94)</f>
        <v>4.1204929701000008</v>
      </c>
      <c r="D95" s="6">
        <f>SUM(D91:D94)</f>
        <v>4.201940360202495</v>
      </c>
      <c r="E95" s="6">
        <f t="shared" ref="E95:F95" si="17">SUM(E91:E94)</f>
        <v>4.284299174711995</v>
      </c>
      <c r="F95" s="6">
        <f t="shared" si="17"/>
        <v>4.3675785080800438</v>
      </c>
    </row>
    <row r="96" spans="1:8" x14ac:dyDescent="0.25">
      <c r="A96" s="1"/>
    </row>
    <row r="97" spans="1:6" x14ac:dyDescent="0.25">
      <c r="A97" s="1" t="s">
        <v>43</v>
      </c>
    </row>
    <row r="98" spans="1:6" x14ac:dyDescent="0.25">
      <c r="A98" s="25" t="s">
        <v>0</v>
      </c>
      <c r="B98" s="24">
        <v>2016</v>
      </c>
      <c r="C98" s="24">
        <f>B98+1</f>
        <v>2017</v>
      </c>
      <c r="D98" s="24">
        <f t="shared" ref="D98:F98" si="18">C98+1</f>
        <v>2018</v>
      </c>
      <c r="E98" s="24">
        <f t="shared" si="18"/>
        <v>2019</v>
      </c>
      <c r="F98" s="24">
        <f t="shared" si="18"/>
        <v>2020</v>
      </c>
    </row>
    <row r="99" spans="1:6" x14ac:dyDescent="0.25">
      <c r="A99" t="s">
        <v>61</v>
      </c>
      <c r="B99" s="28">
        <f t="shared" ref="B99:F102" si="19">B91-B56</f>
        <v>4.9994999999999346E-3</v>
      </c>
      <c r="C99" s="29">
        <f t="shared" si="19"/>
        <v>1.4997500100000005E-2</v>
      </c>
      <c r="D99" s="29">
        <f t="shared" si="19"/>
        <v>2.499350054998517E-2</v>
      </c>
      <c r="E99" s="29">
        <f t="shared" si="19"/>
        <v>3.4987501649905051E-2</v>
      </c>
      <c r="F99" s="29">
        <f t="shared" si="19"/>
        <v>4.4979503699670076E-2</v>
      </c>
    </row>
    <row r="100" spans="1:6" x14ac:dyDescent="0.25">
      <c r="A100" t="s">
        <v>62</v>
      </c>
      <c r="B100" s="28">
        <f t="shared" si="19"/>
        <v>4.9995000000002676E-3</v>
      </c>
      <c r="C100" s="29">
        <f t="shared" si="19"/>
        <v>1.5047995049999985E-2</v>
      </c>
      <c r="D100" s="29">
        <f t="shared" si="19"/>
        <v>2.5195465201499845E-2</v>
      </c>
      <c r="E100" s="29">
        <f t="shared" si="19"/>
        <v>3.5441880460509667E-2</v>
      </c>
      <c r="F100" s="29">
        <f t="shared" si="19"/>
        <v>4.5787210839057568E-2</v>
      </c>
    </row>
    <row r="101" spans="1:6" x14ac:dyDescent="0.25">
      <c r="A101" t="s">
        <v>63</v>
      </c>
      <c r="B101" s="28">
        <f t="shared" si="19"/>
        <v>4.9995000000002676E-3</v>
      </c>
      <c r="C101" s="29">
        <f t="shared" si="19"/>
        <v>1.5148984950000166E-2</v>
      </c>
      <c r="D101" s="29">
        <f t="shared" si="19"/>
        <v>2.554941460301996E-2</v>
      </c>
      <c r="E101" s="29">
        <f t="shared" si="19"/>
        <v>3.615124341764453E-2</v>
      </c>
      <c r="F101" s="29">
        <f t="shared" si="19"/>
        <v>4.6955430507092943E-2</v>
      </c>
    </row>
    <row r="102" spans="1:6" x14ac:dyDescent="0.25">
      <c r="A102" t="s">
        <v>64</v>
      </c>
      <c r="B102" s="28">
        <f t="shared" si="19"/>
        <v>4.9994999999998235E-3</v>
      </c>
      <c r="C102" s="29">
        <f t="shared" si="19"/>
        <v>1.5098489999999964E-2</v>
      </c>
      <c r="D102" s="29">
        <f t="shared" si="19"/>
        <v>2.5399979847990251E-2</v>
      </c>
      <c r="E102" s="29">
        <f t="shared" si="19"/>
        <v>3.5908529183935833E-2</v>
      </c>
      <c r="F102" s="29">
        <f t="shared" si="19"/>
        <v>4.6628242834223066E-2</v>
      </c>
    </row>
    <row r="103" spans="1:6" x14ac:dyDescent="0.25">
      <c r="A103" s="4" t="s">
        <v>1</v>
      </c>
      <c r="B103" s="5">
        <f>SUM(B99:B102)</f>
        <v>1.9998000000000293E-2</v>
      </c>
      <c r="C103" s="6">
        <f>SUM(C99:C102)</f>
        <v>6.0292970100000121E-2</v>
      </c>
      <c r="D103" s="6">
        <f>SUM(D99:D102)</f>
        <v>0.10113836020249523</v>
      </c>
      <c r="E103" s="6">
        <f t="shared" ref="E103:F103" si="20">SUM(E99:E102)</f>
        <v>0.14248915471199508</v>
      </c>
      <c r="F103" s="6">
        <f t="shared" si="20"/>
        <v>0.18435038788004365</v>
      </c>
    </row>
    <row r="104" spans="1:6" x14ac:dyDescent="0.25">
      <c r="A104" s="1"/>
    </row>
    <row r="105" spans="1:6" x14ac:dyDescent="0.25">
      <c r="A105" s="1"/>
    </row>
    <row r="106" spans="1:6" ht="18.75" x14ac:dyDescent="0.3">
      <c r="A106" s="31" t="s">
        <v>35</v>
      </c>
    </row>
    <row r="107" spans="1:6" x14ac:dyDescent="0.25">
      <c r="A107" s="1"/>
    </row>
    <row r="108" spans="1:6" x14ac:dyDescent="0.25">
      <c r="A108" s="1" t="s">
        <v>39</v>
      </c>
    </row>
    <row r="109" spans="1:6" x14ac:dyDescent="0.25">
      <c r="A109" s="25" t="s">
        <v>0</v>
      </c>
      <c r="B109" s="24">
        <v>2016</v>
      </c>
      <c r="C109" s="24">
        <f>B109+1</f>
        <v>2017</v>
      </c>
      <c r="D109" s="24">
        <f t="shared" ref="D109:F109" si="21">C109+1</f>
        <v>2018</v>
      </c>
      <c r="E109" s="24">
        <f t="shared" si="21"/>
        <v>2019</v>
      </c>
      <c r="F109" s="24">
        <f t="shared" si="21"/>
        <v>2020</v>
      </c>
    </row>
    <row r="110" spans="1:6" x14ac:dyDescent="0.25">
      <c r="A110" t="s">
        <v>61</v>
      </c>
      <c r="B110" s="29">
        <f t="shared" ref="B110:F113" si="22">(B91-B56)*$B15*12/1000</f>
        <v>5.9993999999999216E-5</v>
      </c>
      <c r="C110" s="29">
        <f t="shared" si="22"/>
        <v>1.7997000120000006E-4</v>
      </c>
      <c r="D110" s="29">
        <f t="shared" si="22"/>
        <v>2.9992200659982203E-4</v>
      </c>
      <c r="E110" s="29">
        <f t="shared" si="22"/>
        <v>4.1985001979886062E-4</v>
      </c>
      <c r="F110" s="29">
        <f t="shared" si="22"/>
        <v>5.3975404439604092E-4</v>
      </c>
    </row>
    <row r="111" spans="1:6" x14ac:dyDescent="0.25">
      <c r="A111" t="s">
        <v>62</v>
      </c>
      <c r="B111" s="29">
        <f t="shared" si="22"/>
        <v>5.9994000000003214E-5</v>
      </c>
      <c r="C111" s="29">
        <f t="shared" si="22"/>
        <v>1.8057594059999981E-4</v>
      </c>
      <c r="D111" s="29">
        <f t="shared" si="22"/>
        <v>3.0234558241799814E-4</v>
      </c>
      <c r="E111" s="29">
        <f t="shared" si="22"/>
        <v>4.2530256552611602E-4</v>
      </c>
      <c r="F111" s="29">
        <f t="shared" si="22"/>
        <v>5.4944653006869086E-4</v>
      </c>
    </row>
    <row r="112" spans="1:6" x14ac:dyDescent="0.25">
      <c r="A112" t="s">
        <v>63</v>
      </c>
      <c r="B112" s="29">
        <f t="shared" si="22"/>
        <v>5.9994000000003214E-5</v>
      </c>
      <c r="C112" s="29">
        <f t="shared" si="22"/>
        <v>1.8178781940000199E-4</v>
      </c>
      <c r="D112" s="29">
        <f t="shared" si="22"/>
        <v>3.0659297523623954E-4</v>
      </c>
      <c r="E112" s="29">
        <f t="shared" si="22"/>
        <v>4.3381492101173436E-4</v>
      </c>
      <c r="F112" s="29">
        <f t="shared" si="22"/>
        <v>5.6346516608511536E-4</v>
      </c>
    </row>
    <row r="113" spans="1:7" x14ac:dyDescent="0.25">
      <c r="A113" t="s">
        <v>64</v>
      </c>
      <c r="B113" s="29">
        <f t="shared" si="22"/>
        <v>5.9993999999997881E-5</v>
      </c>
      <c r="C113" s="29">
        <f t="shared" si="22"/>
        <v>1.8118187999999959E-4</v>
      </c>
      <c r="D113" s="29">
        <f t="shared" si="22"/>
        <v>3.0479975817588299E-4</v>
      </c>
      <c r="E113" s="29">
        <f t="shared" si="22"/>
        <v>4.3090235020723001E-4</v>
      </c>
      <c r="F113" s="29">
        <f t="shared" si="22"/>
        <v>5.5953891401067676E-4</v>
      </c>
    </row>
    <row r="114" spans="1:7" x14ac:dyDescent="0.25">
      <c r="A114" s="4" t="s">
        <v>26</v>
      </c>
      <c r="B114" s="6">
        <f>SUM(B110:B113)</f>
        <v>2.399760000000035E-4</v>
      </c>
      <c r="C114" s="6">
        <f>SUM(C110:C113)</f>
        <v>7.2351564120000139E-4</v>
      </c>
      <c r="D114" s="6">
        <f>SUM(D110:D113)</f>
        <v>1.2136603224299426E-3</v>
      </c>
      <c r="E114" s="6">
        <f t="shared" ref="E114:F114" si="23">SUM(E110:E113)</f>
        <v>1.709869856543941E-3</v>
      </c>
      <c r="F114" s="6">
        <f t="shared" si="23"/>
        <v>2.2122046545605236E-3</v>
      </c>
    </row>
    <row r="115" spans="1:7" x14ac:dyDescent="0.25">
      <c r="A115" s="1"/>
    </row>
    <row r="116" spans="1:7" x14ac:dyDescent="0.25">
      <c r="A116" s="1" t="s">
        <v>40</v>
      </c>
    </row>
    <row r="117" spans="1:7" x14ac:dyDescent="0.25">
      <c r="A117" s="25" t="s">
        <v>0</v>
      </c>
      <c r="B117" s="24">
        <v>2016</v>
      </c>
      <c r="C117" s="24">
        <f>B117+1</f>
        <v>2017</v>
      </c>
      <c r="D117" s="24">
        <f t="shared" ref="D117:F117" si="24">C117+1</f>
        <v>2018</v>
      </c>
      <c r="E117" s="24">
        <f t="shared" si="24"/>
        <v>2019</v>
      </c>
      <c r="F117" s="24">
        <f t="shared" si="24"/>
        <v>2020</v>
      </c>
    </row>
    <row r="118" spans="1:7" x14ac:dyDescent="0.25">
      <c r="A118" t="s">
        <v>38</v>
      </c>
      <c r="B118" s="29">
        <f>(B95-B60)*($F29-$F30)*12/1000</f>
        <v>0</v>
      </c>
      <c r="C118" s="29">
        <f>(C95-C60)*($F29-$F30)*12/1000</f>
        <v>0</v>
      </c>
      <c r="D118" s="29">
        <f>(D95-D60)*($F29-$F30)*12/1000</f>
        <v>0</v>
      </c>
      <c r="E118" s="29">
        <f>(E95-E60)*($F29-$F30)*12/1000</f>
        <v>0</v>
      </c>
      <c r="F118" s="29">
        <f>(F95-F60)*($F29-$F30)*12/1000</f>
        <v>0</v>
      </c>
    </row>
    <row r="119" spans="1:7" x14ac:dyDescent="0.25">
      <c r="A119" s="4" t="s">
        <v>25</v>
      </c>
      <c r="B119" s="6">
        <f>B118</f>
        <v>0</v>
      </c>
      <c r="C119" s="6">
        <f t="shared" ref="C119:F119" si="25">C118</f>
        <v>0</v>
      </c>
      <c r="D119" s="6">
        <f t="shared" si="25"/>
        <v>0</v>
      </c>
      <c r="E119" s="6">
        <f t="shared" si="25"/>
        <v>0</v>
      </c>
      <c r="F119" s="6">
        <f t="shared" si="25"/>
        <v>0</v>
      </c>
    </row>
    <row r="120" spans="1:7" x14ac:dyDescent="0.25">
      <c r="A120" s="1"/>
    </row>
    <row r="121" spans="1:7" x14ac:dyDescent="0.25">
      <c r="A121" s="1" t="s">
        <v>36</v>
      </c>
    </row>
    <row r="122" spans="1:7" x14ac:dyDescent="0.25">
      <c r="A122" s="25" t="s">
        <v>0</v>
      </c>
      <c r="B122" s="24">
        <v>2016</v>
      </c>
      <c r="C122" s="24">
        <f>B122+1</f>
        <v>2017</v>
      </c>
      <c r="D122" s="24">
        <f t="shared" ref="D122:F122" si="26">C122+1</f>
        <v>2018</v>
      </c>
      <c r="E122" s="24">
        <f t="shared" si="26"/>
        <v>2019</v>
      </c>
      <c r="F122" s="24">
        <f t="shared" si="26"/>
        <v>2020</v>
      </c>
    </row>
    <row r="123" spans="1:7" x14ac:dyDescent="0.25">
      <c r="A123" t="s">
        <v>24</v>
      </c>
      <c r="B123" s="30">
        <v>1000</v>
      </c>
      <c r="C123" s="30">
        <v>1000</v>
      </c>
      <c r="D123" s="30">
        <v>1000</v>
      </c>
      <c r="E123" s="30">
        <v>1000</v>
      </c>
      <c r="F123" s="30">
        <v>1000</v>
      </c>
      <c r="G123" s="37" t="s">
        <v>67</v>
      </c>
    </row>
    <row r="124" spans="1:7" x14ac:dyDescent="0.25">
      <c r="A124" t="s">
        <v>23</v>
      </c>
      <c r="B124" s="30">
        <v>2000</v>
      </c>
      <c r="C124" s="30">
        <v>2000</v>
      </c>
      <c r="D124" s="30">
        <v>2000</v>
      </c>
      <c r="E124" s="30">
        <v>2000</v>
      </c>
      <c r="F124" s="30">
        <v>2000</v>
      </c>
      <c r="G124" s="37" t="s">
        <v>68</v>
      </c>
    </row>
    <row r="125" spans="1:7" x14ac:dyDescent="0.25">
      <c r="A125" s="4" t="s">
        <v>25</v>
      </c>
      <c r="B125" s="6">
        <f>B123-B124</f>
        <v>-1000</v>
      </c>
      <c r="C125" s="6">
        <f t="shared" ref="C125:F125" si="27">C123-C124</f>
        <v>-1000</v>
      </c>
      <c r="D125" s="6">
        <f t="shared" si="27"/>
        <v>-1000</v>
      </c>
      <c r="E125" s="6">
        <f t="shared" si="27"/>
        <v>-1000</v>
      </c>
      <c r="F125" s="6">
        <f t="shared" si="27"/>
        <v>-1000</v>
      </c>
    </row>
    <row r="127" spans="1:7" x14ac:dyDescent="0.25">
      <c r="A127" s="1" t="s">
        <v>37</v>
      </c>
    </row>
    <row r="128" spans="1:7" x14ac:dyDescent="0.25">
      <c r="A128" s="25" t="s">
        <v>0</v>
      </c>
      <c r="B128" s="24">
        <v>2016</v>
      </c>
      <c r="C128" s="24">
        <f>B128+1</f>
        <v>2017</v>
      </c>
      <c r="D128" s="24">
        <f t="shared" ref="D128:F128" si="28">C128+1</f>
        <v>2018</v>
      </c>
      <c r="E128" s="24">
        <f t="shared" si="28"/>
        <v>2019</v>
      </c>
      <c r="F128" s="24">
        <f t="shared" si="28"/>
        <v>2020</v>
      </c>
    </row>
    <row r="129" spans="1:6" x14ac:dyDescent="0.25">
      <c r="A129" t="s">
        <v>38</v>
      </c>
      <c r="B129" s="29">
        <f>(B95-B60)*$F$32/1000</f>
        <v>1.9998000000001071E-5</v>
      </c>
      <c r="C129" s="29">
        <f>(C95-C60)*$F$32/1000</f>
        <v>6.0292970100000789E-5</v>
      </c>
      <c r="D129" s="29">
        <f>(D95-D60)*$F$32/1000</f>
        <v>1.0113836020249512E-4</v>
      </c>
      <c r="E129" s="29">
        <f>(E95-E60)*$F$32/1000</f>
        <v>1.4248915471199553E-4</v>
      </c>
      <c r="F129" s="29">
        <f>(F95-F60)*$F$32/1000</f>
        <v>1.8435038788004387E-4</v>
      </c>
    </row>
    <row r="130" spans="1:6" x14ac:dyDescent="0.25">
      <c r="A130" s="4" t="s">
        <v>25</v>
      </c>
      <c r="B130" s="6">
        <f>B129</f>
        <v>1.9998000000001071E-5</v>
      </c>
      <c r="C130" s="6">
        <f t="shared" ref="C130:F130" si="29">C129</f>
        <v>6.0292970100000789E-5</v>
      </c>
      <c r="D130" s="6">
        <f t="shared" si="29"/>
        <v>1.0113836020249512E-4</v>
      </c>
      <c r="E130" s="6">
        <f t="shared" si="29"/>
        <v>1.4248915471199553E-4</v>
      </c>
      <c r="F130" s="6">
        <f t="shared" si="29"/>
        <v>1.8435038788004387E-4</v>
      </c>
    </row>
    <row r="132" spans="1:6" x14ac:dyDescent="0.25">
      <c r="A132" s="1" t="s">
        <v>31</v>
      </c>
    </row>
    <row r="133" spans="1:6" x14ac:dyDescent="0.25">
      <c r="A133" s="25"/>
      <c r="B133" s="24">
        <v>2016</v>
      </c>
      <c r="C133" s="24">
        <f>B133+1</f>
        <v>2017</v>
      </c>
      <c r="D133" s="24">
        <f t="shared" ref="D133:F133" si="30">C133+1</f>
        <v>2018</v>
      </c>
      <c r="E133" s="24">
        <f t="shared" si="30"/>
        <v>2019</v>
      </c>
      <c r="F133" s="24">
        <f t="shared" si="30"/>
        <v>2020</v>
      </c>
    </row>
    <row r="134" spans="1:6" x14ac:dyDescent="0.25">
      <c r="A134" t="s">
        <v>29</v>
      </c>
      <c r="B134" s="29">
        <f>B114+B119-B125-B130</f>
        <v>1000.000219978</v>
      </c>
      <c r="C134" s="29">
        <f>C114+C119-C125-C130</f>
        <v>1000.0006632226711</v>
      </c>
      <c r="D134" s="29">
        <f>D114+D119-D125-D130</f>
        <v>1000.0011125219622</v>
      </c>
      <c r="E134" s="29">
        <f>E114+E119-E125-E130</f>
        <v>1000.0015673807018</v>
      </c>
      <c r="F134" s="29">
        <f>F114+F119-F125-F130</f>
        <v>1000.0020278542668</v>
      </c>
    </row>
    <row r="135" spans="1:6" x14ac:dyDescent="0.25">
      <c r="A135" t="s">
        <v>30</v>
      </c>
      <c r="B135" s="32">
        <f>NPV(F33,B134,C134,D134,E134,F134)</f>
        <v>4853.4366227383416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6"/>
  <sheetViews>
    <sheetView showGridLines="0" topLeftCell="A3" workbookViewId="0">
      <selection activeCell="A9" sqref="A9:F15"/>
    </sheetView>
  </sheetViews>
  <sheetFormatPr defaultColWidth="11" defaultRowHeight="15.75" x14ac:dyDescent="0.25"/>
  <cols>
    <col min="1" max="4" width="18.875" customWidth="1"/>
    <col min="5" max="5" width="11.625" customWidth="1"/>
    <col min="6" max="6" width="10.875" customWidth="1"/>
  </cols>
  <sheetData>
    <row r="5" spans="1:6" x14ac:dyDescent="0.25">
      <c r="A5" s="7" t="s">
        <v>57</v>
      </c>
    </row>
    <row r="6" spans="1:6" x14ac:dyDescent="0.25">
      <c r="A6" s="7" t="s">
        <v>58</v>
      </c>
    </row>
    <row r="9" spans="1:6" s="35" customFormat="1" ht="31.5" x14ac:dyDescent="0.25">
      <c r="A9" s="38" t="s">
        <v>27</v>
      </c>
      <c r="B9" s="38"/>
      <c r="C9" s="38"/>
      <c r="D9" s="34"/>
      <c r="E9" s="24" t="s">
        <v>52</v>
      </c>
      <c r="F9" s="24" t="s">
        <v>55</v>
      </c>
    </row>
    <row r="10" spans="1:6" x14ac:dyDescent="0.25">
      <c r="A10" t="s">
        <v>49</v>
      </c>
      <c r="B10" s="2"/>
      <c r="C10" s="2"/>
      <c r="E10" s="16">
        <v>0.1</v>
      </c>
      <c r="F10" s="15">
        <v>0.12</v>
      </c>
    </row>
    <row r="11" spans="1:6" x14ac:dyDescent="0.25">
      <c r="A11" t="s">
        <v>69</v>
      </c>
      <c r="B11" s="2"/>
      <c r="C11" s="2"/>
      <c r="E11" s="16">
        <v>0.12</v>
      </c>
      <c r="F11" s="15">
        <v>0.15</v>
      </c>
    </row>
    <row r="12" spans="1:6" x14ac:dyDescent="0.25">
      <c r="A12" t="s">
        <v>53</v>
      </c>
      <c r="B12" s="2"/>
      <c r="C12" s="2"/>
      <c r="E12" s="15">
        <v>0.1</v>
      </c>
      <c r="F12" s="15">
        <v>0.08</v>
      </c>
    </row>
    <row r="13" spans="1:6" x14ac:dyDescent="0.25">
      <c r="A13" t="s">
        <v>50</v>
      </c>
      <c r="B13" s="2"/>
      <c r="C13" s="2"/>
      <c r="E13" s="15">
        <v>0.1</v>
      </c>
      <c r="F13" s="15">
        <v>0.09</v>
      </c>
    </row>
    <row r="14" spans="1:6" x14ac:dyDescent="0.25">
      <c r="A14" t="s">
        <v>51</v>
      </c>
      <c r="B14" s="2"/>
      <c r="C14" s="2"/>
      <c r="E14" s="16">
        <v>0.03</v>
      </c>
      <c r="F14" s="15">
        <v>0.05</v>
      </c>
    </row>
    <row r="15" spans="1:6" x14ac:dyDescent="0.25">
      <c r="A15" t="s">
        <v>54</v>
      </c>
      <c r="B15" s="2"/>
      <c r="C15" s="2"/>
      <c r="E15" s="15">
        <v>0.02</v>
      </c>
      <c r="F15" s="15">
        <v>0.03</v>
      </c>
    </row>
    <row r="16" spans="1:6" x14ac:dyDescent="0.25">
      <c r="A16" s="1"/>
      <c r="B16" s="2"/>
      <c r="C16" s="2"/>
    </row>
  </sheetData>
  <mergeCells count="1">
    <mergeCell ref="A9:C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205CC96B394DBDDC78EC3CE00010" ma:contentTypeVersion="2" ma:contentTypeDescription="Create a new document." ma:contentTypeScope="" ma:versionID="b7a331c00c94a1bbc6abd177d99e5258">
  <xsd:schema xmlns:xsd="http://www.w3.org/2001/XMLSchema" xmlns:xs="http://www.w3.org/2001/XMLSchema" xmlns:p="http://schemas.microsoft.com/office/2006/metadata/properties" xmlns:ns1="http://schemas.microsoft.com/sharepoint/v3" xmlns:ns2="42111ed8-ec74-40e3-af8e-012a2ea8a6b7" targetNamespace="http://schemas.microsoft.com/office/2006/metadata/properties" ma:root="true" ma:fieldsID="41f27deaf8e06adda3a9f7af39c48f32" ns1:_="" ns2:_="">
    <xsd:import namespace="http://schemas.microsoft.com/sharepoint/v3"/>
    <xsd:import namespace="42111ed8-ec74-40e3-af8e-012a2ea8a6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11ed8-ec74-40e3-af8e-012a2ea8a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CFBA50-96EC-4599-88FE-FDD7332563AB}"/>
</file>

<file path=customXml/itemProps2.xml><?xml version="1.0" encoding="utf-8"?>
<ds:datastoreItem xmlns:ds="http://schemas.openxmlformats.org/officeDocument/2006/customXml" ds:itemID="{13C778BB-1C88-4F4E-84DF-D7038D30390F}"/>
</file>

<file path=customXml/itemProps3.xml><?xml version="1.0" encoding="utf-8"?>
<ds:datastoreItem xmlns:ds="http://schemas.openxmlformats.org/officeDocument/2006/customXml" ds:itemID="{4193CA94-7B9C-47AE-9F11-DD40F812D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Cost&amp;Revenue</vt:lpstr>
      <vt:lpstr>TRAN market research</vt:lpstr>
      <vt:lpstr>'Cost&amp;Revenue'!Print_Area</vt:lpstr>
    </vt:vector>
  </TitlesOfParts>
  <Company>Incyte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Rogerson</dc:creator>
  <cp:lastModifiedBy>Nabih Naguib, Myriam</cp:lastModifiedBy>
  <cp:lastPrinted>2018-07-03T12:09:42Z</cp:lastPrinted>
  <dcterms:created xsi:type="dcterms:W3CDTF">2014-06-09T12:59:57Z</dcterms:created>
  <dcterms:modified xsi:type="dcterms:W3CDTF">2018-07-03T12:11:28Z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0x010100E264205CC96B394DBDDC78EC3CE00010</vt:lpwstr>
  </property>
</Properties>
</file>