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anis\Downloads\"/>
    </mc:Choice>
  </mc:AlternateContent>
  <xr:revisionPtr revIDLastSave="0" documentId="13_ncr:1_{64E9B1EF-461A-4273-A502-6220DE60E159}" xr6:coauthVersionLast="47" xr6:coauthVersionMax="47" xr10:uidLastSave="{00000000-0000-0000-0000-000000000000}"/>
  <bookViews>
    <workbookView xWindow="28680" yWindow="-120" windowWidth="29040" windowHeight="18240" tabRatio="712" activeTab="8" xr2:uid="{6053EC46-4A06-4CF4-931E-D51427BE29BF}"/>
  </bookViews>
  <sheets>
    <sheet name="AUS-gso" sheetId="9" r:id="rId1"/>
    <sheet name="CAN-gso" sheetId="11" r:id="rId2"/>
    <sheet name="China-gso" sheetId="4" r:id="rId3"/>
    <sheet name="Japan-gso" sheetId="8" r:id="rId4"/>
    <sheet name="Malaysia-gso" sheetId="7" r:id="rId5"/>
    <sheet name="UAE-FSS GSO" sheetId="10" r:id="rId6"/>
    <sheet name="USA-gso" sheetId="5" r:id="rId7"/>
    <sheet name="USA-ngso" sheetId="3" r:id="rId8"/>
    <sheet name="USA Ref Links" sheetId="12" r:id="rId9"/>
    <sheet name="GSO Systems " sheetId="1" r:id="rId10"/>
    <sheet name="Non-GSO Systems" sheetId="2" r:id="rId11"/>
  </sheets>
  <definedNames>
    <definedName name="_xlnm.Print_Area" localSheetId="2">'China-gso'!$B$1:$I$78</definedName>
    <definedName name="_xlnm.Print_Area" localSheetId="3">'Japan-gso'!$B$1:$T$88</definedName>
    <definedName name="_xlnm.Print_Area" localSheetId="4">'Malaysia-gso'!$B$1:$E$88</definedName>
    <definedName name="_xlnm.Print_Area" localSheetId="5">'UAE-FSS GSO'!$B$1:$H$93</definedName>
    <definedName name="_xlnm.Print_Area" localSheetId="6">'USA-gso'!$B$1:$H$88</definedName>
    <definedName name="_xlnm.Print_Area" localSheetId="7">'USA-ngso'!$B$1:$E$116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A87" i="12" l="1"/>
  <c r="KZ87" i="12"/>
  <c r="KY87" i="12"/>
  <c r="KX87" i="12"/>
  <c r="KW87" i="12"/>
  <c r="KV87" i="12"/>
  <c r="KU87" i="12"/>
  <c r="KT87" i="12"/>
  <c r="KS87" i="12"/>
  <c r="KR87" i="12"/>
  <c r="KQ87" i="12"/>
  <c r="KP87" i="12"/>
  <c r="KO87" i="12"/>
  <c r="KN87" i="12"/>
  <c r="KM87" i="12"/>
  <c r="KL87" i="12"/>
  <c r="KK87" i="12"/>
  <c r="KJ87" i="12"/>
  <c r="KI87" i="12"/>
  <c r="KH87" i="12"/>
  <c r="KG87" i="12"/>
  <c r="KF87" i="12"/>
  <c r="KE87" i="12"/>
  <c r="KD87" i="12"/>
  <c r="KC87" i="12"/>
  <c r="KB87" i="12"/>
  <c r="KA87" i="12"/>
  <c r="JZ87" i="12"/>
  <c r="JY87" i="12"/>
  <c r="JX87" i="12"/>
  <c r="JW87" i="12"/>
  <c r="JV87" i="12"/>
  <c r="JU87" i="12"/>
  <c r="JT87" i="12"/>
  <c r="JS87" i="12"/>
  <c r="JR87" i="12"/>
  <c r="JQ87" i="12"/>
  <c r="JP87" i="12"/>
  <c r="JO87" i="12"/>
  <c r="JN87" i="12"/>
  <c r="JM87" i="12"/>
  <c r="JL87" i="12"/>
  <c r="JK87" i="12"/>
  <c r="JJ87" i="12"/>
  <c r="JI87" i="12"/>
  <c r="JH87" i="12"/>
  <c r="JG87" i="12"/>
  <c r="JF87" i="12"/>
  <c r="JE87" i="12"/>
  <c r="JD87" i="12"/>
  <c r="JC87" i="12"/>
  <c r="JB87" i="12"/>
  <c r="JA87" i="12"/>
  <c r="IZ87" i="12"/>
  <c r="IY87" i="12"/>
  <c r="IX87" i="12"/>
  <c r="IW87" i="12"/>
  <c r="IV87" i="12"/>
  <c r="IU87" i="12"/>
  <c r="IT87" i="12"/>
  <c r="IS87" i="12"/>
  <c r="IR87" i="12"/>
  <c r="IQ87" i="12"/>
  <c r="IP87" i="12"/>
  <c r="IO87" i="12"/>
  <c r="IN87" i="12"/>
  <c r="IM87" i="12"/>
  <c r="IL87" i="12"/>
  <c r="IK87" i="12"/>
  <c r="IJ87" i="12"/>
  <c r="II87" i="12"/>
  <c r="IH87" i="12"/>
  <c r="IG87" i="12"/>
  <c r="IF87" i="12"/>
  <c r="IE87" i="12"/>
  <c r="ID87" i="12"/>
  <c r="IC87" i="12"/>
  <c r="IB87" i="12"/>
  <c r="IA87" i="12"/>
  <c r="HZ87" i="12"/>
  <c r="HY87" i="12"/>
  <c r="HX87" i="12"/>
  <c r="HW87" i="12"/>
  <c r="HV87" i="12"/>
  <c r="HU87" i="12"/>
  <c r="HT87" i="12"/>
  <c r="HS87" i="12"/>
  <c r="HR87" i="12"/>
  <c r="HQ87" i="12"/>
  <c r="HP87" i="12"/>
  <c r="HO87" i="12"/>
  <c r="HN87" i="12"/>
  <c r="HM87" i="12"/>
  <c r="HL87" i="12"/>
  <c r="HK87" i="12"/>
  <c r="HJ87" i="12"/>
  <c r="HI87" i="12"/>
  <c r="HH87" i="12"/>
  <c r="HG87" i="12"/>
  <c r="HF87" i="12"/>
  <c r="HE87" i="12"/>
  <c r="HD87" i="12"/>
  <c r="HC87" i="12"/>
  <c r="HB87" i="12"/>
  <c r="HA87" i="12"/>
  <c r="GZ87" i="12"/>
  <c r="GY87" i="12"/>
  <c r="GX87" i="12"/>
  <c r="GW87" i="12"/>
  <c r="GV87" i="12"/>
  <c r="GU87" i="12"/>
  <c r="GT87" i="12"/>
  <c r="GS87" i="12"/>
  <c r="GR87" i="12"/>
  <c r="GQ87" i="12"/>
  <c r="GP87" i="12"/>
  <c r="GO87" i="12"/>
  <c r="GN87" i="12"/>
  <c r="GM87" i="12"/>
  <c r="GL87" i="12"/>
  <c r="GK87" i="12"/>
  <c r="GJ87" i="12"/>
  <c r="GI87" i="12"/>
  <c r="GH87" i="12"/>
  <c r="GG87" i="12"/>
  <c r="GF87" i="12"/>
  <c r="GE87" i="12"/>
  <c r="GD87" i="12"/>
  <c r="GC87" i="12"/>
  <c r="GB87" i="12"/>
  <c r="GA87" i="12"/>
  <c r="FZ87" i="12"/>
  <c r="FY87" i="12"/>
  <c r="FX87" i="12"/>
  <c r="FW87" i="12"/>
  <c r="FV87" i="12"/>
  <c r="FU87" i="12"/>
  <c r="FT87" i="12"/>
  <c r="FS87" i="12"/>
  <c r="FR87" i="12"/>
  <c r="FQ87" i="12"/>
  <c r="FP87" i="12"/>
  <c r="FO87" i="12"/>
  <c r="FN87" i="12"/>
  <c r="FM87" i="12"/>
  <c r="FL87" i="12"/>
  <c r="FK87" i="12"/>
  <c r="FJ87" i="12"/>
  <c r="FI87" i="12"/>
  <c r="FH87" i="12"/>
  <c r="FG87" i="12"/>
  <c r="FF87" i="12"/>
  <c r="FE87" i="12"/>
  <c r="FD87" i="12"/>
  <c r="FC87" i="12"/>
  <c r="FB87" i="12"/>
  <c r="FA87" i="12"/>
  <c r="EZ87" i="12"/>
  <c r="EY87" i="12"/>
  <c r="EX87" i="12"/>
  <c r="EW87" i="12"/>
  <c r="EV87" i="12"/>
  <c r="EU87" i="12"/>
  <c r="ET87" i="12"/>
  <c r="ES87" i="12"/>
  <c r="ER87" i="12"/>
  <c r="EQ87" i="12"/>
  <c r="EP87" i="12"/>
  <c r="EO87" i="12"/>
  <c r="EN87" i="12"/>
  <c r="EM87" i="12"/>
  <c r="EL87" i="12"/>
  <c r="EK87" i="12"/>
  <c r="EJ87" i="12"/>
  <c r="EI87" i="12"/>
  <c r="EH87" i="12"/>
  <c r="EG87" i="12"/>
  <c r="EF87" i="12"/>
  <c r="EE87" i="12"/>
  <c r="ED87" i="12"/>
  <c r="EC87" i="12"/>
  <c r="EB87" i="12"/>
  <c r="EA87" i="12"/>
  <c r="DZ87" i="12"/>
  <c r="DY87" i="12"/>
  <c r="DX87" i="12"/>
  <c r="DW87" i="12"/>
  <c r="DV87" i="12"/>
  <c r="DU87" i="12"/>
  <c r="DT87" i="12"/>
  <c r="DS87" i="12"/>
  <c r="DR87" i="12"/>
  <c r="DQ87" i="12"/>
  <c r="DP87" i="12"/>
  <c r="DO87" i="12"/>
  <c r="DN87" i="12"/>
  <c r="DM87" i="12"/>
  <c r="DL87" i="12"/>
  <c r="DK87" i="12"/>
  <c r="DJ87" i="12"/>
  <c r="DI87" i="12"/>
  <c r="DH87" i="12"/>
  <c r="DG87" i="12"/>
  <c r="DF87" i="12"/>
  <c r="DE87" i="12"/>
  <c r="DD87" i="12"/>
  <c r="DC87" i="12"/>
  <c r="DB87" i="12"/>
  <c r="DA87" i="12"/>
  <c r="CZ87" i="12"/>
  <c r="CY87" i="12"/>
  <c r="CX87" i="12"/>
  <c r="CW87" i="12"/>
  <c r="CV87" i="12"/>
  <c r="CU87" i="12"/>
  <c r="CT87" i="12"/>
  <c r="CS87" i="12"/>
  <c r="CR87" i="12"/>
  <c r="CQ87" i="12"/>
  <c r="CP87" i="12"/>
  <c r="CO87" i="12"/>
  <c r="CN87" i="12"/>
  <c r="CM87" i="12"/>
  <c r="CL87" i="12"/>
  <c r="CK87" i="12"/>
  <c r="CJ87" i="12"/>
  <c r="CI87" i="12"/>
  <c r="CH87" i="12"/>
  <c r="CG87" i="12"/>
  <c r="CF87" i="12"/>
  <c r="CE87" i="12"/>
  <c r="CD87" i="12"/>
  <c r="CC87" i="12"/>
  <c r="CB87" i="12"/>
  <c r="CA87" i="12"/>
  <c r="BZ87" i="12"/>
  <c r="BY87" i="12"/>
  <c r="BX87" i="12"/>
  <c r="BW87" i="12"/>
  <c r="BV87" i="12"/>
  <c r="BU87" i="12"/>
  <c r="BT87" i="12"/>
  <c r="BS87" i="12"/>
  <c r="BR87" i="12"/>
  <c r="BQ87" i="12"/>
  <c r="BP87" i="12"/>
  <c r="BO87" i="12"/>
  <c r="BN87" i="12"/>
  <c r="BM87" i="12"/>
  <c r="BL87" i="12"/>
  <c r="BK87" i="12"/>
  <c r="BJ87" i="12"/>
  <c r="BI87" i="12"/>
  <c r="BH87" i="12"/>
  <c r="BG87" i="12"/>
  <c r="BF87" i="12"/>
  <c r="BE87" i="12"/>
  <c r="BD87" i="12"/>
  <c r="BC87" i="12"/>
  <c r="BB87" i="12"/>
  <c r="BA87" i="12"/>
  <c r="AZ87" i="12"/>
  <c r="AY87" i="12"/>
  <c r="AX87" i="12"/>
  <c r="AW87" i="12"/>
  <c r="AV87" i="12"/>
  <c r="AU87" i="12"/>
  <c r="AT87" i="12"/>
  <c r="AS87" i="12"/>
  <c r="AR87" i="12"/>
  <c r="AQ87" i="12"/>
  <c r="AP87" i="12"/>
  <c r="AO87" i="12"/>
  <c r="AN87" i="12"/>
  <c r="AM87" i="12"/>
  <c r="AL87" i="12"/>
  <c r="AK87" i="12"/>
  <c r="AJ87" i="12"/>
  <c r="AI87" i="12"/>
  <c r="AH87" i="12"/>
  <c r="AG87" i="12"/>
  <c r="AF87" i="12"/>
  <c r="AE87" i="12"/>
  <c r="AD87" i="12"/>
  <c r="AC87" i="12"/>
  <c r="AB87" i="12"/>
  <c r="AA87" i="12"/>
  <c r="Z87" i="12"/>
  <c r="Y87" i="12"/>
  <c r="X87" i="12"/>
  <c r="W87" i="12"/>
  <c r="V87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LA86" i="12"/>
  <c r="KZ86" i="12"/>
  <c r="KY86" i="12"/>
  <c r="KX86" i="12"/>
  <c r="KW86" i="12"/>
  <c r="KV86" i="12"/>
  <c r="KU86" i="12"/>
  <c r="KT86" i="12"/>
  <c r="KS86" i="12"/>
  <c r="KR86" i="12"/>
  <c r="KQ86" i="12"/>
  <c r="KP86" i="12"/>
  <c r="KO86" i="12"/>
  <c r="KN86" i="12"/>
  <c r="KM86" i="12"/>
  <c r="KL86" i="12"/>
  <c r="KK86" i="12"/>
  <c r="KJ86" i="12"/>
  <c r="KI86" i="12"/>
  <c r="KH86" i="12"/>
  <c r="KG86" i="12"/>
  <c r="KF86" i="12"/>
  <c r="KE86" i="12"/>
  <c r="KD86" i="12"/>
  <c r="KC86" i="12"/>
  <c r="KB86" i="12"/>
  <c r="KA86" i="12"/>
  <c r="JZ86" i="12"/>
  <c r="JY86" i="12"/>
  <c r="JX86" i="12"/>
  <c r="JW86" i="12"/>
  <c r="JV86" i="12"/>
  <c r="JU86" i="12"/>
  <c r="JT86" i="12"/>
  <c r="JS86" i="12"/>
  <c r="JR86" i="12"/>
  <c r="JQ86" i="12"/>
  <c r="JP86" i="12"/>
  <c r="JO86" i="12"/>
  <c r="JN86" i="12"/>
  <c r="JM86" i="12"/>
  <c r="JL86" i="12"/>
  <c r="JK86" i="12"/>
  <c r="JJ86" i="12"/>
  <c r="JI86" i="12"/>
  <c r="JH86" i="12"/>
  <c r="JG86" i="12"/>
  <c r="JF86" i="12"/>
  <c r="JE86" i="12"/>
  <c r="JD86" i="12"/>
  <c r="JC86" i="12"/>
  <c r="JB86" i="12"/>
  <c r="JA86" i="12"/>
  <c r="IZ86" i="12"/>
  <c r="IY86" i="12"/>
  <c r="IX86" i="12"/>
  <c r="IW86" i="12"/>
  <c r="IV86" i="12"/>
  <c r="IU86" i="12"/>
  <c r="IT86" i="12"/>
  <c r="IS86" i="12"/>
  <c r="IR86" i="12"/>
  <c r="IQ86" i="12"/>
  <c r="IP86" i="12"/>
  <c r="IO86" i="12"/>
  <c r="IN86" i="12"/>
  <c r="IM86" i="12"/>
  <c r="IL86" i="12"/>
  <c r="IK86" i="12"/>
  <c r="IJ86" i="12"/>
  <c r="II86" i="12"/>
  <c r="IH86" i="12"/>
  <c r="IG86" i="12"/>
  <c r="IF86" i="12"/>
  <c r="IE86" i="12"/>
  <c r="ID86" i="12"/>
  <c r="IC86" i="12"/>
  <c r="IB86" i="12"/>
  <c r="IA86" i="12"/>
  <c r="HZ86" i="12"/>
  <c r="HY86" i="12"/>
  <c r="HX86" i="12"/>
  <c r="HW86" i="12"/>
  <c r="HV86" i="12"/>
  <c r="HU86" i="12"/>
  <c r="HT86" i="12"/>
  <c r="HS86" i="12"/>
  <c r="HR86" i="12"/>
  <c r="HQ86" i="12"/>
  <c r="HP86" i="12"/>
  <c r="HO86" i="12"/>
  <c r="HN86" i="12"/>
  <c r="HM86" i="12"/>
  <c r="HL86" i="12"/>
  <c r="HK86" i="12"/>
  <c r="HJ86" i="12"/>
  <c r="HI86" i="12"/>
  <c r="HH86" i="12"/>
  <c r="HG86" i="12"/>
  <c r="HF86" i="12"/>
  <c r="HE86" i="12"/>
  <c r="HD86" i="12"/>
  <c r="HC86" i="12"/>
  <c r="HB86" i="12"/>
  <c r="HA86" i="12"/>
  <c r="GZ86" i="12"/>
  <c r="GY86" i="12"/>
  <c r="GX86" i="12"/>
  <c r="GW86" i="12"/>
  <c r="GV86" i="12"/>
  <c r="GU86" i="12"/>
  <c r="GT86" i="12"/>
  <c r="GS86" i="12"/>
  <c r="GR86" i="12"/>
  <c r="GQ86" i="12"/>
  <c r="GP86" i="12"/>
  <c r="GO86" i="12"/>
  <c r="GN86" i="12"/>
  <c r="GM86" i="12"/>
  <c r="GL86" i="12"/>
  <c r="GK86" i="12"/>
  <c r="GJ86" i="12"/>
  <c r="GI86" i="12"/>
  <c r="GH86" i="12"/>
  <c r="GG86" i="12"/>
  <c r="GF86" i="12"/>
  <c r="GE86" i="12"/>
  <c r="GD86" i="12"/>
  <c r="GC86" i="12"/>
  <c r="GB86" i="12"/>
  <c r="GA86" i="12"/>
  <c r="FZ86" i="12"/>
  <c r="FY86" i="12"/>
  <c r="FX86" i="12"/>
  <c r="FW86" i="12"/>
  <c r="FV86" i="12"/>
  <c r="FU86" i="12"/>
  <c r="FT86" i="12"/>
  <c r="FS86" i="12"/>
  <c r="FR86" i="12"/>
  <c r="FQ86" i="12"/>
  <c r="FP86" i="12"/>
  <c r="FO86" i="12"/>
  <c r="FN86" i="12"/>
  <c r="FM86" i="12"/>
  <c r="FL86" i="12"/>
  <c r="FK86" i="12"/>
  <c r="FJ86" i="12"/>
  <c r="FI86" i="12"/>
  <c r="FH86" i="12"/>
  <c r="FG86" i="12"/>
  <c r="FF86" i="12"/>
  <c r="FE86" i="12"/>
  <c r="FD86" i="12"/>
  <c r="FC86" i="12"/>
  <c r="FB86" i="12"/>
  <c r="FA86" i="12"/>
  <c r="EZ86" i="12"/>
  <c r="EY86" i="12"/>
  <c r="EX86" i="12"/>
  <c r="EW86" i="12"/>
  <c r="EV86" i="12"/>
  <c r="EU86" i="12"/>
  <c r="ET86" i="12"/>
  <c r="ES86" i="12"/>
  <c r="ER86" i="12"/>
  <c r="EQ86" i="12"/>
  <c r="EP86" i="12"/>
  <c r="EO86" i="12"/>
  <c r="EN86" i="12"/>
  <c r="EM86" i="12"/>
  <c r="EL86" i="12"/>
  <c r="EK86" i="12"/>
  <c r="EJ86" i="12"/>
  <c r="EI86" i="12"/>
  <c r="EH86" i="12"/>
  <c r="EG86" i="12"/>
  <c r="EF86" i="12"/>
  <c r="EE86" i="12"/>
  <c r="ED86" i="12"/>
  <c r="EC86" i="12"/>
  <c r="EB86" i="12"/>
  <c r="EA86" i="12"/>
  <c r="DZ86" i="12"/>
  <c r="DY86" i="12"/>
  <c r="DX86" i="12"/>
  <c r="DW86" i="12"/>
  <c r="DV86" i="12"/>
  <c r="DU86" i="12"/>
  <c r="DT86" i="12"/>
  <c r="DS86" i="12"/>
  <c r="DR86" i="12"/>
  <c r="DQ86" i="12"/>
  <c r="DP86" i="12"/>
  <c r="DO86" i="12"/>
  <c r="DN86" i="12"/>
  <c r="DM86" i="12"/>
  <c r="DL86" i="12"/>
  <c r="DK86" i="12"/>
  <c r="DJ86" i="12"/>
  <c r="DI86" i="12"/>
  <c r="DH86" i="12"/>
  <c r="DG86" i="12"/>
  <c r="DF86" i="12"/>
  <c r="DE86" i="12"/>
  <c r="DD86" i="12"/>
  <c r="DC86" i="12"/>
  <c r="DB86" i="12"/>
  <c r="DA86" i="12"/>
  <c r="CZ86" i="12"/>
  <c r="CY86" i="12"/>
  <c r="CX86" i="12"/>
  <c r="CW86" i="12"/>
  <c r="CV86" i="12"/>
  <c r="CU86" i="12"/>
  <c r="CT86" i="12"/>
  <c r="CS86" i="12"/>
  <c r="CR86" i="12"/>
  <c r="CQ86" i="12"/>
  <c r="CP86" i="12"/>
  <c r="CO86" i="12"/>
  <c r="CN86" i="12"/>
  <c r="CM86" i="12"/>
  <c r="CL86" i="12"/>
  <c r="CK86" i="12"/>
  <c r="CJ86" i="12"/>
  <c r="CI86" i="12"/>
  <c r="CH86" i="12"/>
  <c r="CG86" i="12"/>
  <c r="CF86" i="12"/>
  <c r="CE86" i="12"/>
  <c r="CD86" i="12"/>
  <c r="CC86" i="12"/>
  <c r="CB86" i="12"/>
  <c r="CA86" i="12"/>
  <c r="BZ86" i="12"/>
  <c r="BY86" i="12"/>
  <c r="BX86" i="12"/>
  <c r="BW86" i="12"/>
  <c r="BV86" i="12"/>
  <c r="BU86" i="12"/>
  <c r="BT86" i="12"/>
  <c r="BS86" i="12"/>
  <c r="BR86" i="12"/>
  <c r="BQ86" i="12"/>
  <c r="BP86" i="12"/>
  <c r="BO86" i="12"/>
  <c r="BN86" i="12"/>
  <c r="BM86" i="12"/>
  <c r="BL86" i="12"/>
  <c r="BK86" i="12"/>
  <c r="BJ86" i="12"/>
  <c r="BI86" i="12"/>
  <c r="BH86" i="12"/>
  <c r="BG86" i="12"/>
  <c r="BF86" i="12"/>
  <c r="BE86" i="12"/>
  <c r="BD86" i="12"/>
  <c r="BC86" i="12"/>
  <c r="BB86" i="12"/>
  <c r="BA86" i="12"/>
  <c r="AZ86" i="12"/>
  <c r="AY86" i="12"/>
  <c r="AX86" i="12"/>
  <c r="AW86" i="12"/>
  <c r="AV86" i="12"/>
  <c r="AU86" i="12"/>
  <c r="AT86" i="12"/>
  <c r="AS86" i="12"/>
  <c r="AR86" i="12"/>
  <c r="AQ86" i="12"/>
  <c r="AP86" i="12"/>
  <c r="AO86" i="12"/>
  <c r="AN86" i="12"/>
  <c r="AM86" i="12"/>
  <c r="AL86" i="12"/>
  <c r="AK86" i="12"/>
  <c r="AJ86" i="12"/>
  <c r="AI86" i="12"/>
  <c r="AH86" i="12"/>
  <c r="AG86" i="12"/>
  <c r="AF86" i="12"/>
  <c r="AE86" i="12"/>
  <c r="AD86" i="12"/>
  <c r="AC86" i="12"/>
  <c r="AB86" i="12"/>
  <c r="AA86" i="12"/>
  <c r="Z86" i="12"/>
  <c r="Y86" i="12"/>
  <c r="X86" i="12"/>
  <c r="W86" i="12"/>
  <c r="V86" i="12"/>
  <c r="U86" i="12"/>
  <c r="T86" i="12"/>
  <c r="S86" i="12"/>
  <c r="R86" i="12"/>
  <c r="Q86" i="12"/>
  <c r="P86" i="12"/>
  <c r="O86" i="12"/>
  <c r="N86" i="12"/>
  <c r="M86" i="12"/>
  <c r="L86" i="12"/>
  <c r="K86" i="12"/>
  <c r="J86" i="12"/>
  <c r="I86" i="12"/>
  <c r="H86" i="12"/>
  <c r="G86" i="12"/>
  <c r="F86" i="12"/>
  <c r="E86" i="12"/>
  <c r="LA85" i="12"/>
  <c r="KZ85" i="12"/>
  <c r="KY85" i="12"/>
  <c r="KX85" i="12"/>
  <c r="KW85" i="12"/>
  <c r="KV85" i="12"/>
  <c r="KU85" i="12"/>
  <c r="KT85" i="12"/>
  <c r="KS85" i="12"/>
  <c r="KR85" i="12"/>
  <c r="KQ85" i="12"/>
  <c r="KK85" i="12"/>
  <c r="KJ85" i="12"/>
  <c r="KI85" i="12"/>
  <c r="KH85" i="12"/>
  <c r="KG85" i="12"/>
  <c r="KF85" i="12"/>
  <c r="KB85" i="12"/>
  <c r="KA85" i="12"/>
  <c r="JZ85" i="12"/>
  <c r="JY85" i="12"/>
  <c r="JX85" i="12"/>
  <c r="JW85" i="12"/>
  <c r="JT85" i="12"/>
  <c r="JS85" i="12"/>
  <c r="JR85" i="12"/>
  <c r="JQ85" i="12"/>
  <c r="JP85" i="12"/>
  <c r="JO85" i="12"/>
  <c r="JN85" i="12"/>
  <c r="JM85" i="12"/>
  <c r="JL85" i="12"/>
  <c r="JC85" i="12"/>
  <c r="JB85" i="12"/>
  <c r="JA85" i="12"/>
  <c r="IZ85" i="12"/>
  <c r="IY85" i="12"/>
  <c r="IH85" i="12"/>
  <c r="IG85" i="12"/>
  <c r="IF85" i="12"/>
  <c r="IE85" i="12"/>
  <c r="ID85" i="12"/>
  <c r="IC85" i="12"/>
  <c r="IB85" i="12"/>
  <c r="IA85" i="12"/>
  <c r="HZ85" i="12"/>
  <c r="HY85" i="12"/>
  <c r="HX85" i="12"/>
  <c r="HW85" i="12"/>
  <c r="HV85" i="12"/>
  <c r="HU85" i="12"/>
  <c r="HT85" i="12"/>
  <c r="HS85" i="12"/>
  <c r="HR85" i="12"/>
  <c r="HQ85" i="12"/>
  <c r="HP85" i="12"/>
  <c r="HO85" i="12"/>
  <c r="HN85" i="12"/>
  <c r="HM85" i="12"/>
  <c r="HL85" i="12"/>
  <c r="HK85" i="12"/>
  <c r="HJ85" i="12"/>
  <c r="HI85" i="12"/>
  <c r="HH85" i="12"/>
  <c r="HG85" i="12"/>
  <c r="HF85" i="12"/>
  <c r="HE85" i="12"/>
  <c r="HD85" i="12"/>
  <c r="HC85" i="12"/>
  <c r="HB85" i="12"/>
  <c r="HA85" i="12"/>
  <c r="GZ85" i="12"/>
  <c r="GY85" i="12"/>
  <c r="GX85" i="12"/>
  <c r="GW85" i="12"/>
  <c r="GV85" i="12"/>
  <c r="GU85" i="12"/>
  <c r="GT85" i="12"/>
  <c r="GS85" i="12"/>
  <c r="GR85" i="12"/>
  <c r="GQ85" i="12"/>
  <c r="GP85" i="12"/>
  <c r="GO85" i="12"/>
  <c r="GN85" i="12"/>
  <c r="GM85" i="12"/>
  <c r="GL85" i="12"/>
  <c r="GK85" i="12"/>
  <c r="GJ85" i="12"/>
  <c r="GI85" i="12"/>
  <c r="GH85" i="12"/>
  <c r="GG85" i="12"/>
  <c r="GF85" i="12"/>
  <c r="GE85" i="12"/>
  <c r="GD85" i="12"/>
  <c r="GC85" i="12"/>
  <c r="GB85" i="12"/>
  <c r="GA85" i="12"/>
  <c r="FZ85" i="12"/>
  <c r="FY85" i="12"/>
  <c r="FX85" i="12"/>
  <c r="FW85" i="12"/>
  <c r="FV85" i="12"/>
  <c r="FU85" i="12"/>
  <c r="FT85" i="12"/>
  <c r="FS85" i="12"/>
  <c r="FR85" i="12"/>
  <c r="FQ85" i="12"/>
  <c r="FP85" i="12"/>
  <c r="FO85" i="12"/>
  <c r="FN85" i="12"/>
  <c r="FM85" i="12"/>
  <c r="FL85" i="12"/>
  <c r="FK85" i="12"/>
  <c r="FJ85" i="12"/>
  <c r="FI85" i="12"/>
  <c r="FH85" i="12"/>
  <c r="FG85" i="12"/>
  <c r="FF85" i="12"/>
  <c r="FE85" i="12"/>
  <c r="FD85" i="12"/>
  <c r="FC85" i="12"/>
  <c r="FB85" i="12"/>
  <c r="FA85" i="12"/>
  <c r="EZ85" i="12"/>
  <c r="EY85" i="12"/>
  <c r="EX85" i="12"/>
  <c r="EW85" i="12"/>
  <c r="EV85" i="12"/>
  <c r="EU85" i="12"/>
  <c r="ET85" i="12"/>
  <c r="ES85" i="12"/>
  <c r="ER85" i="12"/>
  <c r="EQ85" i="12"/>
  <c r="EP85" i="12"/>
  <c r="EO85" i="12"/>
  <c r="EN85" i="12"/>
  <c r="EM85" i="12"/>
  <c r="EL85" i="12"/>
  <c r="EK85" i="12"/>
  <c r="EJ85" i="12"/>
  <c r="EI85" i="12"/>
  <c r="EH85" i="12"/>
  <c r="EG85" i="12"/>
  <c r="EF85" i="12"/>
  <c r="EE85" i="12"/>
  <c r="ED85" i="12"/>
  <c r="EC85" i="12"/>
  <c r="EB85" i="12"/>
  <c r="EA85" i="12"/>
  <c r="DZ85" i="12"/>
  <c r="DY85" i="12"/>
  <c r="DX85" i="12"/>
  <c r="DW85" i="12"/>
  <c r="DV85" i="12"/>
  <c r="DU85" i="12"/>
  <c r="DT85" i="12"/>
  <c r="DS85" i="12"/>
  <c r="DR85" i="12"/>
  <c r="DQ85" i="12"/>
  <c r="DP85" i="12"/>
  <c r="DO85" i="12"/>
  <c r="DN85" i="12"/>
  <c r="DM85" i="12"/>
  <c r="DL85" i="12"/>
  <c r="DK85" i="12"/>
  <c r="DJ85" i="12"/>
  <c r="DI85" i="12"/>
  <c r="DH85" i="12"/>
  <c r="DG85" i="12"/>
  <c r="DF85" i="12"/>
  <c r="DE85" i="12"/>
  <c r="DD85" i="12"/>
  <c r="DC85" i="12"/>
  <c r="DB85" i="12"/>
  <c r="DA85" i="12"/>
  <c r="CZ85" i="12"/>
  <c r="CY85" i="12"/>
  <c r="CX85" i="12"/>
  <c r="CW85" i="12"/>
  <c r="CV85" i="12"/>
  <c r="CU85" i="12"/>
  <c r="CT85" i="12"/>
  <c r="CS85" i="12"/>
  <c r="CR85" i="12"/>
  <c r="CQ85" i="12"/>
  <c r="CP85" i="12"/>
  <c r="CO85" i="12"/>
  <c r="CN85" i="12"/>
  <c r="CM85" i="12"/>
  <c r="CL85" i="12"/>
  <c r="CK85" i="12"/>
  <c r="CJ85" i="12"/>
  <c r="CI85" i="12"/>
  <c r="CH85" i="12"/>
  <c r="CG85" i="12"/>
  <c r="CF85" i="12"/>
  <c r="CE85" i="12"/>
  <c r="CD85" i="12"/>
  <c r="CC85" i="12"/>
  <c r="CB85" i="12"/>
  <c r="CA85" i="12"/>
  <c r="BZ85" i="12"/>
  <c r="BY85" i="12"/>
  <c r="BX85" i="12"/>
  <c r="BW85" i="12"/>
  <c r="BV85" i="12"/>
  <c r="BU85" i="12"/>
  <c r="BT85" i="12"/>
  <c r="BS85" i="12"/>
  <c r="BR85" i="12"/>
  <c r="BQ85" i="12"/>
  <c r="BP85" i="12"/>
  <c r="BO85" i="12"/>
  <c r="BN85" i="12"/>
  <c r="BM85" i="12"/>
  <c r="BL85" i="12"/>
  <c r="BK85" i="12"/>
  <c r="BJ85" i="12"/>
  <c r="BI85" i="12"/>
  <c r="BH85" i="12"/>
  <c r="BG85" i="12"/>
  <c r="BF85" i="12"/>
  <c r="BE85" i="12"/>
  <c r="BD85" i="12"/>
  <c r="BC85" i="12"/>
  <c r="BB85" i="12"/>
  <c r="BA85" i="12"/>
  <c r="AZ85" i="12"/>
  <c r="AY85" i="12"/>
  <c r="AX85" i="12"/>
  <c r="AW85" i="12"/>
  <c r="AV85" i="12"/>
  <c r="AU85" i="12"/>
  <c r="AT85" i="12"/>
  <c r="AS85" i="12"/>
  <c r="AR85" i="12"/>
  <c r="AQ85" i="12"/>
  <c r="AP85" i="12"/>
  <c r="AO85" i="12"/>
  <c r="AN85" i="12"/>
  <c r="AM85" i="12"/>
  <c r="AL85" i="12"/>
  <c r="AK85" i="12"/>
  <c r="AJ85" i="12"/>
  <c r="AI85" i="12"/>
  <c r="AH85" i="12"/>
  <c r="AG85" i="12"/>
  <c r="AF85" i="12"/>
  <c r="AE85" i="12"/>
  <c r="AD85" i="12"/>
  <c r="AC85" i="12"/>
  <c r="AB85" i="12"/>
  <c r="AA85" i="12"/>
  <c r="Z85" i="12"/>
  <c r="Y85" i="12"/>
  <c r="X85" i="12"/>
  <c r="W85" i="12"/>
  <c r="V85" i="12"/>
  <c r="U85" i="12"/>
  <c r="T85" i="12"/>
  <c r="S85" i="12"/>
  <c r="R85" i="12"/>
  <c r="Q85" i="12"/>
  <c r="P85" i="12"/>
  <c r="O85" i="12"/>
  <c r="N85" i="12"/>
  <c r="M85" i="12"/>
  <c r="L85" i="12"/>
  <c r="K85" i="12"/>
  <c r="J85" i="12"/>
  <c r="I85" i="12"/>
  <c r="H85" i="12"/>
  <c r="G85" i="12"/>
  <c r="F85" i="12"/>
  <c r="E85" i="12"/>
  <c r="LA84" i="12"/>
  <c r="KZ84" i="12"/>
  <c r="KY84" i="12"/>
  <c r="KX84" i="12"/>
  <c r="KW84" i="12"/>
  <c r="KV84" i="12"/>
  <c r="KU84" i="12"/>
  <c r="KT84" i="12"/>
  <c r="KS84" i="12"/>
  <c r="KR84" i="12"/>
  <c r="KQ84" i="12"/>
  <c r="KK84" i="12"/>
  <c r="KJ84" i="12"/>
  <c r="KI84" i="12"/>
  <c r="KH84" i="12"/>
  <c r="KG84" i="12"/>
  <c r="KF84" i="12"/>
  <c r="KB84" i="12"/>
  <c r="KA84" i="12"/>
  <c r="JZ84" i="12"/>
  <c r="JY84" i="12"/>
  <c r="JX84" i="12"/>
  <c r="JW84" i="12"/>
  <c r="JT84" i="12"/>
  <c r="JS84" i="12"/>
  <c r="JR84" i="12"/>
  <c r="JQ84" i="12"/>
  <c r="JP84" i="12"/>
  <c r="JO84" i="12"/>
  <c r="JN84" i="12"/>
  <c r="JM84" i="12"/>
  <c r="JL84" i="12"/>
  <c r="JC84" i="12"/>
  <c r="JB84" i="12"/>
  <c r="JA84" i="12"/>
  <c r="IZ84" i="12"/>
  <c r="IY84" i="12"/>
  <c r="IH84" i="12"/>
  <c r="IG84" i="12"/>
  <c r="IF84" i="12"/>
  <c r="IE84" i="12"/>
  <c r="ID84" i="12"/>
  <c r="IC84" i="12"/>
  <c r="IB84" i="12"/>
  <c r="IA84" i="12"/>
  <c r="HZ84" i="12"/>
  <c r="HY84" i="12"/>
  <c r="HX84" i="12"/>
  <c r="HW84" i="12"/>
  <c r="HV84" i="12"/>
  <c r="HU84" i="12"/>
  <c r="HT84" i="12"/>
  <c r="HS84" i="12"/>
  <c r="HR84" i="12"/>
  <c r="HQ84" i="12"/>
  <c r="HP84" i="12"/>
  <c r="HO84" i="12"/>
  <c r="HN84" i="12"/>
  <c r="HM84" i="12"/>
  <c r="HL84" i="12"/>
  <c r="HK84" i="12"/>
  <c r="HJ84" i="12"/>
  <c r="HI84" i="12"/>
  <c r="HH84" i="12"/>
  <c r="HG84" i="12"/>
  <c r="HF84" i="12"/>
  <c r="HE84" i="12"/>
  <c r="HD84" i="12"/>
  <c r="HC84" i="12"/>
  <c r="HB84" i="12"/>
  <c r="HA84" i="12"/>
  <c r="GZ84" i="12"/>
  <c r="GY84" i="12"/>
  <c r="GX84" i="12"/>
  <c r="GW84" i="12"/>
  <c r="GV84" i="12"/>
  <c r="GU84" i="12"/>
  <c r="GT84" i="12"/>
  <c r="GS84" i="12"/>
  <c r="GR84" i="12"/>
  <c r="GQ84" i="12"/>
  <c r="GP84" i="12"/>
  <c r="GO84" i="12"/>
  <c r="GN84" i="12"/>
  <c r="GM84" i="12"/>
  <c r="GL84" i="12"/>
  <c r="GK84" i="12"/>
  <c r="GJ84" i="12"/>
  <c r="GI84" i="12"/>
  <c r="GH84" i="12"/>
  <c r="GG84" i="12"/>
  <c r="GF84" i="12"/>
  <c r="GE84" i="12"/>
  <c r="GD84" i="12"/>
  <c r="GC84" i="12"/>
  <c r="GB84" i="12"/>
  <c r="GA84" i="12"/>
  <c r="FZ84" i="12"/>
  <c r="FY84" i="12"/>
  <c r="FX84" i="12"/>
  <c r="FW84" i="12"/>
  <c r="FV84" i="12"/>
  <c r="FU84" i="12"/>
  <c r="FT84" i="12"/>
  <c r="FS84" i="12"/>
  <c r="FR84" i="12"/>
  <c r="FQ84" i="12"/>
  <c r="FP84" i="12"/>
  <c r="FO84" i="12"/>
  <c r="FN84" i="12"/>
  <c r="FM84" i="12"/>
  <c r="FL84" i="12"/>
  <c r="FK84" i="12"/>
  <c r="FJ84" i="12"/>
  <c r="FI84" i="12"/>
  <c r="FH84" i="12"/>
  <c r="FG84" i="12"/>
  <c r="FF84" i="12"/>
  <c r="FE84" i="12"/>
  <c r="FD84" i="12"/>
  <c r="FC84" i="12"/>
  <c r="FB84" i="12"/>
  <c r="FA84" i="12"/>
  <c r="EZ84" i="12"/>
  <c r="EY84" i="12"/>
  <c r="EX84" i="12"/>
  <c r="EW84" i="12"/>
  <c r="EV84" i="12"/>
  <c r="EU84" i="12"/>
  <c r="ET84" i="12"/>
  <c r="ES84" i="12"/>
  <c r="ER84" i="12"/>
  <c r="EQ84" i="12"/>
  <c r="EP84" i="12"/>
  <c r="EO84" i="12"/>
  <c r="EN84" i="12"/>
  <c r="EM84" i="12"/>
  <c r="EL84" i="12"/>
  <c r="EK84" i="12"/>
  <c r="EJ84" i="12"/>
  <c r="EI84" i="12"/>
  <c r="EH84" i="12"/>
  <c r="EG84" i="12"/>
  <c r="EF84" i="12"/>
  <c r="EE84" i="12"/>
  <c r="ED84" i="12"/>
  <c r="EC84" i="12"/>
  <c r="EB84" i="12"/>
  <c r="EA84" i="12"/>
  <c r="DZ84" i="12"/>
  <c r="DY84" i="12"/>
  <c r="DX84" i="12"/>
  <c r="DW84" i="12"/>
  <c r="DV84" i="12"/>
  <c r="DU84" i="12"/>
  <c r="DT84" i="12"/>
  <c r="DS84" i="12"/>
  <c r="DR84" i="12"/>
  <c r="DQ84" i="12"/>
  <c r="DP84" i="12"/>
  <c r="DO84" i="12"/>
  <c r="DN84" i="12"/>
  <c r="DM84" i="12"/>
  <c r="DL84" i="12"/>
  <c r="DK84" i="12"/>
  <c r="DJ84" i="12"/>
  <c r="DI84" i="12"/>
  <c r="DH84" i="12"/>
  <c r="DG84" i="12"/>
  <c r="DF84" i="12"/>
  <c r="DE84" i="12"/>
  <c r="DD84" i="12"/>
  <c r="DC84" i="12"/>
  <c r="DB84" i="12"/>
  <c r="DA84" i="12"/>
  <c r="CZ84" i="12"/>
  <c r="CY84" i="12"/>
  <c r="CX84" i="12"/>
  <c r="CW84" i="12"/>
  <c r="CV84" i="12"/>
  <c r="CU84" i="12"/>
  <c r="CT84" i="12"/>
  <c r="CS84" i="12"/>
  <c r="CR84" i="12"/>
  <c r="CQ84" i="12"/>
  <c r="CP84" i="12"/>
  <c r="CO84" i="12"/>
  <c r="CN84" i="12"/>
  <c r="CM84" i="12"/>
  <c r="CL84" i="12"/>
  <c r="CK84" i="12"/>
  <c r="CJ84" i="12"/>
  <c r="CI84" i="12"/>
  <c r="CH84" i="12"/>
  <c r="CG84" i="12"/>
  <c r="CF84" i="12"/>
  <c r="CE84" i="12"/>
  <c r="CD84" i="12"/>
  <c r="CC84" i="12"/>
  <c r="CB84" i="12"/>
  <c r="CA84" i="12"/>
  <c r="BZ84" i="12"/>
  <c r="BY84" i="12"/>
  <c r="BX84" i="12"/>
  <c r="BW84" i="12"/>
  <c r="BV84" i="12"/>
  <c r="BU84" i="12"/>
  <c r="BT84" i="12"/>
  <c r="BS84" i="12"/>
  <c r="BR84" i="12"/>
  <c r="BQ84" i="12"/>
  <c r="BP84" i="12"/>
  <c r="BO84" i="12"/>
  <c r="BN84" i="12"/>
  <c r="BM84" i="12"/>
  <c r="BL84" i="12"/>
  <c r="BK84" i="12"/>
  <c r="BJ84" i="12"/>
  <c r="BI84" i="12"/>
  <c r="BH84" i="12"/>
  <c r="BG84" i="12"/>
  <c r="BF84" i="12"/>
  <c r="BE84" i="12"/>
  <c r="BD84" i="12"/>
  <c r="BC84" i="12"/>
  <c r="BB84" i="12"/>
  <c r="BA84" i="12"/>
  <c r="AZ84" i="12"/>
  <c r="AY84" i="12"/>
  <c r="AX84" i="12"/>
  <c r="AW84" i="12"/>
  <c r="AV84" i="12"/>
  <c r="AU84" i="12"/>
  <c r="AT84" i="12"/>
  <c r="AS84" i="12"/>
  <c r="AR84" i="12"/>
  <c r="AQ84" i="12"/>
  <c r="AP84" i="12"/>
  <c r="AO84" i="12"/>
  <c r="AN84" i="12"/>
  <c r="AM84" i="12"/>
  <c r="AL84" i="12"/>
  <c r="AK84" i="12"/>
  <c r="AJ84" i="12"/>
  <c r="AI84" i="12"/>
  <c r="AH84" i="12"/>
  <c r="AG84" i="12"/>
  <c r="AF84" i="12"/>
  <c r="AE84" i="12"/>
  <c r="AD84" i="12"/>
  <c r="AC84" i="12"/>
  <c r="AB84" i="12"/>
  <c r="AA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LA83" i="12"/>
  <c r="KZ83" i="12"/>
  <c r="KY83" i="12"/>
  <c r="KX83" i="12"/>
  <c r="KW83" i="12"/>
  <c r="KV83" i="12"/>
  <c r="KU83" i="12"/>
  <c r="KT83" i="12"/>
  <c r="KS83" i="12"/>
  <c r="KR83" i="12"/>
  <c r="KQ83" i="12"/>
  <c r="KP83" i="12"/>
  <c r="KO83" i="12"/>
  <c r="KN83" i="12"/>
  <c r="KM83" i="12"/>
  <c r="KL83" i="12"/>
  <c r="KK83" i="12"/>
  <c r="KJ83" i="12"/>
  <c r="KI83" i="12"/>
  <c r="KH83" i="12"/>
  <c r="KG83" i="12"/>
  <c r="KF83" i="12"/>
  <c r="KE83" i="12"/>
  <c r="KD83" i="12"/>
  <c r="KC83" i="12"/>
  <c r="KB83" i="12"/>
  <c r="KA83" i="12"/>
  <c r="JZ83" i="12"/>
  <c r="JY83" i="12"/>
  <c r="JX83" i="12"/>
  <c r="JW83" i="12"/>
  <c r="JV83" i="12"/>
  <c r="JU83" i="12"/>
  <c r="JT83" i="12"/>
  <c r="JS83" i="12"/>
  <c r="JR83" i="12"/>
  <c r="JQ83" i="12"/>
  <c r="JP83" i="12"/>
  <c r="JO83" i="12"/>
  <c r="JN83" i="12"/>
  <c r="JM83" i="12"/>
  <c r="JL83" i="12"/>
  <c r="JK83" i="12"/>
  <c r="JJ83" i="12"/>
  <c r="JI83" i="12"/>
  <c r="JH83" i="12"/>
  <c r="JG83" i="12"/>
  <c r="JF83" i="12"/>
  <c r="JE83" i="12"/>
  <c r="JD83" i="12"/>
  <c r="JC83" i="12"/>
  <c r="JB83" i="12"/>
  <c r="JA83" i="12"/>
  <c r="IZ83" i="12"/>
  <c r="IY83" i="12"/>
  <c r="IX83" i="12"/>
  <c r="IW83" i="12"/>
  <c r="IV83" i="12"/>
  <c r="IU83" i="12"/>
  <c r="IT83" i="12"/>
  <c r="IS83" i="12"/>
  <c r="IR83" i="12"/>
  <c r="IQ83" i="12"/>
  <c r="IP83" i="12"/>
  <c r="IO83" i="12"/>
  <c r="IN83" i="12"/>
  <c r="IM83" i="12"/>
  <c r="IL83" i="12"/>
  <c r="IK83" i="12"/>
  <c r="IJ83" i="12"/>
  <c r="II83" i="12"/>
  <c r="IH83" i="12"/>
  <c r="IG83" i="12"/>
  <c r="IF83" i="12"/>
  <c r="IE83" i="12"/>
  <c r="ID83" i="12"/>
  <c r="IC83" i="12"/>
  <c r="IB83" i="12"/>
  <c r="IA83" i="12"/>
  <c r="HZ83" i="12"/>
  <c r="HY83" i="12"/>
  <c r="HX83" i="12"/>
  <c r="HW83" i="12"/>
  <c r="HV83" i="12"/>
  <c r="HU83" i="12"/>
  <c r="HT83" i="12"/>
  <c r="HS83" i="12"/>
  <c r="HR83" i="12"/>
  <c r="HQ83" i="12"/>
  <c r="HP83" i="12"/>
  <c r="HO83" i="12"/>
  <c r="HN83" i="12"/>
  <c r="HM83" i="12"/>
  <c r="HL83" i="12"/>
  <c r="HK83" i="12"/>
  <c r="HJ83" i="12"/>
  <c r="HI83" i="12"/>
  <c r="HH83" i="12"/>
  <c r="HG83" i="12"/>
  <c r="HF83" i="12"/>
  <c r="HE83" i="12"/>
  <c r="HD83" i="12"/>
  <c r="HC83" i="12"/>
  <c r="HB83" i="12"/>
  <c r="HA83" i="12"/>
  <c r="GZ83" i="12"/>
  <c r="GY83" i="12"/>
  <c r="GX83" i="12"/>
  <c r="GW83" i="12"/>
  <c r="GV83" i="12"/>
  <c r="GU83" i="12"/>
  <c r="GT83" i="12"/>
  <c r="GS83" i="12"/>
  <c r="GR83" i="12"/>
  <c r="GQ83" i="12"/>
  <c r="GP83" i="12"/>
  <c r="GO83" i="12"/>
  <c r="GN83" i="12"/>
  <c r="GM83" i="12"/>
  <c r="GL83" i="12"/>
  <c r="GK83" i="12"/>
  <c r="GJ83" i="12"/>
  <c r="GI83" i="12"/>
  <c r="GH83" i="12"/>
  <c r="GG83" i="12"/>
  <c r="GF83" i="12"/>
  <c r="GE83" i="12"/>
  <c r="GD83" i="12"/>
  <c r="GC83" i="12"/>
  <c r="GB83" i="12"/>
  <c r="GA83" i="12"/>
  <c r="FZ83" i="12"/>
  <c r="FY83" i="12"/>
  <c r="FX83" i="12"/>
  <c r="FW83" i="12"/>
  <c r="FV83" i="12"/>
  <c r="FU83" i="12"/>
  <c r="FT83" i="12"/>
  <c r="FS83" i="12"/>
  <c r="FR83" i="12"/>
  <c r="FQ83" i="12"/>
  <c r="FP83" i="12"/>
  <c r="FO83" i="12"/>
  <c r="FN83" i="12"/>
  <c r="FM83" i="12"/>
  <c r="FL83" i="12"/>
  <c r="FK83" i="12"/>
  <c r="FJ83" i="12"/>
  <c r="FI83" i="12"/>
  <c r="FH83" i="12"/>
  <c r="FG83" i="12"/>
  <c r="FF83" i="12"/>
  <c r="FE83" i="12"/>
  <c r="FD83" i="12"/>
  <c r="FC83" i="12"/>
  <c r="FB83" i="12"/>
  <c r="FA83" i="12"/>
  <c r="EZ83" i="12"/>
  <c r="EY83" i="12"/>
  <c r="EX83" i="12"/>
  <c r="EW83" i="12"/>
  <c r="EV83" i="12"/>
  <c r="EU83" i="12"/>
  <c r="ET83" i="12"/>
  <c r="ES83" i="12"/>
  <c r="ER83" i="12"/>
  <c r="EQ83" i="12"/>
  <c r="EP83" i="12"/>
  <c r="EO83" i="12"/>
  <c r="EN83" i="12"/>
  <c r="EM83" i="12"/>
  <c r="EL83" i="12"/>
  <c r="EK83" i="12"/>
  <c r="EJ83" i="12"/>
  <c r="EI83" i="12"/>
  <c r="EH83" i="12"/>
  <c r="EG83" i="12"/>
  <c r="EF83" i="12"/>
  <c r="EE83" i="12"/>
  <c r="ED83" i="12"/>
  <c r="EC83" i="12"/>
  <c r="EB83" i="12"/>
  <c r="EA83" i="12"/>
  <c r="DZ83" i="12"/>
  <c r="DY83" i="12"/>
  <c r="DX83" i="12"/>
  <c r="DW83" i="12"/>
  <c r="DV83" i="12"/>
  <c r="DU83" i="12"/>
  <c r="DT83" i="12"/>
  <c r="DS83" i="12"/>
  <c r="DR83" i="12"/>
  <c r="DQ83" i="12"/>
  <c r="DP83" i="12"/>
  <c r="DO83" i="12"/>
  <c r="DN83" i="12"/>
  <c r="DM83" i="12"/>
  <c r="DL83" i="12"/>
  <c r="DK83" i="12"/>
  <c r="DJ83" i="12"/>
  <c r="DI83" i="12"/>
  <c r="DH83" i="12"/>
  <c r="DG83" i="12"/>
  <c r="DF83" i="12"/>
  <c r="DE83" i="12"/>
  <c r="DD83" i="12"/>
  <c r="DC83" i="12"/>
  <c r="DB83" i="12"/>
  <c r="DA83" i="12"/>
  <c r="CZ83" i="12"/>
  <c r="CY83" i="12"/>
  <c r="CX83" i="12"/>
  <c r="CW83" i="12"/>
  <c r="CV83" i="12"/>
  <c r="CU83" i="12"/>
  <c r="CT83" i="12"/>
  <c r="CS83" i="12"/>
  <c r="CR83" i="12"/>
  <c r="CQ83" i="12"/>
  <c r="CP83" i="12"/>
  <c r="CO83" i="12"/>
  <c r="CN83" i="12"/>
  <c r="CM83" i="12"/>
  <c r="CL83" i="12"/>
  <c r="CK83" i="12"/>
  <c r="CJ83" i="12"/>
  <c r="CI83" i="12"/>
  <c r="CH83" i="12"/>
  <c r="CG83" i="12"/>
  <c r="CF83" i="12"/>
  <c r="CE83" i="12"/>
  <c r="CD83" i="12"/>
  <c r="CC83" i="12"/>
  <c r="CB83" i="12"/>
  <c r="CA83" i="12"/>
  <c r="BZ83" i="12"/>
  <c r="BY83" i="12"/>
  <c r="BX83" i="12"/>
  <c r="BW83" i="12"/>
  <c r="BV83" i="12"/>
  <c r="BU83" i="12"/>
  <c r="BT83" i="12"/>
  <c r="BS83" i="12"/>
  <c r="BR83" i="12"/>
  <c r="BQ83" i="12"/>
  <c r="BP83" i="12"/>
  <c r="BO83" i="12"/>
  <c r="BN83" i="12"/>
  <c r="BM83" i="12"/>
  <c r="BL83" i="12"/>
  <c r="BK83" i="12"/>
  <c r="BJ83" i="12"/>
  <c r="BI83" i="12"/>
  <c r="BH83" i="12"/>
  <c r="BG83" i="12"/>
  <c r="BF83" i="12"/>
  <c r="BE83" i="12"/>
  <c r="BD83" i="12"/>
  <c r="BC83" i="12"/>
  <c r="BB83" i="12"/>
  <c r="BA83" i="12"/>
  <c r="AZ83" i="12"/>
  <c r="AY83" i="12"/>
  <c r="AX83" i="12"/>
  <c r="AW83" i="12"/>
  <c r="AV83" i="12"/>
  <c r="AU83" i="12"/>
  <c r="AT83" i="12"/>
  <c r="AS83" i="12"/>
  <c r="AR83" i="12"/>
  <c r="AQ83" i="12"/>
  <c r="AP83" i="12"/>
  <c r="AO83" i="12"/>
  <c r="AN83" i="12"/>
  <c r="AM83" i="12"/>
  <c r="AL83" i="12"/>
  <c r="AK83" i="12"/>
  <c r="AJ83" i="12"/>
  <c r="AI83" i="12"/>
  <c r="AH83" i="12"/>
  <c r="AG83" i="12"/>
  <c r="AF83" i="12"/>
  <c r="AE83" i="12"/>
  <c r="AD83" i="12"/>
  <c r="AC83" i="12"/>
  <c r="AB83" i="12"/>
  <c r="AA83" i="12"/>
  <c r="Z83" i="12"/>
  <c r="Y83" i="12"/>
  <c r="X83" i="12"/>
  <c r="W83" i="12"/>
  <c r="V83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E83" i="12"/>
  <c r="LA82" i="12"/>
  <c r="KZ82" i="12"/>
  <c r="KY82" i="12"/>
  <c r="KX82" i="12"/>
  <c r="KW82" i="12"/>
  <c r="KV82" i="12"/>
  <c r="KU82" i="12"/>
  <c r="KT82" i="12"/>
  <c r="KS82" i="12"/>
  <c r="KR82" i="12"/>
  <c r="KQ82" i="12"/>
  <c r="KK82" i="12"/>
  <c r="KJ82" i="12"/>
  <c r="KI82" i="12"/>
  <c r="KH82" i="12"/>
  <c r="KG82" i="12"/>
  <c r="KF82" i="12"/>
  <c r="KB82" i="12"/>
  <c r="KA82" i="12"/>
  <c r="JZ82" i="12"/>
  <c r="JY82" i="12"/>
  <c r="JX82" i="12"/>
  <c r="JW82" i="12"/>
  <c r="JT82" i="12"/>
  <c r="JS82" i="12"/>
  <c r="JR82" i="12"/>
  <c r="JQ82" i="12"/>
  <c r="JP82" i="12"/>
  <c r="JO82" i="12"/>
  <c r="JN82" i="12"/>
  <c r="JM82" i="12"/>
  <c r="JL82" i="12"/>
  <c r="JC82" i="12"/>
  <c r="JB82" i="12"/>
  <c r="JA82" i="12"/>
  <c r="IZ82" i="12"/>
  <c r="IY82" i="12"/>
  <c r="IH82" i="12"/>
  <c r="IG82" i="12"/>
  <c r="IF82" i="12"/>
  <c r="IE82" i="12"/>
  <c r="ID82" i="12"/>
  <c r="IC82" i="12"/>
  <c r="IB82" i="12"/>
  <c r="IA82" i="12"/>
  <c r="HZ82" i="12"/>
  <c r="HY82" i="12"/>
  <c r="HX82" i="12"/>
  <c r="HW82" i="12"/>
  <c r="HV82" i="12"/>
  <c r="HU82" i="12"/>
  <c r="HT82" i="12"/>
  <c r="HS82" i="12"/>
  <c r="HR82" i="12"/>
  <c r="HQ82" i="12"/>
  <c r="HP82" i="12"/>
  <c r="HO82" i="12"/>
  <c r="HN82" i="12"/>
  <c r="HM82" i="12"/>
  <c r="HL82" i="12"/>
  <c r="HK82" i="12"/>
  <c r="HJ82" i="12"/>
  <c r="HI82" i="12"/>
  <c r="HH82" i="12"/>
  <c r="HG82" i="12"/>
  <c r="HF82" i="12"/>
  <c r="HE82" i="12"/>
  <c r="HD82" i="12"/>
  <c r="HC82" i="12"/>
  <c r="HB82" i="12"/>
  <c r="HA82" i="12"/>
  <c r="GZ82" i="12"/>
  <c r="GY82" i="12"/>
  <c r="GX82" i="12"/>
  <c r="GW82" i="12"/>
  <c r="GV82" i="12"/>
  <c r="GU82" i="12"/>
  <c r="GT82" i="12"/>
  <c r="GS82" i="12"/>
  <c r="GR82" i="12"/>
  <c r="GQ82" i="12"/>
  <c r="GP82" i="12"/>
  <c r="GO82" i="12"/>
  <c r="GN82" i="12"/>
  <c r="GM82" i="12"/>
  <c r="GL82" i="12"/>
  <c r="GK82" i="12"/>
  <c r="GJ82" i="12"/>
  <c r="GI82" i="12"/>
  <c r="GH82" i="12"/>
  <c r="GG82" i="12"/>
  <c r="GF82" i="12"/>
  <c r="GE82" i="12"/>
  <c r="GD82" i="12"/>
  <c r="GC82" i="12"/>
  <c r="GB82" i="12"/>
  <c r="GA82" i="12"/>
  <c r="FZ82" i="12"/>
  <c r="FY82" i="12"/>
  <c r="FX82" i="12"/>
  <c r="FW82" i="12"/>
  <c r="FV82" i="12"/>
  <c r="FU82" i="12"/>
  <c r="FT82" i="12"/>
  <c r="FS82" i="12"/>
  <c r="FR82" i="12"/>
  <c r="FQ82" i="12"/>
  <c r="FP82" i="12"/>
  <c r="FO82" i="12"/>
  <c r="FN82" i="12"/>
  <c r="FM82" i="12"/>
  <c r="FL82" i="12"/>
  <c r="FK82" i="12"/>
  <c r="FJ82" i="12"/>
  <c r="FI82" i="12"/>
  <c r="FH82" i="12"/>
  <c r="FG82" i="12"/>
  <c r="FF82" i="12"/>
  <c r="FE82" i="12"/>
  <c r="FD82" i="12"/>
  <c r="FC82" i="12"/>
  <c r="FB82" i="12"/>
  <c r="FA82" i="12"/>
  <c r="EZ82" i="12"/>
  <c r="EY82" i="12"/>
  <c r="EX82" i="12"/>
  <c r="EW82" i="12"/>
  <c r="EV82" i="12"/>
  <c r="EU82" i="12"/>
  <c r="ET82" i="12"/>
  <c r="ES82" i="12"/>
  <c r="ER82" i="12"/>
  <c r="EQ82" i="12"/>
  <c r="EP82" i="12"/>
  <c r="EO82" i="12"/>
  <c r="EN82" i="12"/>
  <c r="EM82" i="12"/>
  <c r="EL82" i="12"/>
  <c r="EK82" i="12"/>
  <c r="EJ82" i="12"/>
  <c r="EI82" i="12"/>
  <c r="EH82" i="12"/>
  <c r="EG82" i="12"/>
  <c r="EF82" i="12"/>
  <c r="EE82" i="12"/>
  <c r="ED82" i="12"/>
  <c r="EC82" i="12"/>
  <c r="EB82" i="12"/>
  <c r="EA82" i="12"/>
  <c r="DZ82" i="12"/>
  <c r="DY82" i="12"/>
  <c r="DX82" i="12"/>
  <c r="DW82" i="12"/>
  <c r="DV82" i="12"/>
  <c r="DU82" i="12"/>
  <c r="DT82" i="12"/>
  <c r="DS82" i="12"/>
  <c r="DR82" i="12"/>
  <c r="DQ82" i="12"/>
  <c r="DP82" i="12"/>
  <c r="DO82" i="12"/>
  <c r="DN82" i="12"/>
  <c r="DM82" i="12"/>
  <c r="DL82" i="12"/>
  <c r="DK82" i="12"/>
  <c r="DJ82" i="12"/>
  <c r="DI82" i="12"/>
  <c r="DH82" i="12"/>
  <c r="DG82" i="12"/>
  <c r="DF82" i="12"/>
  <c r="DE82" i="12"/>
  <c r="DD82" i="12"/>
  <c r="DC82" i="12"/>
  <c r="DB82" i="12"/>
  <c r="DA82" i="12"/>
  <c r="CZ82" i="12"/>
  <c r="CY82" i="12"/>
  <c r="CX82" i="12"/>
  <c r="CW82" i="12"/>
  <c r="CV82" i="12"/>
  <c r="CU82" i="12"/>
  <c r="CT82" i="12"/>
  <c r="CS82" i="12"/>
  <c r="CR82" i="12"/>
  <c r="CQ82" i="12"/>
  <c r="CP82" i="12"/>
  <c r="CO82" i="12"/>
  <c r="CN82" i="12"/>
  <c r="CM82" i="12"/>
  <c r="CL82" i="12"/>
  <c r="CK82" i="12"/>
  <c r="CJ82" i="12"/>
  <c r="CI82" i="12"/>
  <c r="CH82" i="12"/>
  <c r="CG82" i="12"/>
  <c r="CF82" i="12"/>
  <c r="CE82" i="12"/>
  <c r="CD82" i="12"/>
  <c r="CC82" i="12"/>
  <c r="CB82" i="12"/>
  <c r="CA82" i="12"/>
  <c r="BZ82" i="12"/>
  <c r="BY82" i="12"/>
  <c r="BX82" i="12"/>
  <c r="BW82" i="12"/>
  <c r="BV82" i="12"/>
  <c r="BU82" i="12"/>
  <c r="BT82" i="12"/>
  <c r="BS82" i="12"/>
  <c r="BR82" i="12"/>
  <c r="BQ82" i="12"/>
  <c r="BP82" i="12"/>
  <c r="BO82" i="12"/>
  <c r="BN82" i="12"/>
  <c r="BM82" i="12"/>
  <c r="BL82" i="12"/>
  <c r="BK82" i="12"/>
  <c r="BJ82" i="12"/>
  <c r="BI82" i="12"/>
  <c r="BH82" i="12"/>
  <c r="BG82" i="12"/>
  <c r="BF82" i="12"/>
  <c r="BE82" i="12"/>
  <c r="BD82" i="12"/>
  <c r="BC82" i="12"/>
  <c r="BB82" i="12"/>
  <c r="BA82" i="12"/>
  <c r="AZ82" i="12"/>
  <c r="AY82" i="12"/>
  <c r="AX82" i="12"/>
  <c r="AW82" i="12"/>
  <c r="AV82" i="12"/>
  <c r="AU82" i="12"/>
  <c r="AT82" i="12"/>
  <c r="AS82" i="12"/>
  <c r="AR82" i="12"/>
  <c r="AQ82" i="12"/>
  <c r="AP82" i="12"/>
  <c r="AO82" i="12"/>
  <c r="AN82" i="12"/>
  <c r="AM82" i="12"/>
  <c r="AL82" i="12"/>
  <c r="AK82" i="12"/>
  <c r="AJ82" i="12"/>
  <c r="AI82" i="12"/>
  <c r="AH82" i="12"/>
  <c r="AG82" i="12"/>
  <c r="AF82" i="12"/>
  <c r="AE82" i="12"/>
  <c r="AD82" i="12"/>
  <c r="AC82" i="12"/>
  <c r="AB82" i="12"/>
  <c r="AA82" i="12"/>
  <c r="Z82" i="12"/>
  <c r="Y82" i="12"/>
  <c r="X82" i="12"/>
  <c r="W82" i="12"/>
  <c r="V82" i="12"/>
  <c r="U82" i="12"/>
  <c r="T82" i="12"/>
  <c r="S82" i="12"/>
  <c r="R82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E82" i="12"/>
  <c r="KP80" i="12"/>
  <c r="KO80" i="12"/>
  <c r="KN80" i="12"/>
  <c r="KM80" i="12"/>
  <c r="KL80" i="12"/>
  <c r="KE80" i="12"/>
  <c r="KD80" i="12"/>
  <c r="KC80" i="12"/>
  <c r="JV80" i="12"/>
  <c r="JU80" i="12"/>
  <c r="JK80" i="12"/>
  <c r="JJ80" i="12"/>
  <c r="JI80" i="12"/>
  <c r="JH80" i="12"/>
  <c r="JG80" i="12"/>
  <c r="JF80" i="12"/>
  <c r="JE80" i="12"/>
  <c r="JD80" i="12"/>
  <c r="IX80" i="12"/>
  <c r="IW80" i="12"/>
  <c r="IV80" i="12"/>
  <c r="IU80" i="12"/>
  <c r="IT80" i="12"/>
  <c r="IS80" i="12"/>
  <c r="IR80" i="12"/>
  <c r="IQ80" i="12"/>
  <c r="IP80" i="12"/>
  <c r="IO80" i="12"/>
  <c r="IN80" i="12"/>
  <c r="IM80" i="12"/>
  <c r="IL80" i="12"/>
  <c r="IK80" i="12"/>
  <c r="IJ80" i="12"/>
  <c r="II80" i="12"/>
  <c r="IC80" i="12"/>
  <c r="EU80" i="12"/>
  <c r="LA79" i="12"/>
  <c r="KZ79" i="12"/>
  <c r="KY79" i="12"/>
  <c r="KX79" i="12"/>
  <c r="KW79" i="12"/>
  <c r="KV79" i="12"/>
  <c r="KU79" i="12"/>
  <c r="KT79" i="12"/>
  <c r="KS79" i="12"/>
  <c r="KR79" i="12"/>
  <c r="KQ79" i="12"/>
  <c r="KP79" i="12"/>
  <c r="KO79" i="12"/>
  <c r="KN79" i="12"/>
  <c r="KM79" i="12"/>
  <c r="KL79" i="12"/>
  <c r="KK79" i="12"/>
  <c r="KJ79" i="12"/>
  <c r="KI79" i="12"/>
  <c r="KH79" i="12"/>
  <c r="KG79" i="12"/>
  <c r="KF79" i="12"/>
  <c r="KE79" i="12"/>
  <c r="KD79" i="12"/>
  <c r="KC79" i="12"/>
  <c r="KB79" i="12"/>
  <c r="KA79" i="12"/>
  <c r="JZ79" i="12"/>
  <c r="JY79" i="12"/>
  <c r="JX79" i="12"/>
  <c r="JW79" i="12"/>
  <c r="JV79" i="12"/>
  <c r="JU79" i="12"/>
  <c r="JT79" i="12"/>
  <c r="JS79" i="12"/>
  <c r="JR79" i="12"/>
  <c r="JQ79" i="12"/>
  <c r="JP79" i="12"/>
  <c r="JO79" i="12"/>
  <c r="JN79" i="12"/>
  <c r="JM79" i="12"/>
  <c r="JL79" i="12"/>
  <c r="JK79" i="12"/>
  <c r="JJ79" i="12"/>
  <c r="JI79" i="12"/>
  <c r="JH79" i="12"/>
  <c r="JG79" i="12"/>
  <c r="JF79" i="12"/>
  <c r="JE79" i="12"/>
  <c r="JD79" i="12"/>
  <c r="JC79" i="12"/>
  <c r="JB79" i="12"/>
  <c r="JA79" i="12"/>
  <c r="IZ79" i="12"/>
  <c r="IY79" i="12"/>
  <c r="IX79" i="12"/>
  <c r="IW79" i="12"/>
  <c r="IV79" i="12"/>
  <c r="IU79" i="12"/>
  <c r="IT79" i="12"/>
  <c r="IS79" i="12"/>
  <c r="IR79" i="12"/>
  <c r="IQ79" i="12"/>
  <c r="IP79" i="12"/>
  <c r="IO79" i="12"/>
  <c r="IN79" i="12"/>
  <c r="IM79" i="12"/>
  <c r="IL79" i="12"/>
  <c r="IK79" i="12"/>
  <c r="IJ79" i="12"/>
  <c r="II79" i="12"/>
  <c r="IH79" i="12"/>
  <c r="IG79" i="12"/>
  <c r="IF79" i="12"/>
  <c r="IE79" i="12"/>
  <c r="ID79" i="12"/>
  <c r="IC79" i="12"/>
  <c r="IB79" i="12"/>
  <c r="IA79" i="12"/>
  <c r="HZ79" i="12"/>
  <c r="HY79" i="12"/>
  <c r="HX79" i="12"/>
  <c r="HW79" i="12"/>
  <c r="HV79" i="12"/>
  <c r="HU79" i="12"/>
  <c r="HT79" i="12"/>
  <c r="HS79" i="12"/>
  <c r="HR79" i="12"/>
  <c r="HQ79" i="12"/>
  <c r="HP79" i="12"/>
  <c r="HO79" i="12"/>
  <c r="HN79" i="12"/>
  <c r="HM79" i="12"/>
  <c r="HL79" i="12"/>
  <c r="HK79" i="12"/>
  <c r="HJ79" i="12"/>
  <c r="HI79" i="12"/>
  <c r="HH79" i="12"/>
  <c r="HG79" i="12"/>
  <c r="HF79" i="12"/>
  <c r="HE79" i="12"/>
  <c r="HD79" i="12"/>
  <c r="HC79" i="12"/>
  <c r="HB79" i="12"/>
  <c r="HA79" i="12"/>
  <c r="GZ79" i="12"/>
  <c r="GY79" i="12"/>
  <c r="GX79" i="12"/>
  <c r="GW79" i="12"/>
  <c r="GV79" i="12"/>
  <c r="GU79" i="12"/>
  <c r="GT79" i="12"/>
  <c r="GS79" i="12"/>
  <c r="GR79" i="12"/>
  <c r="GQ79" i="12"/>
  <c r="GP79" i="12"/>
  <c r="GO79" i="12"/>
  <c r="GN79" i="12"/>
  <c r="GM79" i="12"/>
  <c r="GL79" i="12"/>
  <c r="GK79" i="12"/>
  <c r="GJ79" i="12"/>
  <c r="GI79" i="12"/>
  <c r="GH79" i="12"/>
  <c r="GG79" i="12"/>
  <c r="GF79" i="12"/>
  <c r="GE79" i="12"/>
  <c r="GD79" i="12"/>
  <c r="GC79" i="12"/>
  <c r="GB79" i="12"/>
  <c r="GA79" i="12"/>
  <c r="FZ79" i="12"/>
  <c r="FY79" i="12"/>
  <c r="FX79" i="12"/>
  <c r="FW79" i="12"/>
  <c r="FV79" i="12"/>
  <c r="FU79" i="12"/>
  <c r="FT79" i="12"/>
  <c r="FS79" i="12"/>
  <c r="FR79" i="12"/>
  <c r="FQ79" i="12"/>
  <c r="FP79" i="12"/>
  <c r="FO79" i="12"/>
  <c r="FN79" i="12"/>
  <c r="FM79" i="12"/>
  <c r="FL79" i="12"/>
  <c r="FK79" i="12"/>
  <c r="FJ79" i="12"/>
  <c r="FI79" i="12"/>
  <c r="FH79" i="12"/>
  <c r="FG79" i="12"/>
  <c r="FF79" i="12"/>
  <c r="FE79" i="12"/>
  <c r="FD79" i="12"/>
  <c r="FC79" i="12"/>
  <c r="FB79" i="12"/>
  <c r="FA79" i="12"/>
  <c r="EZ79" i="12"/>
  <c r="EY79" i="12"/>
  <c r="EX79" i="12"/>
  <c r="EW79" i="12"/>
  <c r="EV79" i="12"/>
  <c r="EU79" i="12"/>
  <c r="ET79" i="12"/>
  <c r="ES79" i="12"/>
  <c r="ER79" i="12"/>
  <c r="EQ79" i="12"/>
  <c r="EP79" i="12"/>
  <c r="EO79" i="12"/>
  <c r="EN79" i="12"/>
  <c r="EM79" i="12"/>
  <c r="EL79" i="12"/>
  <c r="EK79" i="12"/>
  <c r="EJ79" i="12"/>
  <c r="EI79" i="12"/>
  <c r="EH79" i="12"/>
  <c r="EG79" i="12"/>
  <c r="EF79" i="12"/>
  <c r="EE79" i="12"/>
  <c r="ED79" i="12"/>
  <c r="EC79" i="12"/>
  <c r="EB79" i="12"/>
  <c r="EA79" i="12"/>
  <c r="DZ79" i="12"/>
  <c r="DY79" i="12"/>
  <c r="DX79" i="12"/>
  <c r="DW79" i="12"/>
  <c r="DV79" i="12"/>
  <c r="DU79" i="12"/>
  <c r="DT79" i="12"/>
  <c r="DS79" i="12"/>
  <c r="DR79" i="12"/>
  <c r="DQ79" i="12"/>
  <c r="DP79" i="12"/>
  <c r="DO79" i="12"/>
  <c r="DN79" i="12"/>
  <c r="DM79" i="12"/>
  <c r="DL79" i="12"/>
  <c r="DK79" i="12"/>
  <c r="DJ79" i="12"/>
  <c r="DI79" i="12"/>
  <c r="DH79" i="12"/>
  <c r="DG79" i="12"/>
  <c r="DF79" i="12"/>
  <c r="DE79" i="12"/>
  <c r="DD79" i="12"/>
  <c r="DC79" i="12"/>
  <c r="DB79" i="12"/>
  <c r="DA79" i="12"/>
  <c r="CZ79" i="12"/>
  <c r="CY79" i="12"/>
  <c r="CX79" i="12"/>
  <c r="CW79" i="12"/>
  <c r="CV79" i="12"/>
  <c r="CU79" i="12"/>
  <c r="CT79" i="12"/>
  <c r="CS79" i="12"/>
  <c r="CR79" i="12"/>
  <c r="CQ79" i="12"/>
  <c r="CP79" i="12"/>
  <c r="CO79" i="12"/>
  <c r="CN79" i="12"/>
  <c r="CM79" i="12"/>
  <c r="CL79" i="12"/>
  <c r="CK79" i="12"/>
  <c r="CJ79" i="12"/>
  <c r="CI79" i="12"/>
  <c r="CH79" i="12"/>
  <c r="CG79" i="12"/>
  <c r="CF79" i="12"/>
  <c r="CE79" i="12"/>
  <c r="CD79" i="12"/>
  <c r="CC79" i="12"/>
  <c r="CB79" i="12"/>
  <c r="CA79" i="12"/>
  <c r="BZ79" i="12"/>
  <c r="BY79" i="12"/>
  <c r="BX79" i="12"/>
  <c r="BW79" i="12"/>
  <c r="BV79" i="12"/>
  <c r="BU79" i="12"/>
  <c r="BT79" i="12"/>
  <c r="BS79" i="12"/>
  <c r="BR79" i="12"/>
  <c r="BQ79" i="12"/>
  <c r="BP79" i="12"/>
  <c r="BO79" i="12"/>
  <c r="BN79" i="12"/>
  <c r="BM79" i="12"/>
  <c r="BL79" i="12"/>
  <c r="BK79" i="12"/>
  <c r="BJ79" i="12"/>
  <c r="BI79" i="12"/>
  <c r="BH79" i="12"/>
  <c r="BG79" i="12"/>
  <c r="BF79" i="12"/>
  <c r="BE79" i="12"/>
  <c r="BD79" i="12"/>
  <c r="BC79" i="12"/>
  <c r="BB79" i="12"/>
  <c r="BA79" i="12"/>
  <c r="AZ79" i="12"/>
  <c r="AY79" i="12"/>
  <c r="AX79" i="12"/>
  <c r="AW79" i="12"/>
  <c r="AV79" i="12"/>
  <c r="AU79" i="12"/>
  <c r="AT79" i="12"/>
  <c r="AS79" i="12"/>
  <c r="AR79" i="12"/>
  <c r="AQ79" i="12"/>
  <c r="AP79" i="12"/>
  <c r="AO79" i="12"/>
  <c r="AN79" i="12"/>
  <c r="AM79" i="12"/>
  <c r="AL79" i="12"/>
  <c r="AK79" i="12"/>
  <c r="AJ79" i="12"/>
  <c r="AI79" i="12"/>
  <c r="AH79" i="12"/>
  <c r="AG79" i="12"/>
  <c r="AF79" i="12"/>
  <c r="AE79" i="12"/>
  <c r="AD79" i="12"/>
  <c r="AC79" i="12"/>
  <c r="AB79" i="12"/>
  <c r="AA79" i="12"/>
  <c r="Z79" i="12"/>
  <c r="Y79" i="12"/>
  <c r="X79" i="12"/>
  <c r="W79" i="12"/>
  <c r="V79" i="12"/>
  <c r="U79" i="12"/>
  <c r="T79" i="12"/>
  <c r="S79" i="12"/>
  <c r="R79" i="12"/>
  <c r="Q79" i="12"/>
  <c r="P79" i="12"/>
  <c r="O79" i="12"/>
  <c r="N79" i="12"/>
  <c r="M79" i="12"/>
  <c r="L79" i="12"/>
  <c r="K79" i="12"/>
  <c r="J79" i="12"/>
  <c r="I79" i="12"/>
  <c r="H79" i="12"/>
  <c r="G79" i="12"/>
  <c r="F79" i="12"/>
  <c r="E79" i="12"/>
  <c r="KP78" i="12"/>
  <c r="KO78" i="12"/>
  <c r="KN78" i="12"/>
  <c r="KM78" i="12"/>
  <c r="KL78" i="12"/>
  <c r="KE78" i="12"/>
  <c r="KD78" i="12"/>
  <c r="KC78" i="12"/>
  <c r="JV78" i="12"/>
  <c r="JU78" i="12"/>
  <c r="JK78" i="12"/>
  <c r="JJ78" i="12"/>
  <c r="JI78" i="12"/>
  <c r="JH78" i="12"/>
  <c r="JG78" i="12"/>
  <c r="JF78" i="12"/>
  <c r="JE78" i="12"/>
  <c r="JD78" i="12"/>
  <c r="IX78" i="12"/>
  <c r="IW78" i="12"/>
  <c r="IV78" i="12"/>
  <c r="IU78" i="12"/>
  <c r="IT78" i="12"/>
  <c r="IS78" i="12"/>
  <c r="IR78" i="12"/>
  <c r="IQ78" i="12"/>
  <c r="IP78" i="12"/>
  <c r="IO78" i="12"/>
  <c r="IN78" i="12"/>
  <c r="IM78" i="12"/>
  <c r="IL78" i="12"/>
  <c r="IK78" i="12"/>
  <c r="IJ78" i="12"/>
  <c r="II78" i="12"/>
  <c r="GO78" i="12"/>
  <c r="GO80" i="12" s="1"/>
  <c r="GL78" i="12"/>
  <c r="GL80" i="12" s="1"/>
  <c r="JP76" i="12"/>
  <c r="JO76" i="12"/>
  <c r="GB76" i="12"/>
  <c r="DS76" i="12"/>
  <c r="DR76" i="12"/>
  <c r="DL76" i="12"/>
  <c r="BW76" i="12"/>
  <c r="AR76" i="12"/>
  <c r="AI76" i="12"/>
  <c r="AD76" i="12"/>
  <c r="LA75" i="12"/>
  <c r="KZ75" i="12"/>
  <c r="KY75" i="12"/>
  <c r="KX75" i="12"/>
  <c r="KW75" i="12"/>
  <c r="KV75" i="12"/>
  <c r="KU75" i="12"/>
  <c r="KT75" i="12"/>
  <c r="KS75" i="12"/>
  <c r="KR75" i="12"/>
  <c r="KQ75" i="12"/>
  <c r="KP75" i="12"/>
  <c r="KO75" i="12"/>
  <c r="KN75" i="12"/>
  <c r="KM75" i="12"/>
  <c r="KL75" i="12"/>
  <c r="KK75" i="12"/>
  <c r="KJ75" i="12"/>
  <c r="KI75" i="12"/>
  <c r="KH75" i="12"/>
  <c r="KG75" i="12"/>
  <c r="KF75" i="12"/>
  <c r="KE75" i="12"/>
  <c r="KD75" i="12"/>
  <c r="KC75" i="12"/>
  <c r="KB75" i="12"/>
  <c r="KA75" i="12"/>
  <c r="JZ75" i="12"/>
  <c r="JY75" i="12"/>
  <c r="JX75" i="12"/>
  <c r="JW75" i="12"/>
  <c r="JV75" i="12"/>
  <c r="JU75" i="12"/>
  <c r="JT75" i="12"/>
  <c r="JS75" i="12"/>
  <c r="JR75" i="12"/>
  <c r="JQ75" i="12"/>
  <c r="JP75" i="12"/>
  <c r="JO75" i="12"/>
  <c r="JN75" i="12"/>
  <c r="JM75" i="12"/>
  <c r="JL75" i="12"/>
  <c r="JK75" i="12"/>
  <c r="JJ75" i="12"/>
  <c r="JI75" i="12"/>
  <c r="JH75" i="12"/>
  <c r="JG75" i="12"/>
  <c r="JF75" i="12"/>
  <c r="JE75" i="12"/>
  <c r="JD75" i="12"/>
  <c r="JC75" i="12"/>
  <c r="JB75" i="12"/>
  <c r="JA75" i="12"/>
  <c r="IZ75" i="12"/>
  <c r="IY75" i="12"/>
  <c r="IX75" i="12"/>
  <c r="IW75" i="12"/>
  <c r="IV75" i="12"/>
  <c r="IU75" i="12"/>
  <c r="IT75" i="12"/>
  <c r="IS75" i="12"/>
  <c r="IR75" i="12"/>
  <c r="IQ75" i="12"/>
  <c r="IP75" i="12"/>
  <c r="IO75" i="12"/>
  <c r="IN75" i="12"/>
  <c r="IM75" i="12"/>
  <c r="IL75" i="12"/>
  <c r="IK75" i="12"/>
  <c r="IJ75" i="12"/>
  <c r="II75" i="12"/>
  <c r="IH75" i="12"/>
  <c r="IG75" i="12"/>
  <c r="IF75" i="12"/>
  <c r="IE75" i="12"/>
  <c r="ID75" i="12"/>
  <c r="IC75" i="12"/>
  <c r="IB75" i="12"/>
  <c r="IA75" i="12"/>
  <c r="HZ75" i="12"/>
  <c r="HY75" i="12"/>
  <c r="HX75" i="12"/>
  <c r="HW75" i="12"/>
  <c r="HV75" i="12"/>
  <c r="HU75" i="12"/>
  <c r="HT75" i="12"/>
  <c r="HS75" i="12"/>
  <c r="HR75" i="12"/>
  <c r="HQ75" i="12"/>
  <c r="HP75" i="12"/>
  <c r="HO75" i="12"/>
  <c r="HN75" i="12"/>
  <c r="HM75" i="12"/>
  <c r="HL75" i="12"/>
  <c r="HK75" i="12"/>
  <c r="HJ75" i="12"/>
  <c r="HI75" i="12"/>
  <c r="HH75" i="12"/>
  <c r="HG75" i="12"/>
  <c r="HF75" i="12"/>
  <c r="HE75" i="12"/>
  <c r="HD75" i="12"/>
  <c r="HC75" i="12"/>
  <c r="HB75" i="12"/>
  <c r="HA75" i="12"/>
  <c r="GZ75" i="12"/>
  <c r="GY75" i="12"/>
  <c r="GX75" i="12"/>
  <c r="GW75" i="12"/>
  <c r="GV75" i="12"/>
  <c r="GU75" i="12"/>
  <c r="GT75" i="12"/>
  <c r="GS75" i="12"/>
  <c r="GR75" i="12"/>
  <c r="GQ75" i="12"/>
  <c r="GP75" i="12"/>
  <c r="GO75" i="12"/>
  <c r="GN75" i="12"/>
  <c r="GM75" i="12"/>
  <c r="GL75" i="12"/>
  <c r="GK75" i="12"/>
  <c r="GJ75" i="12"/>
  <c r="GI75" i="12"/>
  <c r="GH75" i="12"/>
  <c r="GG75" i="12"/>
  <c r="GF75" i="12"/>
  <c r="GE75" i="12"/>
  <c r="GD75" i="12"/>
  <c r="GC75" i="12"/>
  <c r="GB75" i="12"/>
  <c r="GA75" i="12"/>
  <c r="FZ75" i="12"/>
  <c r="FY75" i="12"/>
  <c r="FX75" i="12"/>
  <c r="FW75" i="12"/>
  <c r="FV75" i="12"/>
  <c r="FU75" i="12"/>
  <c r="FT75" i="12"/>
  <c r="FS75" i="12"/>
  <c r="FR75" i="12"/>
  <c r="FQ75" i="12"/>
  <c r="FP75" i="12"/>
  <c r="FO75" i="12"/>
  <c r="FN75" i="12"/>
  <c r="FM75" i="12"/>
  <c r="FL75" i="12"/>
  <c r="FK75" i="12"/>
  <c r="FJ75" i="12"/>
  <c r="FI75" i="12"/>
  <c r="FH75" i="12"/>
  <c r="FG75" i="12"/>
  <c r="FF75" i="12"/>
  <c r="FE75" i="12"/>
  <c r="FD75" i="12"/>
  <c r="FC75" i="12"/>
  <c r="FB75" i="12"/>
  <c r="FA75" i="12"/>
  <c r="EZ75" i="12"/>
  <c r="EY75" i="12"/>
  <c r="EX75" i="12"/>
  <c r="EW75" i="12"/>
  <c r="EV75" i="12"/>
  <c r="EU75" i="12"/>
  <c r="ET75" i="12"/>
  <c r="ES75" i="12"/>
  <c r="ER75" i="12"/>
  <c r="EQ75" i="12"/>
  <c r="EP75" i="12"/>
  <c r="EO75" i="12"/>
  <c r="EN75" i="12"/>
  <c r="EM75" i="12"/>
  <c r="EL75" i="12"/>
  <c r="EK75" i="12"/>
  <c r="EJ75" i="12"/>
  <c r="EI75" i="12"/>
  <c r="EH75" i="12"/>
  <c r="EG75" i="12"/>
  <c r="EF75" i="12"/>
  <c r="EE75" i="12"/>
  <c r="ED75" i="12"/>
  <c r="EC75" i="12"/>
  <c r="EB75" i="12"/>
  <c r="EA75" i="12"/>
  <c r="DZ75" i="12"/>
  <c r="DY75" i="12"/>
  <c r="DX75" i="12"/>
  <c r="DW75" i="12"/>
  <c r="DV75" i="12"/>
  <c r="DU75" i="12"/>
  <c r="DT75" i="12"/>
  <c r="DS75" i="12"/>
  <c r="DR75" i="12"/>
  <c r="DQ75" i="12"/>
  <c r="DP75" i="12"/>
  <c r="DO75" i="12"/>
  <c r="DN75" i="12"/>
  <c r="DM75" i="12"/>
  <c r="DL75" i="12"/>
  <c r="DK75" i="12"/>
  <c r="DJ75" i="12"/>
  <c r="DI75" i="12"/>
  <c r="DH75" i="12"/>
  <c r="DG75" i="12"/>
  <c r="DF75" i="12"/>
  <c r="DE75" i="12"/>
  <c r="DD75" i="12"/>
  <c r="DC75" i="12"/>
  <c r="DB75" i="12"/>
  <c r="DA75" i="12"/>
  <c r="CZ75" i="12"/>
  <c r="CY75" i="12"/>
  <c r="CX75" i="12"/>
  <c r="CW75" i="12"/>
  <c r="CV75" i="12"/>
  <c r="CU75" i="12"/>
  <c r="CT75" i="12"/>
  <c r="CS75" i="12"/>
  <c r="CR75" i="12"/>
  <c r="CQ75" i="12"/>
  <c r="CP75" i="12"/>
  <c r="CO75" i="12"/>
  <c r="CN75" i="12"/>
  <c r="CM75" i="12"/>
  <c r="CL75" i="12"/>
  <c r="CK75" i="12"/>
  <c r="CJ75" i="12"/>
  <c r="CI75" i="12"/>
  <c r="CH75" i="12"/>
  <c r="CG75" i="12"/>
  <c r="CF75" i="12"/>
  <c r="CE75" i="12"/>
  <c r="CD75" i="12"/>
  <c r="CC75" i="12"/>
  <c r="CB75" i="12"/>
  <c r="CA75" i="12"/>
  <c r="BZ75" i="12"/>
  <c r="BY75" i="12"/>
  <c r="BX75" i="12"/>
  <c r="BW75" i="12"/>
  <c r="BV75" i="12"/>
  <c r="BU75" i="12"/>
  <c r="BT75" i="12"/>
  <c r="BS75" i="12"/>
  <c r="BR75" i="12"/>
  <c r="BQ75" i="12"/>
  <c r="BP75" i="12"/>
  <c r="BO75" i="12"/>
  <c r="BN75" i="12"/>
  <c r="BM75" i="12"/>
  <c r="BL75" i="12"/>
  <c r="BK75" i="12"/>
  <c r="BJ75" i="12"/>
  <c r="BI75" i="12"/>
  <c r="BH75" i="12"/>
  <c r="BG75" i="12"/>
  <c r="BF75" i="12"/>
  <c r="BE75" i="12"/>
  <c r="BD75" i="12"/>
  <c r="BC75" i="12"/>
  <c r="BB75" i="12"/>
  <c r="BA75" i="12"/>
  <c r="AZ75" i="12"/>
  <c r="AY75" i="12"/>
  <c r="AX75" i="12"/>
  <c r="AW75" i="12"/>
  <c r="AV75" i="12"/>
  <c r="AU75" i="12"/>
  <c r="AT75" i="12"/>
  <c r="AS75" i="12"/>
  <c r="AR75" i="12"/>
  <c r="AQ75" i="12"/>
  <c r="AP75" i="12"/>
  <c r="AO75" i="12"/>
  <c r="AN75" i="12"/>
  <c r="AM75" i="12"/>
  <c r="AL75" i="12"/>
  <c r="AK75" i="12"/>
  <c r="AJ75" i="12"/>
  <c r="AI75" i="12"/>
  <c r="AH75" i="12"/>
  <c r="AG75" i="12"/>
  <c r="AF75" i="12"/>
  <c r="AE75" i="12"/>
  <c r="AD75" i="12"/>
  <c r="AC75" i="12"/>
  <c r="AB75" i="12"/>
  <c r="AA75" i="12"/>
  <c r="Z75" i="12"/>
  <c r="Y75" i="12"/>
  <c r="X75" i="12"/>
  <c r="W75" i="12"/>
  <c r="V75" i="12"/>
  <c r="U75" i="12"/>
  <c r="T75" i="12"/>
  <c r="S75" i="12"/>
  <c r="R75" i="12"/>
  <c r="Q75" i="12"/>
  <c r="P75" i="12"/>
  <c r="O75" i="12"/>
  <c r="N75" i="12"/>
  <c r="M75" i="12"/>
  <c r="L75" i="12"/>
  <c r="K75" i="12"/>
  <c r="J75" i="12"/>
  <c r="I75" i="12"/>
  <c r="H75" i="12"/>
  <c r="G75" i="12"/>
  <c r="F75" i="12"/>
  <c r="E75" i="12"/>
  <c r="JX74" i="12"/>
  <c r="JX76" i="12" s="1"/>
  <c r="JT74" i="12"/>
  <c r="JT76" i="12" s="1"/>
  <c r="JN74" i="12"/>
  <c r="JN76" i="12" s="1"/>
  <c r="IT74" i="12"/>
  <c r="IT76" i="12" s="1"/>
  <c r="IT85" i="12" s="1"/>
  <c r="IK74" i="12"/>
  <c r="IK76" i="12" s="1"/>
  <c r="IK85" i="12" s="1"/>
  <c r="HR74" i="12"/>
  <c r="HR76" i="12" s="1"/>
  <c r="HA74" i="12"/>
  <c r="HA76" i="12" s="1"/>
  <c r="GX74" i="12"/>
  <c r="GX76" i="12" s="1"/>
  <c r="GB74" i="12"/>
  <c r="EI74" i="12"/>
  <c r="EI76" i="12" s="1"/>
  <c r="DI74" i="12"/>
  <c r="DI76" i="12" s="1"/>
  <c r="DH74" i="12"/>
  <c r="DH76" i="12" s="1"/>
  <c r="DB74" i="12"/>
  <c r="DB76" i="12" s="1"/>
  <c r="CO74" i="12"/>
  <c r="CO76" i="12" s="1"/>
  <c r="AS74" i="12"/>
  <c r="AS76" i="12" s="1"/>
  <c r="LA73" i="12"/>
  <c r="KZ73" i="12"/>
  <c r="KY73" i="12"/>
  <c r="KX73" i="12"/>
  <c r="KW73" i="12"/>
  <c r="KV73" i="12"/>
  <c r="KU73" i="12"/>
  <c r="KT73" i="12"/>
  <c r="KS73" i="12"/>
  <c r="KR73" i="12"/>
  <c r="KQ73" i="12"/>
  <c r="KP73" i="12"/>
  <c r="KO73" i="12"/>
  <c r="KN73" i="12"/>
  <c r="KM73" i="12"/>
  <c r="KL73" i="12"/>
  <c r="KK73" i="12"/>
  <c r="KJ73" i="12"/>
  <c r="KI73" i="12"/>
  <c r="KH73" i="12"/>
  <c r="KG73" i="12"/>
  <c r="KF73" i="12"/>
  <c r="KE73" i="12"/>
  <c r="KD73" i="12"/>
  <c r="KC73" i="12"/>
  <c r="KB73" i="12"/>
  <c r="KA73" i="12"/>
  <c r="JZ73" i="12"/>
  <c r="JY73" i="12"/>
  <c r="JX73" i="12"/>
  <c r="JW73" i="12"/>
  <c r="JV73" i="12"/>
  <c r="JU73" i="12"/>
  <c r="JT73" i="12"/>
  <c r="JS73" i="12"/>
  <c r="JR73" i="12"/>
  <c r="JQ73" i="12"/>
  <c r="JP73" i="12"/>
  <c r="JO73" i="12"/>
  <c r="JN73" i="12"/>
  <c r="JM73" i="12"/>
  <c r="JL73" i="12"/>
  <c r="JK73" i="12"/>
  <c r="JJ73" i="12"/>
  <c r="JI73" i="12"/>
  <c r="JH73" i="12"/>
  <c r="JG73" i="12"/>
  <c r="JF73" i="12"/>
  <c r="JE73" i="12"/>
  <c r="JD73" i="12"/>
  <c r="JC73" i="12"/>
  <c r="JB73" i="12"/>
  <c r="JA73" i="12"/>
  <c r="IZ73" i="12"/>
  <c r="IY73" i="12"/>
  <c r="IX73" i="12"/>
  <c r="IW73" i="12"/>
  <c r="IV73" i="12"/>
  <c r="IU73" i="12"/>
  <c r="IT73" i="12"/>
  <c r="IS73" i="12"/>
  <c r="IR73" i="12"/>
  <c r="IQ73" i="12"/>
  <c r="IP73" i="12"/>
  <c r="IO73" i="12"/>
  <c r="IN73" i="12"/>
  <c r="IM73" i="12"/>
  <c r="IL73" i="12"/>
  <c r="IK73" i="12"/>
  <c r="IJ73" i="12"/>
  <c r="II73" i="12"/>
  <c r="IH73" i="12"/>
  <c r="IG73" i="12"/>
  <c r="IF73" i="12"/>
  <c r="IE73" i="12"/>
  <c r="ID73" i="12"/>
  <c r="IC73" i="12"/>
  <c r="IB73" i="12"/>
  <c r="IA73" i="12"/>
  <c r="HZ73" i="12"/>
  <c r="HY73" i="12"/>
  <c r="HX73" i="12"/>
  <c r="HW73" i="12"/>
  <c r="HV73" i="12"/>
  <c r="HU73" i="12"/>
  <c r="HT73" i="12"/>
  <c r="HS73" i="12"/>
  <c r="HR73" i="12"/>
  <c r="HQ73" i="12"/>
  <c r="HP73" i="12"/>
  <c r="HO73" i="12"/>
  <c r="HN73" i="12"/>
  <c r="HM73" i="12"/>
  <c r="HL73" i="12"/>
  <c r="HK73" i="12"/>
  <c r="HJ73" i="12"/>
  <c r="HI73" i="12"/>
  <c r="HH73" i="12"/>
  <c r="HG73" i="12"/>
  <c r="HF73" i="12"/>
  <c r="HE73" i="12"/>
  <c r="HD73" i="12"/>
  <c r="HC73" i="12"/>
  <c r="HB73" i="12"/>
  <c r="HA73" i="12"/>
  <c r="GZ73" i="12"/>
  <c r="GY73" i="12"/>
  <c r="GX73" i="12"/>
  <c r="GW73" i="12"/>
  <c r="GV73" i="12"/>
  <c r="GU73" i="12"/>
  <c r="GT73" i="12"/>
  <c r="GS73" i="12"/>
  <c r="GR73" i="12"/>
  <c r="GQ73" i="12"/>
  <c r="GP73" i="12"/>
  <c r="GO73" i="12"/>
  <c r="GN73" i="12"/>
  <c r="GM73" i="12"/>
  <c r="GL73" i="12"/>
  <c r="GK73" i="12"/>
  <c r="GJ73" i="12"/>
  <c r="GI73" i="12"/>
  <c r="GH73" i="12"/>
  <c r="GG73" i="12"/>
  <c r="GF73" i="12"/>
  <c r="GE73" i="12"/>
  <c r="GD73" i="12"/>
  <c r="GC73" i="12"/>
  <c r="GB73" i="12"/>
  <c r="GA73" i="12"/>
  <c r="FZ73" i="12"/>
  <c r="FY73" i="12"/>
  <c r="FX73" i="12"/>
  <c r="FW73" i="12"/>
  <c r="FV73" i="12"/>
  <c r="FU73" i="12"/>
  <c r="FT73" i="12"/>
  <c r="FS73" i="12"/>
  <c r="FR73" i="12"/>
  <c r="FQ73" i="12"/>
  <c r="FP73" i="12"/>
  <c r="FO73" i="12"/>
  <c r="FN73" i="12"/>
  <c r="FM73" i="12"/>
  <c r="FL73" i="12"/>
  <c r="FK73" i="12"/>
  <c r="FJ73" i="12"/>
  <c r="FI73" i="12"/>
  <c r="FH73" i="12"/>
  <c r="FG73" i="12"/>
  <c r="FF73" i="12"/>
  <c r="FE73" i="12"/>
  <c r="FD73" i="12"/>
  <c r="FC73" i="12"/>
  <c r="FB73" i="12"/>
  <c r="FA73" i="12"/>
  <c r="EZ73" i="12"/>
  <c r="EY73" i="12"/>
  <c r="EX73" i="12"/>
  <c r="EW73" i="12"/>
  <c r="EV73" i="12"/>
  <c r="EU73" i="12"/>
  <c r="ET73" i="12"/>
  <c r="ES73" i="12"/>
  <c r="ER73" i="12"/>
  <c r="EQ73" i="12"/>
  <c r="EP73" i="12"/>
  <c r="EO73" i="12"/>
  <c r="EN73" i="12"/>
  <c r="EM73" i="12"/>
  <c r="EL73" i="12"/>
  <c r="EK73" i="12"/>
  <c r="EJ73" i="12"/>
  <c r="EI73" i="12"/>
  <c r="EH73" i="12"/>
  <c r="EG73" i="12"/>
  <c r="EF73" i="12"/>
  <c r="EE73" i="12"/>
  <c r="ED73" i="12"/>
  <c r="EC73" i="12"/>
  <c r="EB73" i="12"/>
  <c r="EA73" i="12"/>
  <c r="DZ73" i="12"/>
  <c r="DY73" i="12"/>
  <c r="DX73" i="12"/>
  <c r="DW73" i="12"/>
  <c r="DV73" i="12"/>
  <c r="DU73" i="12"/>
  <c r="DT73" i="12"/>
  <c r="DS73" i="12"/>
  <c r="DR73" i="12"/>
  <c r="DQ73" i="12"/>
  <c r="DP73" i="12"/>
  <c r="DO73" i="12"/>
  <c r="DN73" i="12"/>
  <c r="DM73" i="12"/>
  <c r="DL73" i="12"/>
  <c r="DK73" i="12"/>
  <c r="DJ73" i="12"/>
  <c r="DI73" i="12"/>
  <c r="DH73" i="12"/>
  <c r="DG73" i="12"/>
  <c r="DF73" i="12"/>
  <c r="DE73" i="12"/>
  <c r="DD73" i="12"/>
  <c r="DC73" i="12"/>
  <c r="DB73" i="12"/>
  <c r="DA73" i="12"/>
  <c r="CZ73" i="12"/>
  <c r="CY73" i="12"/>
  <c r="CX73" i="12"/>
  <c r="CW73" i="12"/>
  <c r="CV73" i="12"/>
  <c r="CU73" i="12"/>
  <c r="CT73" i="12"/>
  <c r="CS73" i="12"/>
  <c r="CR73" i="12"/>
  <c r="CQ73" i="12"/>
  <c r="CP73" i="12"/>
  <c r="CO73" i="12"/>
  <c r="CN73" i="12"/>
  <c r="CM73" i="12"/>
  <c r="CL73" i="12"/>
  <c r="CK73" i="12"/>
  <c r="CJ73" i="12"/>
  <c r="CI73" i="12"/>
  <c r="CH73" i="12"/>
  <c r="CG73" i="12"/>
  <c r="CF73" i="12"/>
  <c r="CE73" i="12"/>
  <c r="CD73" i="12"/>
  <c r="CC73" i="12"/>
  <c r="CB73" i="12"/>
  <c r="CA73" i="12"/>
  <c r="BZ73" i="12"/>
  <c r="BY73" i="12"/>
  <c r="BX73" i="12"/>
  <c r="BW73" i="12"/>
  <c r="BV73" i="12"/>
  <c r="BU73" i="12"/>
  <c r="BT73" i="12"/>
  <c r="BS73" i="12"/>
  <c r="BR73" i="12"/>
  <c r="BQ73" i="12"/>
  <c r="BP73" i="12"/>
  <c r="BO73" i="12"/>
  <c r="BN73" i="12"/>
  <c r="BM73" i="12"/>
  <c r="BL73" i="12"/>
  <c r="BK73" i="12"/>
  <c r="BJ73" i="12"/>
  <c r="BI73" i="12"/>
  <c r="BH73" i="12"/>
  <c r="BG73" i="12"/>
  <c r="BF73" i="12"/>
  <c r="BE73" i="12"/>
  <c r="BD73" i="12"/>
  <c r="BC73" i="12"/>
  <c r="BB73" i="12"/>
  <c r="BA73" i="12"/>
  <c r="AZ73" i="12"/>
  <c r="AY73" i="12"/>
  <c r="AX73" i="12"/>
  <c r="AW73" i="12"/>
  <c r="AV73" i="12"/>
  <c r="AU73" i="12"/>
  <c r="AT73" i="12"/>
  <c r="AS73" i="12"/>
  <c r="AR73" i="12"/>
  <c r="AQ73" i="12"/>
  <c r="AP73" i="12"/>
  <c r="AO73" i="12"/>
  <c r="AN73" i="12"/>
  <c r="AM73" i="12"/>
  <c r="AL73" i="12"/>
  <c r="AK73" i="12"/>
  <c r="AJ73" i="12"/>
  <c r="AI73" i="12"/>
  <c r="AH73" i="12"/>
  <c r="AG73" i="12"/>
  <c r="AF73" i="12"/>
  <c r="AE73" i="12"/>
  <c r="AD73" i="12"/>
  <c r="AC73" i="12"/>
  <c r="AB73" i="12"/>
  <c r="AA73" i="12"/>
  <c r="Z73" i="12"/>
  <c r="Y73" i="12"/>
  <c r="X73" i="12"/>
  <c r="W73" i="12"/>
  <c r="V73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KP72" i="12"/>
  <c r="KP74" i="12" s="1"/>
  <c r="KP76" i="12" s="1"/>
  <c r="KP85" i="12" s="1"/>
  <c r="KO72" i="12"/>
  <c r="KO74" i="12" s="1"/>
  <c r="JS72" i="12"/>
  <c r="JS74" i="12" s="1"/>
  <c r="JS76" i="12" s="1"/>
  <c r="JQ72" i="12"/>
  <c r="JQ74" i="12" s="1"/>
  <c r="JP72" i="12"/>
  <c r="JP74" i="12" s="1"/>
  <c r="JO72" i="12"/>
  <c r="JO74" i="12" s="1"/>
  <c r="JL72" i="12"/>
  <c r="JL74" i="12" s="1"/>
  <c r="JD72" i="12"/>
  <c r="JD74" i="12" s="1"/>
  <c r="JD76" i="12" s="1"/>
  <c r="JD85" i="12" s="1"/>
  <c r="JC72" i="12"/>
  <c r="JC74" i="12" s="1"/>
  <c r="JC76" i="12" s="1"/>
  <c r="HW72" i="12"/>
  <c r="HW74" i="12" s="1"/>
  <c r="HW76" i="12" s="1"/>
  <c r="HU72" i="12"/>
  <c r="HU74" i="12" s="1"/>
  <c r="HS72" i="12"/>
  <c r="HS74" i="12" s="1"/>
  <c r="HS76" i="12" s="1"/>
  <c r="HR72" i="12"/>
  <c r="GU72" i="12"/>
  <c r="GU74" i="12" s="1"/>
  <c r="GU76" i="12" s="1"/>
  <c r="GT72" i="12"/>
  <c r="GT74" i="12" s="1"/>
  <c r="GT76" i="12" s="1"/>
  <c r="GN72" i="12"/>
  <c r="GN74" i="12" s="1"/>
  <c r="GN76" i="12" s="1"/>
  <c r="GJ72" i="12"/>
  <c r="GJ74" i="12" s="1"/>
  <c r="GJ76" i="12" s="1"/>
  <c r="GI72" i="12"/>
  <c r="GI74" i="12" s="1"/>
  <c r="GI76" i="12" s="1"/>
  <c r="GI78" i="12" s="1"/>
  <c r="GI80" i="12" s="1"/>
  <c r="FB72" i="12"/>
  <c r="FB74" i="12" s="1"/>
  <c r="FB76" i="12" s="1"/>
  <c r="EX72" i="12"/>
  <c r="EX74" i="12" s="1"/>
  <c r="EX76" i="12" s="1"/>
  <c r="ED72" i="12"/>
  <c r="ED74" i="12" s="1"/>
  <c r="ED76" i="12" s="1"/>
  <c r="BT72" i="12"/>
  <c r="BT74" i="12" s="1"/>
  <c r="BT76" i="12" s="1"/>
  <c r="BS72" i="12"/>
  <c r="BS74" i="12" s="1"/>
  <c r="BS76" i="12" s="1"/>
  <c r="BK72" i="12"/>
  <c r="BK74" i="12" s="1"/>
  <c r="BK76" i="12" s="1"/>
  <c r="BJ72" i="12"/>
  <c r="BJ74" i="12" s="1"/>
  <c r="BJ76" i="12" s="1"/>
  <c r="BI72" i="12"/>
  <c r="BI74" i="12" s="1"/>
  <c r="BI76" i="12" s="1"/>
  <c r="AF72" i="12"/>
  <c r="AF74" i="12" s="1"/>
  <c r="AB72" i="12"/>
  <c r="AB74" i="12" s="1"/>
  <c r="AB76" i="12" s="1"/>
  <c r="T72" i="12"/>
  <c r="T74" i="12" s="1"/>
  <c r="T76" i="12" s="1"/>
  <c r="N72" i="12"/>
  <c r="N74" i="12" s="1"/>
  <c r="N76" i="12" s="1"/>
  <c r="M72" i="12"/>
  <c r="M74" i="12" s="1"/>
  <c r="M76" i="12" s="1"/>
  <c r="KR71" i="12"/>
  <c r="KR72" i="12" s="1"/>
  <c r="KR74" i="12" s="1"/>
  <c r="KR76" i="12" s="1"/>
  <c r="KQ71" i="12"/>
  <c r="KQ72" i="12" s="1"/>
  <c r="KQ74" i="12" s="1"/>
  <c r="KQ76" i="12" s="1"/>
  <c r="KN71" i="12"/>
  <c r="KN72" i="12" s="1"/>
  <c r="KN74" i="12" s="1"/>
  <c r="KN76" i="12" s="1"/>
  <c r="KN85" i="12" s="1"/>
  <c r="KM71" i="12"/>
  <c r="KM72" i="12" s="1"/>
  <c r="KM74" i="12" s="1"/>
  <c r="KM76" i="12" s="1"/>
  <c r="KM85" i="12" s="1"/>
  <c r="JG71" i="12"/>
  <c r="JG72" i="12" s="1"/>
  <c r="JG74" i="12" s="1"/>
  <c r="JG76" i="12" s="1"/>
  <c r="JG85" i="12" s="1"/>
  <c r="IW71" i="12"/>
  <c r="IW72" i="12" s="1"/>
  <c r="IW74" i="12" s="1"/>
  <c r="IW76" i="12" s="1"/>
  <c r="IW85" i="12" s="1"/>
  <c r="IV71" i="12"/>
  <c r="IV72" i="12" s="1"/>
  <c r="IV74" i="12" s="1"/>
  <c r="IV76" i="12" s="1"/>
  <c r="IV85" i="12" s="1"/>
  <c r="IU71" i="12"/>
  <c r="IU72" i="12" s="1"/>
  <c r="IU74" i="12" s="1"/>
  <c r="IU76" i="12" s="1"/>
  <c r="IU85" i="12" s="1"/>
  <c r="IR71" i="12"/>
  <c r="IR72" i="12" s="1"/>
  <c r="IR74" i="12" s="1"/>
  <c r="IR76" i="12" s="1"/>
  <c r="IR85" i="12" s="1"/>
  <c r="IQ71" i="12"/>
  <c r="IQ72" i="12" s="1"/>
  <c r="IQ74" i="12" s="1"/>
  <c r="IQ76" i="12" s="1"/>
  <c r="IQ85" i="12" s="1"/>
  <c r="IP71" i="12"/>
  <c r="IP72" i="12" s="1"/>
  <c r="IP74" i="12" s="1"/>
  <c r="IP76" i="12" s="1"/>
  <c r="IP85" i="12" s="1"/>
  <c r="HW71" i="12"/>
  <c r="HS71" i="12"/>
  <c r="HQ71" i="12"/>
  <c r="HQ72" i="12" s="1"/>
  <c r="HQ74" i="12" s="1"/>
  <c r="HQ76" i="12" s="1"/>
  <c r="HO71" i="12"/>
  <c r="HO72" i="12" s="1"/>
  <c r="HO74" i="12" s="1"/>
  <c r="HO76" i="12" s="1"/>
  <c r="HL71" i="12"/>
  <c r="HL72" i="12" s="1"/>
  <c r="HL74" i="12" s="1"/>
  <c r="HL76" i="12" s="1"/>
  <c r="GU71" i="12"/>
  <c r="GT71" i="12"/>
  <c r="GQ71" i="12"/>
  <c r="GQ72" i="12" s="1"/>
  <c r="GQ74" i="12" s="1"/>
  <c r="GQ76" i="12" s="1"/>
  <c r="GO71" i="12"/>
  <c r="GO72" i="12" s="1"/>
  <c r="GO74" i="12" s="1"/>
  <c r="GO76" i="12" s="1"/>
  <c r="GN71" i="12"/>
  <c r="GC71" i="12"/>
  <c r="GC72" i="12" s="1"/>
  <c r="GC74" i="12" s="1"/>
  <c r="GC76" i="12" s="1"/>
  <c r="FO71" i="12"/>
  <c r="FO72" i="12" s="1"/>
  <c r="FO74" i="12" s="1"/>
  <c r="FO76" i="12" s="1"/>
  <c r="FK71" i="12"/>
  <c r="FK72" i="12" s="1"/>
  <c r="FK74" i="12" s="1"/>
  <c r="FK76" i="12" s="1"/>
  <c r="FI71" i="12"/>
  <c r="FI72" i="12" s="1"/>
  <c r="FI74" i="12" s="1"/>
  <c r="FI76" i="12" s="1"/>
  <c r="FE71" i="12"/>
  <c r="FE72" i="12" s="1"/>
  <c r="FE74" i="12" s="1"/>
  <c r="FE76" i="12" s="1"/>
  <c r="FD71" i="12"/>
  <c r="FD72" i="12" s="1"/>
  <c r="FD74" i="12" s="1"/>
  <c r="FD76" i="12" s="1"/>
  <c r="FC71" i="12"/>
  <c r="FC72" i="12" s="1"/>
  <c r="FC74" i="12" s="1"/>
  <c r="FC76" i="12" s="1"/>
  <c r="EZ71" i="12"/>
  <c r="EZ72" i="12" s="1"/>
  <c r="EZ74" i="12" s="1"/>
  <c r="EZ76" i="12" s="1"/>
  <c r="EX71" i="12"/>
  <c r="EW71" i="12"/>
  <c r="EW72" i="12" s="1"/>
  <c r="DW71" i="12"/>
  <c r="DW72" i="12" s="1"/>
  <c r="DW74" i="12" s="1"/>
  <c r="DW76" i="12" s="1"/>
  <c r="DS71" i="12"/>
  <c r="DS72" i="12" s="1"/>
  <c r="DS74" i="12" s="1"/>
  <c r="DO71" i="12"/>
  <c r="DO72" i="12" s="1"/>
  <c r="DO74" i="12" s="1"/>
  <c r="DO76" i="12" s="1"/>
  <c r="DO78" i="12" s="1"/>
  <c r="DO80" i="12" s="1"/>
  <c r="DB71" i="12"/>
  <c r="DB72" i="12" s="1"/>
  <c r="CZ71" i="12"/>
  <c r="CZ72" i="12" s="1"/>
  <c r="CZ74" i="12" s="1"/>
  <c r="CZ76" i="12" s="1"/>
  <c r="CY71" i="12"/>
  <c r="CY72" i="12" s="1"/>
  <c r="CY74" i="12" s="1"/>
  <c r="CY76" i="12" s="1"/>
  <c r="CQ71" i="12"/>
  <c r="CQ72" i="12" s="1"/>
  <c r="CQ74" i="12" s="1"/>
  <c r="CQ76" i="12" s="1"/>
  <c r="CP71" i="12"/>
  <c r="CP72" i="12" s="1"/>
  <c r="CP74" i="12" s="1"/>
  <c r="CP76" i="12" s="1"/>
  <c r="BW71" i="12"/>
  <c r="BW72" i="12" s="1"/>
  <c r="BW74" i="12" s="1"/>
  <c r="BR71" i="12"/>
  <c r="BR72" i="12" s="1"/>
  <c r="BR74" i="12" s="1"/>
  <c r="BR76" i="12" s="1"/>
  <c r="BP71" i="12"/>
  <c r="BP72" i="12" s="1"/>
  <c r="BP74" i="12" s="1"/>
  <c r="BP76" i="12" s="1"/>
  <c r="BM71" i="12"/>
  <c r="BM72" i="12" s="1"/>
  <c r="BM74" i="12" s="1"/>
  <c r="BM76" i="12" s="1"/>
  <c r="BL71" i="12"/>
  <c r="BL72" i="12" s="1"/>
  <c r="BL74" i="12" s="1"/>
  <c r="BL76" i="12" s="1"/>
  <c r="BH71" i="12"/>
  <c r="BH72" i="12" s="1"/>
  <c r="BH74" i="12" s="1"/>
  <c r="BH76" i="12" s="1"/>
  <c r="BF71" i="12"/>
  <c r="BF72" i="12" s="1"/>
  <c r="BF74" i="12" s="1"/>
  <c r="BF76" i="12" s="1"/>
  <c r="BE71" i="12"/>
  <c r="BE72" i="12" s="1"/>
  <c r="AO71" i="12"/>
  <c r="AO72" i="12" s="1"/>
  <c r="AO74" i="12" s="1"/>
  <c r="AO76" i="12" s="1"/>
  <c r="AE71" i="12"/>
  <c r="AE72" i="12" s="1"/>
  <c r="AE74" i="12" s="1"/>
  <c r="AE76" i="12" s="1"/>
  <c r="AA71" i="12"/>
  <c r="AA72" i="12" s="1"/>
  <c r="AA74" i="12" s="1"/>
  <c r="AA76" i="12" s="1"/>
  <c r="O71" i="12"/>
  <c r="O72" i="12" s="1"/>
  <c r="O74" i="12" s="1"/>
  <c r="O76" i="12" s="1"/>
  <c r="L71" i="12"/>
  <c r="L72" i="12" s="1"/>
  <c r="L74" i="12" s="1"/>
  <c r="L76" i="12" s="1"/>
  <c r="K71" i="12"/>
  <c r="K72" i="12" s="1"/>
  <c r="K74" i="12" s="1"/>
  <c r="K76" i="12" s="1"/>
  <c r="G71" i="12"/>
  <c r="G72" i="12" s="1"/>
  <c r="G74" i="12" s="1"/>
  <c r="G76" i="12" s="1"/>
  <c r="KV70" i="12"/>
  <c r="KV78" i="12" s="1"/>
  <c r="KV80" i="12" s="1"/>
  <c r="KU70" i="12"/>
  <c r="KU78" i="12" s="1"/>
  <c r="KU80" i="12" s="1"/>
  <c r="KT70" i="12"/>
  <c r="KT78" i="12" s="1"/>
  <c r="KT80" i="12" s="1"/>
  <c r="JB70" i="12"/>
  <c r="IW70" i="12"/>
  <c r="IW82" i="12" s="1"/>
  <c r="IW84" i="12" s="1"/>
  <c r="HF70" i="12"/>
  <c r="FN70" i="12"/>
  <c r="FN78" i="12" s="1"/>
  <c r="FN80" i="12" s="1"/>
  <c r="EL70" i="12"/>
  <c r="EF70" i="12"/>
  <c r="EF78" i="12" s="1"/>
  <c r="EF80" i="12" s="1"/>
  <c r="CP70" i="12"/>
  <c r="BO70" i="12"/>
  <c r="W70" i="12"/>
  <c r="W78" i="12" s="1"/>
  <c r="W80" i="12" s="1"/>
  <c r="V70" i="12"/>
  <c r="LA69" i="12"/>
  <c r="KZ69" i="12"/>
  <c r="KY69" i="12"/>
  <c r="KX69" i="12"/>
  <c r="KW69" i="12"/>
  <c r="KV69" i="12"/>
  <c r="KU69" i="12"/>
  <c r="KT69" i="12"/>
  <c r="KS69" i="12"/>
  <c r="KR69" i="12"/>
  <c r="KQ69" i="12"/>
  <c r="KP69" i="12"/>
  <c r="KO69" i="12"/>
  <c r="KN69" i="12"/>
  <c r="KM69" i="12"/>
  <c r="KL69" i="12"/>
  <c r="KK69" i="12"/>
  <c r="KJ69" i="12"/>
  <c r="KI69" i="12"/>
  <c r="KH69" i="12"/>
  <c r="KG69" i="12"/>
  <c r="KF69" i="12"/>
  <c r="KE69" i="12"/>
  <c r="KD69" i="12"/>
  <c r="KC69" i="12"/>
  <c r="KB69" i="12"/>
  <c r="KA69" i="12"/>
  <c r="JZ69" i="12"/>
  <c r="JY69" i="12"/>
  <c r="JX69" i="12"/>
  <c r="JW69" i="12"/>
  <c r="JV69" i="12"/>
  <c r="JU69" i="12"/>
  <c r="JT69" i="12"/>
  <c r="JS69" i="12"/>
  <c r="JR69" i="12"/>
  <c r="JQ69" i="12"/>
  <c r="JP69" i="12"/>
  <c r="JO69" i="12"/>
  <c r="JN69" i="12"/>
  <c r="JM69" i="12"/>
  <c r="JL69" i="12"/>
  <c r="JK69" i="12"/>
  <c r="JJ69" i="12"/>
  <c r="JI69" i="12"/>
  <c r="JH69" i="12"/>
  <c r="JG69" i="12"/>
  <c r="JF69" i="12"/>
  <c r="JE69" i="12"/>
  <c r="JD69" i="12"/>
  <c r="JC69" i="12"/>
  <c r="JB69" i="12"/>
  <c r="JA69" i="12"/>
  <c r="IZ69" i="12"/>
  <c r="IY69" i="12"/>
  <c r="IX69" i="12"/>
  <c r="IW69" i="12"/>
  <c r="IV69" i="12"/>
  <c r="IU69" i="12"/>
  <c r="IT69" i="12"/>
  <c r="IS69" i="12"/>
  <c r="IR69" i="12"/>
  <c r="IQ69" i="12"/>
  <c r="IP69" i="12"/>
  <c r="IO69" i="12"/>
  <c r="IN69" i="12"/>
  <c r="IM69" i="12"/>
  <c r="IL69" i="12"/>
  <c r="IK69" i="12"/>
  <c r="IJ69" i="12"/>
  <c r="II69" i="12"/>
  <c r="IH69" i="12"/>
  <c r="IG69" i="12"/>
  <c r="IF69" i="12"/>
  <c r="IE69" i="12"/>
  <c r="ID69" i="12"/>
  <c r="IC69" i="12"/>
  <c r="IB69" i="12"/>
  <c r="IA69" i="12"/>
  <c r="HZ69" i="12"/>
  <c r="HY69" i="12"/>
  <c r="HX69" i="12"/>
  <c r="HW69" i="12"/>
  <c r="HV69" i="12"/>
  <c r="HU69" i="12"/>
  <c r="HT69" i="12"/>
  <c r="HS69" i="12"/>
  <c r="HR69" i="12"/>
  <c r="HQ69" i="12"/>
  <c r="HP69" i="12"/>
  <c r="HO69" i="12"/>
  <c r="HN69" i="12"/>
  <c r="HM69" i="12"/>
  <c r="HL69" i="12"/>
  <c r="HK69" i="12"/>
  <c r="HJ69" i="12"/>
  <c r="HI69" i="12"/>
  <c r="HH69" i="12"/>
  <c r="HG69" i="12"/>
  <c r="HF69" i="12"/>
  <c r="HE69" i="12"/>
  <c r="HD69" i="12"/>
  <c r="HC69" i="12"/>
  <c r="HB69" i="12"/>
  <c r="HA69" i="12"/>
  <c r="GZ69" i="12"/>
  <c r="GY69" i="12"/>
  <c r="GX69" i="12"/>
  <c r="GW69" i="12"/>
  <c r="GV69" i="12"/>
  <c r="GU69" i="12"/>
  <c r="GT69" i="12"/>
  <c r="GS69" i="12"/>
  <c r="GR69" i="12"/>
  <c r="GQ69" i="12"/>
  <c r="GP69" i="12"/>
  <c r="GO69" i="12"/>
  <c r="GN69" i="12"/>
  <c r="GM69" i="12"/>
  <c r="GL69" i="12"/>
  <c r="GK69" i="12"/>
  <c r="GJ69" i="12"/>
  <c r="GI69" i="12"/>
  <c r="GH69" i="12"/>
  <c r="GG69" i="12"/>
  <c r="GF69" i="12"/>
  <c r="GE69" i="12"/>
  <c r="GD69" i="12"/>
  <c r="GC69" i="12"/>
  <c r="GB69" i="12"/>
  <c r="GA69" i="12"/>
  <c r="FZ69" i="12"/>
  <c r="FY69" i="12"/>
  <c r="FX69" i="12"/>
  <c r="FW69" i="12"/>
  <c r="FV69" i="12"/>
  <c r="FU69" i="12"/>
  <c r="FT69" i="12"/>
  <c r="FS69" i="12"/>
  <c r="FR69" i="12"/>
  <c r="FQ69" i="12"/>
  <c r="FP69" i="12"/>
  <c r="FO69" i="12"/>
  <c r="FN69" i="12"/>
  <c r="FM69" i="12"/>
  <c r="FL69" i="12"/>
  <c r="FK69" i="12"/>
  <c r="FJ69" i="12"/>
  <c r="FI69" i="12"/>
  <c r="FH69" i="12"/>
  <c r="FG69" i="12"/>
  <c r="FF69" i="12"/>
  <c r="FE69" i="12"/>
  <c r="FD69" i="12"/>
  <c r="FC69" i="12"/>
  <c r="FB69" i="12"/>
  <c r="FA69" i="12"/>
  <c r="EZ69" i="12"/>
  <c r="EY69" i="12"/>
  <c r="EX69" i="12"/>
  <c r="EW69" i="12"/>
  <c r="EV69" i="12"/>
  <c r="EU69" i="12"/>
  <c r="ET69" i="12"/>
  <c r="ES69" i="12"/>
  <c r="ER69" i="12"/>
  <c r="EQ69" i="12"/>
  <c r="EP69" i="12"/>
  <c r="EO69" i="12"/>
  <c r="EN69" i="12"/>
  <c r="EM69" i="12"/>
  <c r="EL69" i="12"/>
  <c r="EK69" i="12"/>
  <c r="EJ69" i="12"/>
  <c r="EI69" i="12"/>
  <c r="EH69" i="12"/>
  <c r="EG69" i="12"/>
  <c r="EF69" i="12"/>
  <c r="EE69" i="12"/>
  <c r="ED69" i="12"/>
  <c r="EC69" i="12"/>
  <c r="EB69" i="12"/>
  <c r="EA69" i="12"/>
  <c r="DZ69" i="12"/>
  <c r="DY69" i="12"/>
  <c r="DX69" i="12"/>
  <c r="DW69" i="12"/>
  <c r="DV69" i="12"/>
  <c r="DU69" i="12"/>
  <c r="DT69" i="12"/>
  <c r="DS69" i="12"/>
  <c r="DR69" i="12"/>
  <c r="DQ69" i="12"/>
  <c r="DP69" i="12"/>
  <c r="DO69" i="12"/>
  <c r="DN69" i="12"/>
  <c r="DM69" i="12"/>
  <c r="DL69" i="12"/>
  <c r="DK69" i="12"/>
  <c r="DJ69" i="12"/>
  <c r="DI69" i="12"/>
  <c r="DH69" i="12"/>
  <c r="DG69" i="12"/>
  <c r="DF69" i="12"/>
  <c r="DE69" i="12"/>
  <c r="DD69" i="12"/>
  <c r="DC69" i="12"/>
  <c r="DB69" i="12"/>
  <c r="DA69" i="12"/>
  <c r="CZ69" i="12"/>
  <c r="CY69" i="12"/>
  <c r="CX69" i="12"/>
  <c r="CW69" i="12"/>
  <c r="CV69" i="12"/>
  <c r="CU69" i="12"/>
  <c r="CT69" i="12"/>
  <c r="CS69" i="12"/>
  <c r="CR69" i="12"/>
  <c r="CQ69" i="12"/>
  <c r="CP69" i="12"/>
  <c r="CO69" i="12"/>
  <c r="CN69" i="12"/>
  <c r="CM69" i="12"/>
  <c r="CL69" i="12"/>
  <c r="CK69" i="12"/>
  <c r="CJ69" i="12"/>
  <c r="CI69" i="12"/>
  <c r="CH69" i="12"/>
  <c r="CG69" i="12"/>
  <c r="CF69" i="12"/>
  <c r="CE69" i="12"/>
  <c r="CD69" i="12"/>
  <c r="CC69" i="12"/>
  <c r="CB69" i="12"/>
  <c r="CA69" i="12"/>
  <c r="BZ69" i="12"/>
  <c r="BY69" i="12"/>
  <c r="BX69" i="12"/>
  <c r="BW69" i="12"/>
  <c r="BV69" i="12"/>
  <c r="BU69" i="12"/>
  <c r="BT69" i="12"/>
  <c r="BS69" i="12"/>
  <c r="BR69" i="12"/>
  <c r="BQ69" i="12"/>
  <c r="BP69" i="12"/>
  <c r="BO69" i="12"/>
  <c r="BN69" i="12"/>
  <c r="BM69" i="12"/>
  <c r="BL69" i="12"/>
  <c r="BK69" i="12"/>
  <c r="BJ69" i="12"/>
  <c r="BI69" i="12"/>
  <c r="BH69" i="12"/>
  <c r="BG69" i="12"/>
  <c r="BF69" i="12"/>
  <c r="BE69" i="12"/>
  <c r="BD69" i="12"/>
  <c r="BC69" i="12"/>
  <c r="BB69" i="12"/>
  <c r="BA69" i="12"/>
  <c r="AZ69" i="12"/>
  <c r="AY69" i="12"/>
  <c r="AX69" i="12"/>
  <c r="AW69" i="12"/>
  <c r="AV69" i="12"/>
  <c r="AU69" i="12"/>
  <c r="AT69" i="12"/>
  <c r="AS69" i="12"/>
  <c r="AR69" i="12"/>
  <c r="AQ69" i="12"/>
  <c r="AP69" i="12"/>
  <c r="AO69" i="12"/>
  <c r="AN69" i="12"/>
  <c r="AM69" i="12"/>
  <c r="AL69" i="12"/>
  <c r="AK69" i="12"/>
  <c r="AJ69" i="12"/>
  <c r="AI69" i="12"/>
  <c r="AH69" i="12"/>
  <c r="AG69" i="12"/>
  <c r="AF69" i="12"/>
  <c r="AE69" i="12"/>
  <c r="AD69" i="12"/>
  <c r="AC69" i="12"/>
  <c r="AB69" i="12"/>
  <c r="AA69" i="12"/>
  <c r="Z69" i="12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KP68" i="12"/>
  <c r="KP70" i="12" s="1"/>
  <c r="KP82" i="12" s="1"/>
  <c r="KP84" i="12" s="1"/>
  <c r="IS68" i="12"/>
  <c r="IP68" i="12"/>
  <c r="IP70" i="12" s="1"/>
  <c r="IP82" i="12" s="1"/>
  <c r="IP84" i="12" s="1"/>
  <c r="IO68" i="12"/>
  <c r="IO70" i="12" s="1"/>
  <c r="IO82" i="12" s="1"/>
  <c r="IO84" i="12" s="1"/>
  <c r="HN68" i="12"/>
  <c r="HN70" i="12" s="1"/>
  <c r="HN78" i="12" s="1"/>
  <c r="HN80" i="12" s="1"/>
  <c r="HE68" i="12"/>
  <c r="HE70" i="12" s="1"/>
  <c r="HE78" i="12" s="1"/>
  <c r="HE80" i="12" s="1"/>
  <c r="HB68" i="12"/>
  <c r="HB70" i="12" s="1"/>
  <c r="EZ68" i="12"/>
  <c r="ET68" i="12"/>
  <c r="ET70" i="12" s="1"/>
  <c r="ET78" i="12" s="1"/>
  <c r="ET80" i="12" s="1"/>
  <c r="EH68" i="12"/>
  <c r="EH70" i="12" s="1"/>
  <c r="EG68" i="12"/>
  <c r="EG70" i="12" s="1"/>
  <c r="EF68" i="12"/>
  <c r="DJ68" i="12"/>
  <c r="DJ70" i="12" s="1"/>
  <c r="DJ78" i="12" s="1"/>
  <c r="DJ80" i="12" s="1"/>
  <c r="AR68" i="12"/>
  <c r="AR70" i="12" s="1"/>
  <c r="AK68" i="12"/>
  <c r="AK70" i="12" s="1"/>
  <c r="AK78" i="12" s="1"/>
  <c r="AK80" i="12" s="1"/>
  <c r="AH68" i="12"/>
  <c r="AH70" i="12" s="1"/>
  <c r="AG68" i="12"/>
  <c r="AG70" i="12" s="1"/>
  <c r="AG78" i="12" s="1"/>
  <c r="AG80" i="12" s="1"/>
  <c r="AF68" i="12"/>
  <c r="AF70" i="12" s="1"/>
  <c r="LA67" i="12"/>
  <c r="KZ67" i="12"/>
  <c r="KY67" i="12"/>
  <c r="KX67" i="12"/>
  <c r="KW67" i="12"/>
  <c r="KV67" i="12"/>
  <c r="KU67" i="12"/>
  <c r="KT67" i="12"/>
  <c r="KS67" i="12"/>
  <c r="KR67" i="12"/>
  <c r="KQ67" i="12"/>
  <c r="KP67" i="12"/>
  <c r="KO67" i="12"/>
  <c r="KN67" i="12"/>
  <c r="KM67" i="12"/>
  <c r="KL67" i="12"/>
  <c r="KK67" i="12"/>
  <c r="KJ67" i="12"/>
  <c r="KI67" i="12"/>
  <c r="KH67" i="12"/>
  <c r="KG67" i="12"/>
  <c r="KF67" i="12"/>
  <c r="KE67" i="12"/>
  <c r="KD67" i="12"/>
  <c r="KC67" i="12"/>
  <c r="KB67" i="12"/>
  <c r="KA67" i="12"/>
  <c r="JZ67" i="12"/>
  <c r="JY67" i="12"/>
  <c r="JX67" i="12"/>
  <c r="JW67" i="12"/>
  <c r="JV67" i="12"/>
  <c r="JU67" i="12"/>
  <c r="JT67" i="12"/>
  <c r="JS67" i="12"/>
  <c r="JR67" i="12"/>
  <c r="JQ67" i="12"/>
  <c r="JP67" i="12"/>
  <c r="JO67" i="12"/>
  <c r="JN67" i="12"/>
  <c r="JM67" i="12"/>
  <c r="JL67" i="12"/>
  <c r="JK67" i="12"/>
  <c r="JJ67" i="12"/>
  <c r="JI67" i="12"/>
  <c r="JH67" i="12"/>
  <c r="JG67" i="12"/>
  <c r="JF67" i="12"/>
  <c r="JE67" i="12"/>
  <c r="JD67" i="12"/>
  <c r="JC67" i="12"/>
  <c r="JB67" i="12"/>
  <c r="JA67" i="12"/>
  <c r="IZ67" i="12"/>
  <c r="IY67" i="12"/>
  <c r="IX67" i="12"/>
  <c r="IW67" i="12"/>
  <c r="IV67" i="12"/>
  <c r="IU67" i="12"/>
  <c r="IT67" i="12"/>
  <c r="IS67" i="12"/>
  <c r="IR67" i="12"/>
  <c r="IQ67" i="12"/>
  <c r="IP67" i="12"/>
  <c r="IO67" i="12"/>
  <c r="IN67" i="12"/>
  <c r="IM67" i="12"/>
  <c r="IL67" i="12"/>
  <c r="IK67" i="12"/>
  <c r="IJ67" i="12"/>
  <c r="II67" i="12"/>
  <c r="IH67" i="12"/>
  <c r="IG67" i="12"/>
  <c r="IF67" i="12"/>
  <c r="IE67" i="12"/>
  <c r="ID67" i="12"/>
  <c r="IC67" i="12"/>
  <c r="IB67" i="12"/>
  <c r="IA67" i="12"/>
  <c r="HZ67" i="12"/>
  <c r="HY67" i="12"/>
  <c r="HX67" i="12"/>
  <c r="HW67" i="12"/>
  <c r="HV67" i="12"/>
  <c r="HU67" i="12"/>
  <c r="HT67" i="12"/>
  <c r="HS67" i="12"/>
  <c r="HR67" i="12"/>
  <c r="HR68" i="12" s="1"/>
  <c r="HR70" i="12" s="1"/>
  <c r="HR78" i="12" s="1"/>
  <c r="HR80" i="12" s="1"/>
  <c r="HQ67" i="12"/>
  <c r="HP67" i="12"/>
  <c r="HO67" i="12"/>
  <c r="HN67" i="12"/>
  <c r="HM67" i="12"/>
  <c r="HL67" i="12"/>
  <c r="HK67" i="12"/>
  <c r="HJ67" i="12"/>
  <c r="HI67" i="12"/>
  <c r="HH67" i="12"/>
  <c r="HG67" i="12"/>
  <c r="HF67" i="12"/>
  <c r="HE67" i="12"/>
  <c r="HD67" i="12"/>
  <c r="HC67" i="12"/>
  <c r="HB67" i="12"/>
  <c r="HA67" i="12"/>
  <c r="GZ67" i="12"/>
  <c r="GY67" i="12"/>
  <c r="GX67" i="12"/>
  <c r="GW67" i="12"/>
  <c r="GV67" i="12"/>
  <c r="GU67" i="12"/>
  <c r="GT67" i="12"/>
  <c r="GS67" i="12"/>
  <c r="GR67" i="12"/>
  <c r="GQ67" i="12"/>
  <c r="GP67" i="12"/>
  <c r="GO67" i="12"/>
  <c r="GN67" i="12"/>
  <c r="GM67" i="12"/>
  <c r="GL67" i="12"/>
  <c r="GK67" i="12"/>
  <c r="GJ67" i="12"/>
  <c r="GI67" i="12"/>
  <c r="GH67" i="12"/>
  <c r="GG67" i="12"/>
  <c r="GF67" i="12"/>
  <c r="GE67" i="12"/>
  <c r="GD67" i="12"/>
  <c r="GC67" i="12"/>
  <c r="GB67" i="12"/>
  <c r="GA67" i="12"/>
  <c r="FZ67" i="12"/>
  <c r="FY67" i="12"/>
  <c r="FX67" i="12"/>
  <c r="FW67" i="12"/>
  <c r="FV67" i="12"/>
  <c r="FU67" i="12"/>
  <c r="FT67" i="12"/>
  <c r="FS67" i="12"/>
  <c r="FR67" i="12"/>
  <c r="FQ67" i="12"/>
  <c r="FP67" i="12"/>
  <c r="FO67" i="12"/>
  <c r="FN67" i="12"/>
  <c r="FM67" i="12"/>
  <c r="FL67" i="12"/>
  <c r="FK67" i="12"/>
  <c r="FJ67" i="12"/>
  <c r="FI67" i="12"/>
  <c r="FH67" i="12"/>
  <c r="FG67" i="12"/>
  <c r="FF67" i="12"/>
  <c r="FE67" i="12"/>
  <c r="FD67" i="12"/>
  <c r="FC67" i="12"/>
  <c r="FB67" i="12"/>
  <c r="FA67" i="12"/>
  <c r="EZ67" i="12"/>
  <c r="EY67" i="12"/>
  <c r="EX67" i="12"/>
  <c r="EW67" i="12"/>
  <c r="EV67" i="12"/>
  <c r="EU67" i="12"/>
  <c r="ET67" i="12"/>
  <c r="ES67" i="12"/>
  <c r="ER67" i="12"/>
  <c r="EQ67" i="12"/>
  <c r="EP67" i="12"/>
  <c r="EO67" i="12"/>
  <c r="EN67" i="12"/>
  <c r="EM67" i="12"/>
  <c r="EL67" i="12"/>
  <c r="EK67" i="12"/>
  <c r="EJ67" i="12"/>
  <c r="EI67" i="12"/>
  <c r="EH67" i="12"/>
  <c r="EG67" i="12"/>
  <c r="EF67" i="12"/>
  <c r="EE67" i="12"/>
  <c r="ED67" i="12"/>
  <c r="EC67" i="12"/>
  <c r="EB67" i="12"/>
  <c r="EA67" i="12"/>
  <c r="DZ67" i="12"/>
  <c r="DY67" i="12"/>
  <c r="DX67" i="12"/>
  <c r="DW67" i="12"/>
  <c r="DV67" i="12"/>
  <c r="DU67" i="12"/>
  <c r="DT67" i="12"/>
  <c r="DS67" i="12"/>
  <c r="DR67" i="12"/>
  <c r="DQ67" i="12"/>
  <c r="DP67" i="12"/>
  <c r="DO67" i="12"/>
  <c r="DN67" i="12"/>
  <c r="DM67" i="12"/>
  <c r="DL67" i="12"/>
  <c r="DK67" i="12"/>
  <c r="DJ67" i="12"/>
  <c r="DI67" i="12"/>
  <c r="DH67" i="12"/>
  <c r="DG67" i="12"/>
  <c r="DF67" i="12"/>
  <c r="DE67" i="12"/>
  <c r="DD67" i="12"/>
  <c r="DC67" i="12"/>
  <c r="DB67" i="12"/>
  <c r="DA67" i="12"/>
  <c r="CZ67" i="12"/>
  <c r="CY67" i="12"/>
  <c r="CX67" i="12"/>
  <c r="CW67" i="12"/>
  <c r="CV67" i="12"/>
  <c r="CU67" i="12"/>
  <c r="CT67" i="12"/>
  <c r="CS67" i="12"/>
  <c r="CR67" i="12"/>
  <c r="CQ67" i="12"/>
  <c r="CP67" i="12"/>
  <c r="CO67" i="12"/>
  <c r="CN67" i="12"/>
  <c r="CM67" i="12"/>
  <c r="CL67" i="12"/>
  <c r="CK67" i="12"/>
  <c r="CJ67" i="12"/>
  <c r="CI67" i="12"/>
  <c r="CH67" i="12"/>
  <c r="CG67" i="12"/>
  <c r="CF67" i="12"/>
  <c r="CE67" i="12"/>
  <c r="CD67" i="12"/>
  <c r="CC67" i="12"/>
  <c r="CB67" i="12"/>
  <c r="CA67" i="12"/>
  <c r="BZ67" i="12"/>
  <c r="BY67" i="12"/>
  <c r="BX67" i="12"/>
  <c r="BW67" i="12"/>
  <c r="BV67" i="12"/>
  <c r="BU67" i="12"/>
  <c r="BT67" i="12"/>
  <c r="BS67" i="12"/>
  <c r="BR67" i="12"/>
  <c r="BQ67" i="12"/>
  <c r="BP67" i="12"/>
  <c r="BO67" i="12"/>
  <c r="BN67" i="12"/>
  <c r="BM67" i="12"/>
  <c r="BL67" i="12"/>
  <c r="BK67" i="12"/>
  <c r="BJ67" i="12"/>
  <c r="BI67" i="12"/>
  <c r="BH67" i="12"/>
  <c r="BG67" i="12"/>
  <c r="BF67" i="12"/>
  <c r="BE67" i="12"/>
  <c r="BD67" i="12"/>
  <c r="BC67" i="12"/>
  <c r="BB67" i="12"/>
  <c r="BA67" i="12"/>
  <c r="AZ67" i="12"/>
  <c r="AY67" i="12"/>
  <c r="AX67" i="12"/>
  <c r="AW67" i="12"/>
  <c r="AV67" i="12"/>
  <c r="AU67" i="12"/>
  <c r="AT67" i="12"/>
  <c r="AS67" i="12"/>
  <c r="AR67" i="12"/>
  <c r="AQ67" i="12"/>
  <c r="AP67" i="12"/>
  <c r="AO67" i="12"/>
  <c r="AN67" i="12"/>
  <c r="AM67" i="12"/>
  <c r="AL67" i="12"/>
  <c r="AK67" i="12"/>
  <c r="AJ67" i="12"/>
  <c r="AI67" i="12"/>
  <c r="AH67" i="12"/>
  <c r="AG67" i="12"/>
  <c r="AF67" i="12"/>
  <c r="AE67" i="12"/>
  <c r="AD67" i="12"/>
  <c r="AC67" i="12"/>
  <c r="AB67" i="12"/>
  <c r="AA67" i="12"/>
  <c r="Z67" i="12"/>
  <c r="Y67" i="12"/>
  <c r="X67" i="12"/>
  <c r="W67" i="12"/>
  <c r="V67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E67" i="12"/>
  <c r="KP66" i="12"/>
  <c r="KO66" i="12"/>
  <c r="KO68" i="12" s="1"/>
  <c r="KM66" i="12"/>
  <c r="KM68" i="12" s="1"/>
  <c r="KM70" i="12" s="1"/>
  <c r="KM82" i="12" s="1"/>
  <c r="KM84" i="12" s="1"/>
  <c r="KK66" i="12"/>
  <c r="KK68" i="12" s="1"/>
  <c r="JQ66" i="12"/>
  <c r="JQ68" i="12" s="1"/>
  <c r="JP66" i="12"/>
  <c r="JP68" i="12" s="1"/>
  <c r="JM66" i="12"/>
  <c r="JM68" i="12" s="1"/>
  <c r="JK66" i="12"/>
  <c r="JK68" i="12" s="1"/>
  <c r="JK70" i="12" s="1"/>
  <c r="JK82" i="12" s="1"/>
  <c r="JK84" i="12" s="1"/>
  <c r="JJ66" i="12"/>
  <c r="JJ68" i="12" s="1"/>
  <c r="JJ70" i="12" s="1"/>
  <c r="JJ82" i="12" s="1"/>
  <c r="JJ84" i="12" s="1"/>
  <c r="JF66" i="12"/>
  <c r="JF68" i="12" s="1"/>
  <c r="JF70" i="12" s="1"/>
  <c r="JF82" i="12" s="1"/>
  <c r="JF84" i="12" s="1"/>
  <c r="JE66" i="12"/>
  <c r="JE68" i="12" s="1"/>
  <c r="JE70" i="12" s="1"/>
  <c r="JE82" i="12" s="1"/>
  <c r="JE84" i="12" s="1"/>
  <c r="IG66" i="12"/>
  <c r="IG68" i="12" s="1"/>
  <c r="IG70" i="12" s="1"/>
  <c r="IG78" i="12" s="1"/>
  <c r="IG80" i="12" s="1"/>
  <c r="HW66" i="12"/>
  <c r="HW68" i="12" s="1"/>
  <c r="HW70" i="12" s="1"/>
  <c r="HW78" i="12" s="1"/>
  <c r="HW80" i="12" s="1"/>
  <c r="HR66" i="12"/>
  <c r="GV66" i="12"/>
  <c r="GV68" i="12" s="1"/>
  <c r="GL66" i="12"/>
  <c r="GL68" i="12" s="1"/>
  <c r="GL70" i="12" s="1"/>
  <c r="FQ66" i="12"/>
  <c r="FQ68" i="12" s="1"/>
  <c r="FQ70" i="12" s="1"/>
  <c r="FQ78" i="12" s="1"/>
  <c r="FQ80" i="12" s="1"/>
  <c r="EY66" i="12"/>
  <c r="EY68" i="12" s="1"/>
  <c r="EY70" i="12" s="1"/>
  <c r="EX66" i="12"/>
  <c r="EX68" i="12" s="1"/>
  <c r="EX70" i="12" s="1"/>
  <c r="EX78" i="12" s="1"/>
  <c r="EX80" i="12" s="1"/>
  <c r="EW66" i="12"/>
  <c r="EW68" i="12" s="1"/>
  <c r="EW70" i="12" s="1"/>
  <c r="EE66" i="12"/>
  <c r="EE68" i="12" s="1"/>
  <c r="EE70" i="12" s="1"/>
  <c r="EC66" i="12"/>
  <c r="EC68" i="12" s="1"/>
  <c r="EB66" i="12"/>
  <c r="EB68" i="12" s="1"/>
  <c r="CE66" i="12"/>
  <c r="CE68" i="12" s="1"/>
  <c r="CE70" i="12" s="1"/>
  <c r="CD66" i="12"/>
  <c r="CD68" i="12" s="1"/>
  <c r="CD70" i="12" s="1"/>
  <c r="CD78" i="12" s="1"/>
  <c r="CD80" i="12" s="1"/>
  <c r="BI66" i="12"/>
  <c r="BI68" i="12" s="1"/>
  <c r="BH66" i="12"/>
  <c r="BH68" i="12" s="1"/>
  <c r="BG66" i="12"/>
  <c r="BG68" i="12" s="1"/>
  <c r="BG70" i="12" s="1"/>
  <c r="BE66" i="12"/>
  <c r="BE68" i="12" s="1"/>
  <c r="BE70" i="12" s="1"/>
  <c r="BC66" i="12"/>
  <c r="BC68" i="12" s="1"/>
  <c r="BC70" i="12" s="1"/>
  <c r="BC78" i="12" s="1"/>
  <c r="BC80" i="12" s="1"/>
  <c r="J66" i="12"/>
  <c r="J68" i="12" s="1"/>
  <c r="J70" i="12" s="1"/>
  <c r="J78" i="12" s="1"/>
  <c r="J80" i="12" s="1"/>
  <c r="I66" i="12"/>
  <c r="I68" i="12" s="1"/>
  <c r="KN65" i="12"/>
  <c r="KN66" i="12" s="1"/>
  <c r="KN68" i="12" s="1"/>
  <c r="KN70" i="12" s="1"/>
  <c r="KN82" i="12" s="1"/>
  <c r="KN84" i="12" s="1"/>
  <c r="KM65" i="12"/>
  <c r="KL65" i="12"/>
  <c r="KL66" i="12" s="1"/>
  <c r="KL68" i="12" s="1"/>
  <c r="KL70" i="12" s="1"/>
  <c r="KL82" i="12" s="1"/>
  <c r="KL84" i="12" s="1"/>
  <c r="KK65" i="12"/>
  <c r="KJ65" i="12"/>
  <c r="KJ66" i="12" s="1"/>
  <c r="KJ68" i="12" s="1"/>
  <c r="KJ70" i="12" s="1"/>
  <c r="KH65" i="12"/>
  <c r="KH66" i="12" s="1"/>
  <c r="KH68" i="12" s="1"/>
  <c r="KH70" i="12" s="1"/>
  <c r="KH78" i="12" s="1"/>
  <c r="KH80" i="12" s="1"/>
  <c r="KF65" i="12"/>
  <c r="KF66" i="12" s="1"/>
  <c r="KF68" i="12" s="1"/>
  <c r="KF70" i="12" s="1"/>
  <c r="KF78" i="12" s="1"/>
  <c r="KF80" i="12" s="1"/>
  <c r="KE65" i="12"/>
  <c r="KE66" i="12" s="1"/>
  <c r="KE68" i="12" s="1"/>
  <c r="KE70" i="12" s="1"/>
  <c r="KE82" i="12" s="1"/>
  <c r="KE84" i="12" s="1"/>
  <c r="KB65" i="12"/>
  <c r="KB66" i="12" s="1"/>
  <c r="KB68" i="12" s="1"/>
  <c r="KB70" i="12" s="1"/>
  <c r="KB78" i="12" s="1"/>
  <c r="KB80" i="12" s="1"/>
  <c r="KA65" i="12"/>
  <c r="KA66" i="12" s="1"/>
  <c r="KA68" i="12" s="1"/>
  <c r="KA70" i="12" s="1"/>
  <c r="KA78" i="12" s="1"/>
  <c r="KA80" i="12" s="1"/>
  <c r="JZ65" i="12"/>
  <c r="JZ66" i="12" s="1"/>
  <c r="JZ68" i="12" s="1"/>
  <c r="JZ70" i="12" s="1"/>
  <c r="JP65" i="12"/>
  <c r="JN65" i="12"/>
  <c r="JN66" i="12" s="1"/>
  <c r="JM65" i="12"/>
  <c r="JK65" i="12"/>
  <c r="JE65" i="12"/>
  <c r="JD65" i="12"/>
  <c r="JD66" i="12" s="1"/>
  <c r="JD68" i="12" s="1"/>
  <c r="JD70" i="12" s="1"/>
  <c r="JD82" i="12" s="1"/>
  <c r="JD84" i="12" s="1"/>
  <c r="IY65" i="12"/>
  <c r="IY66" i="12" s="1"/>
  <c r="IY68" i="12" s="1"/>
  <c r="IY70" i="12" s="1"/>
  <c r="IR65" i="12"/>
  <c r="IR66" i="12" s="1"/>
  <c r="IR68" i="12" s="1"/>
  <c r="IP65" i="12"/>
  <c r="IP66" i="12" s="1"/>
  <c r="IO65" i="12"/>
  <c r="IO66" i="12" s="1"/>
  <c r="IM65" i="12"/>
  <c r="IM66" i="12" s="1"/>
  <c r="IM68" i="12" s="1"/>
  <c r="IM70" i="12" s="1"/>
  <c r="IM82" i="12" s="1"/>
  <c r="IM84" i="12" s="1"/>
  <c r="IK65" i="12"/>
  <c r="IK66" i="12" s="1"/>
  <c r="IK68" i="12" s="1"/>
  <c r="IK70" i="12" s="1"/>
  <c r="IK82" i="12" s="1"/>
  <c r="IK84" i="12" s="1"/>
  <c r="II65" i="12"/>
  <c r="II66" i="12" s="1"/>
  <c r="II68" i="12" s="1"/>
  <c r="II70" i="12" s="1"/>
  <c r="II82" i="12" s="1"/>
  <c r="II84" i="12" s="1"/>
  <c r="IG65" i="12"/>
  <c r="IF65" i="12"/>
  <c r="IF66" i="12" s="1"/>
  <c r="IF68" i="12" s="1"/>
  <c r="IF70" i="12" s="1"/>
  <c r="IF78" i="12" s="1"/>
  <c r="IF80" i="12" s="1"/>
  <c r="IC65" i="12"/>
  <c r="IC66" i="12" s="1"/>
  <c r="IC68" i="12" s="1"/>
  <c r="IC70" i="12" s="1"/>
  <c r="IC78" i="12" s="1"/>
  <c r="IB65" i="12"/>
  <c r="IB66" i="12" s="1"/>
  <c r="IB68" i="12" s="1"/>
  <c r="IB70" i="12" s="1"/>
  <c r="IB78" i="12" s="1"/>
  <c r="IB80" i="12" s="1"/>
  <c r="IA65" i="12"/>
  <c r="IA66" i="12" s="1"/>
  <c r="IA68" i="12" s="1"/>
  <c r="IA70" i="12" s="1"/>
  <c r="IA78" i="12" s="1"/>
  <c r="IA80" i="12" s="1"/>
  <c r="HT65" i="12"/>
  <c r="HT66" i="12" s="1"/>
  <c r="HT68" i="12" s="1"/>
  <c r="HT70" i="12" s="1"/>
  <c r="HT78" i="12" s="1"/>
  <c r="HT80" i="12" s="1"/>
  <c r="HR65" i="12"/>
  <c r="HQ65" i="12"/>
  <c r="HQ66" i="12" s="1"/>
  <c r="HQ68" i="12" s="1"/>
  <c r="HQ70" i="12" s="1"/>
  <c r="HQ78" i="12" s="1"/>
  <c r="HQ80" i="12" s="1"/>
  <c r="HO65" i="12"/>
  <c r="HO66" i="12" s="1"/>
  <c r="HO68" i="12" s="1"/>
  <c r="HO70" i="12" s="1"/>
  <c r="HH65" i="12"/>
  <c r="HH66" i="12" s="1"/>
  <c r="HH68" i="12" s="1"/>
  <c r="HH70" i="12" s="1"/>
  <c r="HE65" i="12"/>
  <c r="HE66" i="12" s="1"/>
  <c r="HC65" i="12"/>
  <c r="HC66" i="12" s="1"/>
  <c r="HC68" i="12" s="1"/>
  <c r="HC70" i="12" s="1"/>
  <c r="GV65" i="12"/>
  <c r="GT65" i="12"/>
  <c r="GT66" i="12" s="1"/>
  <c r="GS65" i="12"/>
  <c r="GS66" i="12" s="1"/>
  <c r="GS68" i="12" s="1"/>
  <c r="GS70" i="12" s="1"/>
  <c r="GS78" i="12" s="1"/>
  <c r="GS80" i="12" s="1"/>
  <c r="GQ65" i="12"/>
  <c r="GQ66" i="12" s="1"/>
  <c r="GQ68" i="12" s="1"/>
  <c r="GQ70" i="12" s="1"/>
  <c r="GQ78" i="12" s="1"/>
  <c r="GQ80" i="12" s="1"/>
  <c r="GO65" i="12"/>
  <c r="GO66" i="12" s="1"/>
  <c r="GO68" i="12" s="1"/>
  <c r="GO70" i="12" s="1"/>
  <c r="GM65" i="12"/>
  <c r="GM66" i="12" s="1"/>
  <c r="GM68" i="12" s="1"/>
  <c r="GM70" i="12" s="1"/>
  <c r="GM78" i="12" s="1"/>
  <c r="GM80" i="12" s="1"/>
  <c r="GK65" i="12"/>
  <c r="GK66" i="12" s="1"/>
  <c r="GK68" i="12" s="1"/>
  <c r="GK70" i="12" s="1"/>
  <c r="GK78" i="12" s="1"/>
  <c r="GK80" i="12" s="1"/>
  <c r="GJ65" i="12"/>
  <c r="GJ66" i="12" s="1"/>
  <c r="GJ68" i="12" s="1"/>
  <c r="GJ70" i="12" s="1"/>
  <c r="GF65" i="12"/>
  <c r="GF66" i="12" s="1"/>
  <c r="GF68" i="12" s="1"/>
  <c r="GF70" i="12" s="1"/>
  <c r="GE65" i="12"/>
  <c r="GE66" i="12" s="1"/>
  <c r="GE68" i="12" s="1"/>
  <c r="GE70" i="12" s="1"/>
  <c r="FX65" i="12"/>
  <c r="FX66" i="12" s="1"/>
  <c r="FX68" i="12" s="1"/>
  <c r="FV65" i="12"/>
  <c r="FV66" i="12" s="1"/>
  <c r="FV68" i="12" s="1"/>
  <c r="FV70" i="12" s="1"/>
  <c r="FU65" i="12"/>
  <c r="FU66" i="12" s="1"/>
  <c r="FU68" i="12" s="1"/>
  <c r="FU70" i="12" s="1"/>
  <c r="FU78" i="12" s="1"/>
  <c r="FU80" i="12" s="1"/>
  <c r="FS65" i="12"/>
  <c r="FS66" i="12" s="1"/>
  <c r="FS68" i="12" s="1"/>
  <c r="FS70" i="12" s="1"/>
  <c r="FS78" i="12" s="1"/>
  <c r="FS80" i="12" s="1"/>
  <c r="FQ65" i="12"/>
  <c r="FL65" i="12"/>
  <c r="FL66" i="12" s="1"/>
  <c r="FL68" i="12" s="1"/>
  <c r="FL70" i="12" s="1"/>
  <c r="FG65" i="12"/>
  <c r="FG66" i="12" s="1"/>
  <c r="FG68" i="12" s="1"/>
  <c r="FG70" i="12" s="1"/>
  <c r="FG78" i="12" s="1"/>
  <c r="FG80" i="12" s="1"/>
  <c r="EZ65" i="12"/>
  <c r="EZ66" i="12" s="1"/>
  <c r="EX65" i="12"/>
  <c r="EW65" i="12"/>
  <c r="EU65" i="12"/>
  <c r="EU66" i="12" s="1"/>
  <c r="EU68" i="12" s="1"/>
  <c r="EU70" i="12" s="1"/>
  <c r="EU78" i="12" s="1"/>
  <c r="EQ65" i="12"/>
  <c r="EQ66" i="12" s="1"/>
  <c r="EQ68" i="12" s="1"/>
  <c r="EQ70" i="12" s="1"/>
  <c r="EQ78" i="12" s="1"/>
  <c r="EQ80" i="12" s="1"/>
  <c r="EO65" i="12"/>
  <c r="EO66" i="12" s="1"/>
  <c r="EO68" i="12" s="1"/>
  <c r="EO70" i="12" s="1"/>
  <c r="EO78" i="12" s="1"/>
  <c r="EO80" i="12" s="1"/>
  <c r="EN65" i="12"/>
  <c r="EN66" i="12" s="1"/>
  <c r="EN68" i="12" s="1"/>
  <c r="EN70" i="12" s="1"/>
  <c r="EN78" i="12" s="1"/>
  <c r="EN80" i="12" s="1"/>
  <c r="EK65" i="12"/>
  <c r="EK66" i="12" s="1"/>
  <c r="EK68" i="12" s="1"/>
  <c r="EK70" i="12" s="1"/>
  <c r="EK78" i="12" s="1"/>
  <c r="EK80" i="12" s="1"/>
  <c r="EJ65" i="12"/>
  <c r="EJ66" i="12" s="1"/>
  <c r="EJ68" i="12" s="1"/>
  <c r="EJ70" i="12" s="1"/>
  <c r="EI65" i="12"/>
  <c r="EI66" i="12" s="1"/>
  <c r="EI68" i="12" s="1"/>
  <c r="EI70" i="12" s="1"/>
  <c r="EB65" i="12"/>
  <c r="DZ65" i="12"/>
  <c r="DZ66" i="12" s="1"/>
  <c r="DY65" i="12"/>
  <c r="DY66" i="12" s="1"/>
  <c r="DY68" i="12" s="1"/>
  <c r="DY70" i="12" s="1"/>
  <c r="DY78" i="12" s="1"/>
  <c r="DY80" i="12" s="1"/>
  <c r="DW65" i="12"/>
  <c r="DW66" i="12" s="1"/>
  <c r="DW68" i="12" s="1"/>
  <c r="DW70" i="12" s="1"/>
  <c r="DW78" i="12" s="1"/>
  <c r="DW80" i="12" s="1"/>
  <c r="DU65" i="12"/>
  <c r="DU66" i="12" s="1"/>
  <c r="DU68" i="12" s="1"/>
  <c r="DU70" i="12" s="1"/>
  <c r="DS65" i="12"/>
  <c r="DS66" i="12" s="1"/>
  <c r="DS68" i="12" s="1"/>
  <c r="DS70" i="12" s="1"/>
  <c r="DS78" i="12" s="1"/>
  <c r="DS80" i="12" s="1"/>
  <c r="DQ65" i="12"/>
  <c r="DQ66" i="12" s="1"/>
  <c r="DQ68" i="12" s="1"/>
  <c r="DQ70" i="12" s="1"/>
  <c r="DQ78" i="12" s="1"/>
  <c r="DQ80" i="12" s="1"/>
  <c r="DP65" i="12"/>
  <c r="DP66" i="12" s="1"/>
  <c r="DP68" i="12" s="1"/>
  <c r="DP70" i="12" s="1"/>
  <c r="DK65" i="12"/>
  <c r="DK66" i="12" s="1"/>
  <c r="DK68" i="12" s="1"/>
  <c r="DD65" i="12"/>
  <c r="DD66" i="12" s="1"/>
  <c r="DD68" i="12" s="1"/>
  <c r="DB65" i="12"/>
  <c r="DB66" i="12" s="1"/>
  <c r="DB68" i="12" s="1"/>
  <c r="DB70" i="12" s="1"/>
  <c r="DB78" i="12" s="1"/>
  <c r="DB80" i="12" s="1"/>
  <c r="DA65" i="12"/>
  <c r="DA66" i="12" s="1"/>
  <c r="DA68" i="12" s="1"/>
  <c r="DA70" i="12" s="1"/>
  <c r="DA78" i="12" s="1"/>
  <c r="DA80" i="12" s="1"/>
  <c r="CY65" i="12"/>
  <c r="CY66" i="12" s="1"/>
  <c r="CY68" i="12" s="1"/>
  <c r="CY70" i="12" s="1"/>
  <c r="CY78" i="12" s="1"/>
  <c r="CY80" i="12" s="1"/>
  <c r="CR65" i="12"/>
  <c r="CR66" i="12" s="1"/>
  <c r="CR68" i="12" s="1"/>
  <c r="CR70" i="12" s="1"/>
  <c r="CO65" i="12"/>
  <c r="CO66" i="12" s="1"/>
  <c r="CO68" i="12" s="1"/>
  <c r="CO70" i="12" s="1"/>
  <c r="CN65" i="12"/>
  <c r="CN66" i="12" s="1"/>
  <c r="CN68" i="12" s="1"/>
  <c r="CN70" i="12" s="1"/>
  <c r="CM65" i="12"/>
  <c r="CM66" i="12" s="1"/>
  <c r="CM68" i="12" s="1"/>
  <c r="CM70" i="12" s="1"/>
  <c r="CM78" i="12" s="1"/>
  <c r="CM80" i="12" s="1"/>
  <c r="CF65" i="12"/>
  <c r="CF66" i="12" s="1"/>
  <c r="CF68" i="12" s="1"/>
  <c r="CF70" i="12" s="1"/>
  <c r="CF78" i="12" s="1"/>
  <c r="CF80" i="12" s="1"/>
  <c r="CD65" i="12"/>
  <c r="CC65" i="12"/>
  <c r="CC66" i="12" s="1"/>
  <c r="CC68" i="12" s="1"/>
  <c r="CC70" i="12" s="1"/>
  <c r="CA65" i="12"/>
  <c r="CA66" i="12" s="1"/>
  <c r="CA68" i="12" s="1"/>
  <c r="CA70" i="12" s="1"/>
  <c r="CA78" i="12" s="1"/>
  <c r="CA80" i="12" s="1"/>
  <c r="BY65" i="12"/>
  <c r="BY66" i="12" s="1"/>
  <c r="BY68" i="12" s="1"/>
  <c r="BY70" i="12" s="1"/>
  <c r="BY78" i="12" s="1"/>
  <c r="BY80" i="12" s="1"/>
  <c r="BW65" i="12"/>
  <c r="BW66" i="12" s="1"/>
  <c r="BW68" i="12" s="1"/>
  <c r="BW70" i="12" s="1"/>
  <c r="BW78" i="12" s="1"/>
  <c r="BW80" i="12" s="1"/>
  <c r="BU65" i="12"/>
  <c r="BU66" i="12" s="1"/>
  <c r="BU68" i="12" s="1"/>
  <c r="BU70" i="12" s="1"/>
  <c r="BU78" i="12" s="1"/>
  <c r="BU80" i="12" s="1"/>
  <c r="BT65" i="12"/>
  <c r="BT66" i="12" s="1"/>
  <c r="BT68" i="12" s="1"/>
  <c r="BT70" i="12" s="1"/>
  <c r="BT78" i="12" s="1"/>
  <c r="BT80" i="12" s="1"/>
  <c r="BQ65" i="12"/>
  <c r="BQ66" i="12" s="1"/>
  <c r="BQ68" i="12" s="1"/>
  <c r="BQ70" i="12" s="1"/>
  <c r="BQ78" i="12" s="1"/>
  <c r="BQ80" i="12" s="1"/>
  <c r="BO65" i="12"/>
  <c r="BO66" i="12" s="1"/>
  <c r="BO68" i="12" s="1"/>
  <c r="BH65" i="12"/>
  <c r="BF65" i="12"/>
  <c r="BF66" i="12" s="1"/>
  <c r="BE65" i="12"/>
  <c r="BC65" i="12"/>
  <c r="AV65" i="12"/>
  <c r="AV66" i="12" s="1"/>
  <c r="AV68" i="12" s="1"/>
  <c r="AV70" i="12" s="1"/>
  <c r="AR65" i="12"/>
  <c r="AR66" i="12" s="1"/>
  <c r="AQ65" i="12"/>
  <c r="AQ66" i="12" s="1"/>
  <c r="AQ68" i="12" s="1"/>
  <c r="AQ70" i="12" s="1"/>
  <c r="AJ65" i="12"/>
  <c r="AJ66" i="12" s="1"/>
  <c r="AJ68" i="12" s="1"/>
  <c r="AH65" i="12"/>
  <c r="AH66" i="12" s="1"/>
  <c r="AG65" i="12"/>
  <c r="AG66" i="12" s="1"/>
  <c r="AE65" i="12"/>
  <c r="AE66" i="12" s="1"/>
  <c r="AE68" i="12" s="1"/>
  <c r="AE70" i="12" s="1"/>
  <c r="AE78" i="12" s="1"/>
  <c r="AE80" i="12" s="1"/>
  <c r="AC65" i="12"/>
  <c r="AC66" i="12" s="1"/>
  <c r="AC68" i="12" s="1"/>
  <c r="AC70" i="12" s="1"/>
  <c r="AC78" i="12" s="1"/>
  <c r="AC80" i="12" s="1"/>
  <c r="AA65" i="12"/>
  <c r="AA66" i="12" s="1"/>
  <c r="AA68" i="12" s="1"/>
  <c r="AA70" i="12" s="1"/>
  <c r="AA78" i="12" s="1"/>
  <c r="AA80" i="12" s="1"/>
  <c r="Y65" i="12"/>
  <c r="Y66" i="12" s="1"/>
  <c r="Y68" i="12" s="1"/>
  <c r="Y70" i="12" s="1"/>
  <c r="Y78" i="12" s="1"/>
  <c r="Y80" i="12" s="1"/>
  <c r="X65" i="12"/>
  <c r="X66" i="12" s="1"/>
  <c r="X68" i="12" s="1"/>
  <c r="X70" i="12" s="1"/>
  <c r="X78" i="12" s="1"/>
  <c r="X80" i="12" s="1"/>
  <c r="U65" i="12"/>
  <c r="U66" i="12" s="1"/>
  <c r="U68" i="12" s="1"/>
  <c r="U70" i="12" s="1"/>
  <c r="U78" i="12" s="1"/>
  <c r="U80" i="12" s="1"/>
  <c r="T65" i="12"/>
  <c r="T66" i="12" s="1"/>
  <c r="T68" i="12" s="1"/>
  <c r="T70" i="12" s="1"/>
  <c r="S65" i="12"/>
  <c r="S66" i="12" s="1"/>
  <c r="S68" i="12" s="1"/>
  <c r="S70" i="12" s="1"/>
  <c r="L65" i="12"/>
  <c r="L66" i="12" s="1"/>
  <c r="L68" i="12" s="1"/>
  <c r="L70" i="12" s="1"/>
  <c r="L78" i="12" s="1"/>
  <c r="L80" i="12" s="1"/>
  <c r="J65" i="12"/>
  <c r="I65" i="12"/>
  <c r="G65" i="12"/>
  <c r="G66" i="12" s="1"/>
  <c r="G68" i="12" s="1"/>
  <c r="G70" i="12" s="1"/>
  <c r="MA45" i="12"/>
  <c r="LZ45" i="12"/>
  <c r="LY45" i="12"/>
  <c r="LX45" i="12"/>
  <c r="LW45" i="12"/>
  <c r="LV45" i="12"/>
  <c r="LU45" i="12"/>
  <c r="LT45" i="12"/>
  <c r="LS45" i="12"/>
  <c r="LR45" i="12"/>
  <c r="LQ45" i="12"/>
  <c r="LP45" i="12"/>
  <c r="LO45" i="12"/>
  <c r="LN45" i="12"/>
  <c r="LM45" i="12"/>
  <c r="LL45" i="12"/>
  <c r="LK45" i="12"/>
  <c r="LJ45" i="12"/>
  <c r="LI45" i="12"/>
  <c r="LH45" i="12"/>
  <c r="LG45" i="12"/>
  <c r="LF45" i="12"/>
  <c r="LE45" i="12"/>
  <c r="LD45" i="12"/>
  <c r="LC45" i="12"/>
  <c r="LB45" i="12"/>
  <c r="LA45" i="12"/>
  <c r="LA71" i="12" s="1"/>
  <c r="LA72" i="12" s="1"/>
  <c r="LA74" i="12" s="1"/>
  <c r="LA76" i="12" s="1"/>
  <c r="KZ45" i="12"/>
  <c r="KZ71" i="12" s="1"/>
  <c r="KZ72" i="12" s="1"/>
  <c r="KZ74" i="12" s="1"/>
  <c r="KZ76" i="12" s="1"/>
  <c r="KY45" i="12"/>
  <c r="KY71" i="12" s="1"/>
  <c r="KY72" i="12" s="1"/>
  <c r="KY74" i="12" s="1"/>
  <c r="KY76" i="12" s="1"/>
  <c r="KX45" i="12"/>
  <c r="KX71" i="12" s="1"/>
  <c r="KX72" i="12" s="1"/>
  <c r="KW45" i="12"/>
  <c r="KW71" i="12" s="1"/>
  <c r="KW72" i="12" s="1"/>
  <c r="KW74" i="12" s="1"/>
  <c r="KW76" i="12" s="1"/>
  <c r="KV45" i="12"/>
  <c r="KV71" i="12" s="1"/>
  <c r="KV72" i="12" s="1"/>
  <c r="KV74" i="12" s="1"/>
  <c r="KV76" i="12" s="1"/>
  <c r="KU45" i="12"/>
  <c r="KU71" i="12" s="1"/>
  <c r="KU72" i="12" s="1"/>
  <c r="KU74" i="12" s="1"/>
  <c r="KU76" i="12" s="1"/>
  <c r="KT45" i="12"/>
  <c r="KT71" i="12" s="1"/>
  <c r="KT72" i="12" s="1"/>
  <c r="KT74" i="12" s="1"/>
  <c r="KT76" i="12" s="1"/>
  <c r="KS45" i="12"/>
  <c r="KS71" i="12" s="1"/>
  <c r="KS72" i="12" s="1"/>
  <c r="KS74" i="12" s="1"/>
  <c r="KS76" i="12" s="1"/>
  <c r="KR45" i="12"/>
  <c r="KQ45" i="12"/>
  <c r="KP45" i="12"/>
  <c r="KP71" i="12" s="1"/>
  <c r="KO45" i="12"/>
  <c r="KO71" i="12" s="1"/>
  <c r="KN45" i="12"/>
  <c r="KM45" i="12"/>
  <c r="KL45" i="12"/>
  <c r="KL71" i="12" s="1"/>
  <c r="KL72" i="12" s="1"/>
  <c r="KL74" i="12" s="1"/>
  <c r="KL76" i="12" s="1"/>
  <c r="KL85" i="12" s="1"/>
  <c r="KK45" i="12"/>
  <c r="KK71" i="12" s="1"/>
  <c r="KK72" i="12" s="1"/>
  <c r="KK74" i="12" s="1"/>
  <c r="KK76" i="12" s="1"/>
  <c r="KJ45" i="12"/>
  <c r="KJ71" i="12" s="1"/>
  <c r="KJ72" i="12" s="1"/>
  <c r="KJ74" i="12" s="1"/>
  <c r="KI45" i="12"/>
  <c r="KI71" i="12" s="1"/>
  <c r="KI72" i="12" s="1"/>
  <c r="KI74" i="12" s="1"/>
  <c r="KI76" i="12" s="1"/>
  <c r="KH45" i="12"/>
  <c r="KH71" i="12" s="1"/>
  <c r="KH72" i="12" s="1"/>
  <c r="KH74" i="12" s="1"/>
  <c r="KH76" i="12" s="1"/>
  <c r="KG45" i="12"/>
  <c r="KG71" i="12" s="1"/>
  <c r="KG72" i="12" s="1"/>
  <c r="KG74" i="12" s="1"/>
  <c r="KG76" i="12" s="1"/>
  <c r="KF45" i="12"/>
  <c r="KF71" i="12" s="1"/>
  <c r="KF72" i="12" s="1"/>
  <c r="KF74" i="12" s="1"/>
  <c r="KF76" i="12" s="1"/>
  <c r="KE45" i="12"/>
  <c r="KE71" i="12" s="1"/>
  <c r="KE72" i="12" s="1"/>
  <c r="KE74" i="12" s="1"/>
  <c r="KE76" i="12" s="1"/>
  <c r="KE85" i="12" s="1"/>
  <c r="KD45" i="12"/>
  <c r="KD71" i="12" s="1"/>
  <c r="KD72" i="12" s="1"/>
  <c r="KD74" i="12" s="1"/>
  <c r="KD76" i="12" s="1"/>
  <c r="KD85" i="12" s="1"/>
  <c r="KC45" i="12"/>
  <c r="KC71" i="12" s="1"/>
  <c r="KC72" i="12" s="1"/>
  <c r="KC74" i="12" s="1"/>
  <c r="KC76" i="12" s="1"/>
  <c r="KC85" i="12" s="1"/>
  <c r="KB45" i="12"/>
  <c r="KB71" i="12" s="1"/>
  <c r="KB72" i="12" s="1"/>
  <c r="KB74" i="12" s="1"/>
  <c r="KB76" i="12" s="1"/>
  <c r="KA45" i="12"/>
  <c r="KA71" i="12" s="1"/>
  <c r="KA72" i="12" s="1"/>
  <c r="KA74" i="12" s="1"/>
  <c r="KA76" i="12" s="1"/>
  <c r="JZ45" i="12"/>
  <c r="JZ71" i="12" s="1"/>
  <c r="JZ72" i="12" s="1"/>
  <c r="JY45" i="12"/>
  <c r="JY71" i="12" s="1"/>
  <c r="JY72" i="12" s="1"/>
  <c r="JY74" i="12" s="1"/>
  <c r="JY76" i="12" s="1"/>
  <c r="JX45" i="12"/>
  <c r="JX71" i="12" s="1"/>
  <c r="JX72" i="12" s="1"/>
  <c r="JW45" i="12"/>
  <c r="JW71" i="12" s="1"/>
  <c r="JW72" i="12" s="1"/>
  <c r="JW74" i="12" s="1"/>
  <c r="JW76" i="12" s="1"/>
  <c r="JV45" i="12"/>
  <c r="JV71" i="12" s="1"/>
  <c r="JV72" i="12" s="1"/>
  <c r="JV74" i="12" s="1"/>
  <c r="JV76" i="12" s="1"/>
  <c r="JV85" i="12" s="1"/>
  <c r="JU45" i="12"/>
  <c r="JU71" i="12" s="1"/>
  <c r="JU72" i="12" s="1"/>
  <c r="JU74" i="12" s="1"/>
  <c r="JU76" i="12" s="1"/>
  <c r="JU85" i="12" s="1"/>
  <c r="JT45" i="12"/>
  <c r="JT71" i="12" s="1"/>
  <c r="JT72" i="12" s="1"/>
  <c r="JS45" i="12"/>
  <c r="JS71" i="12" s="1"/>
  <c r="JR45" i="12"/>
  <c r="JR71" i="12" s="1"/>
  <c r="JR72" i="12" s="1"/>
  <c r="JR74" i="12" s="1"/>
  <c r="JR76" i="12" s="1"/>
  <c r="JQ45" i="12"/>
  <c r="JQ71" i="12" s="1"/>
  <c r="JP45" i="12"/>
  <c r="JP71" i="12" s="1"/>
  <c r="JO45" i="12"/>
  <c r="JO71" i="12" s="1"/>
  <c r="JN45" i="12"/>
  <c r="JN71" i="12" s="1"/>
  <c r="JN72" i="12" s="1"/>
  <c r="JM45" i="12"/>
  <c r="JM71" i="12" s="1"/>
  <c r="JM72" i="12" s="1"/>
  <c r="JL45" i="12"/>
  <c r="JL71" i="12" s="1"/>
  <c r="JK45" i="12"/>
  <c r="JK71" i="12" s="1"/>
  <c r="JK72" i="12" s="1"/>
  <c r="JK74" i="12" s="1"/>
  <c r="JK76" i="12" s="1"/>
  <c r="JK85" i="12" s="1"/>
  <c r="JJ45" i="12"/>
  <c r="JJ71" i="12" s="1"/>
  <c r="JJ72" i="12" s="1"/>
  <c r="JJ74" i="12" s="1"/>
  <c r="JJ76" i="12" s="1"/>
  <c r="JJ85" i="12" s="1"/>
  <c r="JI45" i="12"/>
  <c r="JI71" i="12" s="1"/>
  <c r="JI72" i="12" s="1"/>
  <c r="JI74" i="12" s="1"/>
  <c r="JI76" i="12" s="1"/>
  <c r="JI85" i="12" s="1"/>
  <c r="JH45" i="12"/>
  <c r="JH71" i="12" s="1"/>
  <c r="JH72" i="12" s="1"/>
  <c r="JH74" i="12" s="1"/>
  <c r="JH76" i="12" s="1"/>
  <c r="JH85" i="12" s="1"/>
  <c r="JG45" i="12"/>
  <c r="JF45" i="12"/>
  <c r="JF71" i="12" s="1"/>
  <c r="JF72" i="12" s="1"/>
  <c r="JF74" i="12" s="1"/>
  <c r="JF76" i="12" s="1"/>
  <c r="JF85" i="12" s="1"/>
  <c r="JE45" i="12"/>
  <c r="JE71" i="12" s="1"/>
  <c r="JE72" i="12" s="1"/>
  <c r="JE74" i="12" s="1"/>
  <c r="JE76" i="12" s="1"/>
  <c r="JE85" i="12" s="1"/>
  <c r="JD45" i="12"/>
  <c r="JD71" i="12" s="1"/>
  <c r="JC45" i="12"/>
  <c r="JC71" i="12" s="1"/>
  <c r="JB45" i="12"/>
  <c r="JB71" i="12" s="1"/>
  <c r="JB72" i="12" s="1"/>
  <c r="JA45" i="12"/>
  <c r="JA71" i="12" s="1"/>
  <c r="JA72" i="12" s="1"/>
  <c r="JA74" i="12" s="1"/>
  <c r="JA76" i="12" s="1"/>
  <c r="IZ45" i="12"/>
  <c r="IZ71" i="12" s="1"/>
  <c r="IZ72" i="12" s="1"/>
  <c r="IZ74" i="12" s="1"/>
  <c r="IZ76" i="12" s="1"/>
  <c r="IY45" i="12"/>
  <c r="IY71" i="12" s="1"/>
  <c r="IY72" i="12" s="1"/>
  <c r="IY74" i="12" s="1"/>
  <c r="IY76" i="12" s="1"/>
  <c r="IX45" i="12"/>
  <c r="IX71" i="12" s="1"/>
  <c r="IX72" i="12" s="1"/>
  <c r="IX74" i="12" s="1"/>
  <c r="IX76" i="12" s="1"/>
  <c r="IX85" i="12" s="1"/>
  <c r="IW45" i="12"/>
  <c r="IV45" i="12"/>
  <c r="IU45" i="12"/>
  <c r="IT45" i="12"/>
  <c r="IT71" i="12" s="1"/>
  <c r="IT72" i="12" s="1"/>
  <c r="IS45" i="12"/>
  <c r="IS71" i="12" s="1"/>
  <c r="IS72" i="12" s="1"/>
  <c r="IS74" i="12" s="1"/>
  <c r="IR45" i="12"/>
  <c r="IQ45" i="12"/>
  <c r="IP45" i="12"/>
  <c r="IO45" i="12"/>
  <c r="IO71" i="12" s="1"/>
  <c r="IO72" i="12" s="1"/>
  <c r="IO74" i="12" s="1"/>
  <c r="IO76" i="12" s="1"/>
  <c r="IO85" i="12" s="1"/>
  <c r="IN45" i="12"/>
  <c r="IN71" i="12" s="1"/>
  <c r="IN72" i="12" s="1"/>
  <c r="IN74" i="12" s="1"/>
  <c r="IM45" i="12"/>
  <c r="IM71" i="12" s="1"/>
  <c r="IM72" i="12" s="1"/>
  <c r="IM74" i="12" s="1"/>
  <c r="IM76" i="12" s="1"/>
  <c r="IM85" i="12" s="1"/>
  <c r="IL45" i="12"/>
  <c r="IL71" i="12" s="1"/>
  <c r="IL72" i="12" s="1"/>
  <c r="IL74" i="12" s="1"/>
  <c r="IL76" i="12" s="1"/>
  <c r="IL85" i="12" s="1"/>
  <c r="IK45" i="12"/>
  <c r="IK71" i="12" s="1"/>
  <c r="IK72" i="12" s="1"/>
  <c r="IJ45" i="12"/>
  <c r="IJ71" i="12" s="1"/>
  <c r="IJ72" i="12" s="1"/>
  <c r="IJ74" i="12" s="1"/>
  <c r="IJ76" i="12" s="1"/>
  <c r="IJ85" i="12" s="1"/>
  <c r="II45" i="12"/>
  <c r="II71" i="12" s="1"/>
  <c r="II72" i="12" s="1"/>
  <c r="II74" i="12" s="1"/>
  <c r="II76" i="12" s="1"/>
  <c r="II85" i="12" s="1"/>
  <c r="IH45" i="12"/>
  <c r="IH71" i="12" s="1"/>
  <c r="IH72" i="12" s="1"/>
  <c r="IH74" i="12" s="1"/>
  <c r="IH76" i="12" s="1"/>
  <c r="IG45" i="12"/>
  <c r="IG71" i="12" s="1"/>
  <c r="IG72" i="12" s="1"/>
  <c r="IG74" i="12" s="1"/>
  <c r="IG76" i="12" s="1"/>
  <c r="IF45" i="12"/>
  <c r="IF71" i="12" s="1"/>
  <c r="IF72" i="12" s="1"/>
  <c r="IF74" i="12" s="1"/>
  <c r="IF76" i="12" s="1"/>
  <c r="IE45" i="12"/>
  <c r="IE71" i="12" s="1"/>
  <c r="IE72" i="12" s="1"/>
  <c r="IE74" i="12" s="1"/>
  <c r="IE76" i="12" s="1"/>
  <c r="ID45" i="12"/>
  <c r="ID71" i="12" s="1"/>
  <c r="ID72" i="12" s="1"/>
  <c r="IC45" i="12"/>
  <c r="IC71" i="12" s="1"/>
  <c r="IC72" i="12" s="1"/>
  <c r="IC74" i="12" s="1"/>
  <c r="IC76" i="12" s="1"/>
  <c r="IB45" i="12"/>
  <c r="IB71" i="12" s="1"/>
  <c r="IB72" i="12" s="1"/>
  <c r="IB74" i="12" s="1"/>
  <c r="IB76" i="12" s="1"/>
  <c r="IA45" i="12"/>
  <c r="IA71" i="12" s="1"/>
  <c r="IA72" i="12" s="1"/>
  <c r="IA74" i="12" s="1"/>
  <c r="IA76" i="12" s="1"/>
  <c r="HZ45" i="12"/>
  <c r="HZ71" i="12" s="1"/>
  <c r="HZ72" i="12" s="1"/>
  <c r="HZ74" i="12" s="1"/>
  <c r="HZ76" i="12" s="1"/>
  <c r="HY45" i="12"/>
  <c r="HY71" i="12" s="1"/>
  <c r="HY72" i="12" s="1"/>
  <c r="HY74" i="12" s="1"/>
  <c r="HY76" i="12" s="1"/>
  <c r="HX45" i="12"/>
  <c r="HX71" i="12" s="1"/>
  <c r="HX72" i="12" s="1"/>
  <c r="HX74" i="12" s="1"/>
  <c r="HX76" i="12" s="1"/>
  <c r="HW45" i="12"/>
  <c r="HV45" i="12"/>
  <c r="HV71" i="12" s="1"/>
  <c r="HV72" i="12" s="1"/>
  <c r="HV74" i="12" s="1"/>
  <c r="HV76" i="12" s="1"/>
  <c r="HU45" i="12"/>
  <c r="HU71" i="12" s="1"/>
  <c r="HT45" i="12"/>
  <c r="HT71" i="12" s="1"/>
  <c r="HT72" i="12" s="1"/>
  <c r="HT74" i="12" s="1"/>
  <c r="HT76" i="12" s="1"/>
  <c r="HS45" i="12"/>
  <c r="HR45" i="12"/>
  <c r="HR71" i="12" s="1"/>
  <c r="HQ45" i="12"/>
  <c r="HP45" i="12"/>
  <c r="HP71" i="12" s="1"/>
  <c r="HP72" i="12" s="1"/>
  <c r="HP74" i="12" s="1"/>
  <c r="HO45" i="12"/>
  <c r="HN45" i="12"/>
  <c r="HN71" i="12" s="1"/>
  <c r="HN72" i="12" s="1"/>
  <c r="HN74" i="12" s="1"/>
  <c r="HN76" i="12" s="1"/>
  <c r="HM45" i="12"/>
  <c r="HM71" i="12" s="1"/>
  <c r="HM72" i="12" s="1"/>
  <c r="HM74" i="12" s="1"/>
  <c r="HM76" i="12" s="1"/>
  <c r="HL45" i="12"/>
  <c r="HK45" i="12"/>
  <c r="HK71" i="12" s="1"/>
  <c r="HK72" i="12" s="1"/>
  <c r="HK74" i="12" s="1"/>
  <c r="HK76" i="12" s="1"/>
  <c r="HJ45" i="12"/>
  <c r="HJ71" i="12" s="1"/>
  <c r="HJ72" i="12" s="1"/>
  <c r="HJ74" i="12" s="1"/>
  <c r="HJ76" i="12" s="1"/>
  <c r="HI45" i="12"/>
  <c r="HI71" i="12" s="1"/>
  <c r="HI72" i="12" s="1"/>
  <c r="HI74" i="12" s="1"/>
  <c r="HI76" i="12" s="1"/>
  <c r="HH45" i="12"/>
  <c r="HH71" i="12" s="1"/>
  <c r="HH72" i="12" s="1"/>
  <c r="HH74" i="12" s="1"/>
  <c r="HH76" i="12" s="1"/>
  <c r="HG45" i="12"/>
  <c r="HG71" i="12" s="1"/>
  <c r="HG72" i="12" s="1"/>
  <c r="HG74" i="12" s="1"/>
  <c r="HG76" i="12" s="1"/>
  <c r="HF45" i="12"/>
  <c r="HF71" i="12" s="1"/>
  <c r="HF72" i="12" s="1"/>
  <c r="HE45" i="12"/>
  <c r="HE71" i="12" s="1"/>
  <c r="HE72" i="12" s="1"/>
  <c r="HE74" i="12" s="1"/>
  <c r="HE76" i="12" s="1"/>
  <c r="HD45" i="12"/>
  <c r="HD71" i="12" s="1"/>
  <c r="HD72" i="12" s="1"/>
  <c r="HD74" i="12" s="1"/>
  <c r="HD76" i="12" s="1"/>
  <c r="HC45" i="12"/>
  <c r="HC71" i="12" s="1"/>
  <c r="HC72" i="12" s="1"/>
  <c r="HC74" i="12" s="1"/>
  <c r="HC76" i="12" s="1"/>
  <c r="HB45" i="12"/>
  <c r="HB71" i="12" s="1"/>
  <c r="HB72" i="12" s="1"/>
  <c r="HB74" i="12" s="1"/>
  <c r="HB76" i="12" s="1"/>
  <c r="HA45" i="12"/>
  <c r="HA71" i="12" s="1"/>
  <c r="HA72" i="12" s="1"/>
  <c r="GZ45" i="12"/>
  <c r="GZ71" i="12" s="1"/>
  <c r="GZ72" i="12" s="1"/>
  <c r="GZ74" i="12" s="1"/>
  <c r="GZ76" i="12" s="1"/>
  <c r="GY45" i="12"/>
  <c r="GY71" i="12" s="1"/>
  <c r="GY72" i="12" s="1"/>
  <c r="GY74" i="12" s="1"/>
  <c r="GY76" i="12" s="1"/>
  <c r="GX45" i="12"/>
  <c r="GX71" i="12" s="1"/>
  <c r="GX72" i="12" s="1"/>
  <c r="GW45" i="12"/>
  <c r="GW71" i="12" s="1"/>
  <c r="GW72" i="12" s="1"/>
  <c r="GW74" i="12" s="1"/>
  <c r="GV45" i="12"/>
  <c r="GV71" i="12" s="1"/>
  <c r="GV72" i="12" s="1"/>
  <c r="GV74" i="12" s="1"/>
  <c r="GV76" i="12" s="1"/>
  <c r="GU45" i="12"/>
  <c r="GT45" i="12"/>
  <c r="GS45" i="12"/>
  <c r="GS71" i="12" s="1"/>
  <c r="GS72" i="12" s="1"/>
  <c r="GS74" i="12" s="1"/>
  <c r="GS76" i="12" s="1"/>
  <c r="GR45" i="12"/>
  <c r="GR71" i="12" s="1"/>
  <c r="GR72" i="12" s="1"/>
  <c r="GR74" i="12" s="1"/>
  <c r="GQ45" i="12"/>
  <c r="GP45" i="12"/>
  <c r="GP71" i="12" s="1"/>
  <c r="GP72" i="12" s="1"/>
  <c r="GP74" i="12" s="1"/>
  <c r="GP76" i="12" s="1"/>
  <c r="GO45" i="12"/>
  <c r="GN45" i="12"/>
  <c r="GM45" i="12"/>
  <c r="GM71" i="12" s="1"/>
  <c r="GM72" i="12" s="1"/>
  <c r="GM74" i="12" s="1"/>
  <c r="GM76" i="12" s="1"/>
  <c r="GL45" i="12"/>
  <c r="GL71" i="12" s="1"/>
  <c r="GL72" i="12" s="1"/>
  <c r="GL74" i="12" s="1"/>
  <c r="GL76" i="12" s="1"/>
  <c r="GK45" i="12"/>
  <c r="GK71" i="12" s="1"/>
  <c r="GK72" i="12" s="1"/>
  <c r="GK74" i="12" s="1"/>
  <c r="GK76" i="12" s="1"/>
  <c r="GJ45" i="12"/>
  <c r="GJ71" i="12" s="1"/>
  <c r="GI45" i="12"/>
  <c r="GI71" i="12" s="1"/>
  <c r="GH45" i="12"/>
  <c r="GH71" i="12" s="1"/>
  <c r="GH72" i="12" s="1"/>
  <c r="GH74" i="12" s="1"/>
  <c r="GH76" i="12" s="1"/>
  <c r="GG45" i="12"/>
  <c r="GG71" i="12" s="1"/>
  <c r="GG72" i="12" s="1"/>
  <c r="GG74" i="12" s="1"/>
  <c r="GG76" i="12" s="1"/>
  <c r="GF45" i="12"/>
  <c r="GF71" i="12" s="1"/>
  <c r="GF72" i="12" s="1"/>
  <c r="GF74" i="12" s="1"/>
  <c r="GF76" i="12" s="1"/>
  <c r="GE45" i="12"/>
  <c r="GE71" i="12" s="1"/>
  <c r="GE72" i="12" s="1"/>
  <c r="GE74" i="12" s="1"/>
  <c r="GE76" i="12" s="1"/>
  <c r="GD45" i="12"/>
  <c r="GD71" i="12" s="1"/>
  <c r="GD72" i="12" s="1"/>
  <c r="GD74" i="12" s="1"/>
  <c r="GD76" i="12" s="1"/>
  <c r="GC45" i="12"/>
  <c r="GB45" i="12"/>
  <c r="GB71" i="12" s="1"/>
  <c r="GB72" i="12" s="1"/>
  <c r="GA45" i="12"/>
  <c r="GA71" i="12" s="1"/>
  <c r="GA72" i="12" s="1"/>
  <c r="GA74" i="12" s="1"/>
  <c r="GA76" i="12" s="1"/>
  <c r="FZ45" i="12"/>
  <c r="FZ71" i="12" s="1"/>
  <c r="FZ72" i="12" s="1"/>
  <c r="FZ74" i="12" s="1"/>
  <c r="FZ76" i="12" s="1"/>
  <c r="FY45" i="12"/>
  <c r="FY71" i="12" s="1"/>
  <c r="FY72" i="12" s="1"/>
  <c r="FY74" i="12" s="1"/>
  <c r="FY76" i="12" s="1"/>
  <c r="FX45" i="12"/>
  <c r="FX71" i="12" s="1"/>
  <c r="FX72" i="12" s="1"/>
  <c r="FX74" i="12" s="1"/>
  <c r="FX76" i="12" s="1"/>
  <c r="FW45" i="12"/>
  <c r="FW71" i="12" s="1"/>
  <c r="FW72" i="12" s="1"/>
  <c r="FW74" i="12" s="1"/>
  <c r="FW76" i="12" s="1"/>
  <c r="FV45" i="12"/>
  <c r="FV71" i="12" s="1"/>
  <c r="FV72" i="12" s="1"/>
  <c r="FV74" i="12" s="1"/>
  <c r="FV76" i="12" s="1"/>
  <c r="FU45" i="12"/>
  <c r="FU71" i="12" s="1"/>
  <c r="FU72" i="12" s="1"/>
  <c r="FU74" i="12" s="1"/>
  <c r="FU76" i="12" s="1"/>
  <c r="FT45" i="12"/>
  <c r="FT71" i="12" s="1"/>
  <c r="FT72" i="12" s="1"/>
  <c r="FT74" i="12" s="1"/>
  <c r="FS45" i="12"/>
  <c r="FS71" i="12" s="1"/>
  <c r="FS72" i="12" s="1"/>
  <c r="FS74" i="12" s="1"/>
  <c r="FS76" i="12" s="1"/>
  <c r="FR45" i="12"/>
  <c r="FR71" i="12" s="1"/>
  <c r="FR72" i="12" s="1"/>
  <c r="FR74" i="12" s="1"/>
  <c r="FR76" i="12" s="1"/>
  <c r="FQ45" i="12"/>
  <c r="FQ71" i="12" s="1"/>
  <c r="FQ72" i="12" s="1"/>
  <c r="FQ74" i="12" s="1"/>
  <c r="FQ76" i="12" s="1"/>
  <c r="FP45" i="12"/>
  <c r="FP71" i="12" s="1"/>
  <c r="FP72" i="12" s="1"/>
  <c r="FP74" i="12" s="1"/>
  <c r="FP76" i="12" s="1"/>
  <c r="FO45" i="12"/>
  <c r="FN45" i="12"/>
  <c r="FN71" i="12" s="1"/>
  <c r="FN72" i="12" s="1"/>
  <c r="FN74" i="12" s="1"/>
  <c r="FN76" i="12" s="1"/>
  <c r="FM45" i="12"/>
  <c r="FM71" i="12" s="1"/>
  <c r="FM72" i="12" s="1"/>
  <c r="FM74" i="12" s="1"/>
  <c r="FM76" i="12" s="1"/>
  <c r="FL45" i="12"/>
  <c r="FL71" i="12" s="1"/>
  <c r="FL72" i="12" s="1"/>
  <c r="FL74" i="12" s="1"/>
  <c r="FL76" i="12" s="1"/>
  <c r="FK45" i="12"/>
  <c r="FJ45" i="12"/>
  <c r="FJ71" i="12" s="1"/>
  <c r="FJ72" i="12" s="1"/>
  <c r="FJ74" i="12" s="1"/>
  <c r="FJ76" i="12" s="1"/>
  <c r="FI45" i="12"/>
  <c r="FH45" i="12"/>
  <c r="FH71" i="12" s="1"/>
  <c r="FH72" i="12" s="1"/>
  <c r="FH74" i="12" s="1"/>
  <c r="FH76" i="12" s="1"/>
  <c r="FG45" i="12"/>
  <c r="FG71" i="12" s="1"/>
  <c r="FG72" i="12" s="1"/>
  <c r="FG74" i="12" s="1"/>
  <c r="FG76" i="12" s="1"/>
  <c r="FF45" i="12"/>
  <c r="FF71" i="12" s="1"/>
  <c r="FF72" i="12" s="1"/>
  <c r="FF74" i="12" s="1"/>
  <c r="FF76" i="12" s="1"/>
  <c r="FE45" i="12"/>
  <c r="FD45" i="12"/>
  <c r="FC45" i="12"/>
  <c r="FB45" i="12"/>
  <c r="FB71" i="12" s="1"/>
  <c r="FA45" i="12"/>
  <c r="FA71" i="12" s="1"/>
  <c r="FA72" i="12" s="1"/>
  <c r="FA74" i="12" s="1"/>
  <c r="FA76" i="12" s="1"/>
  <c r="EZ45" i="12"/>
  <c r="EY45" i="12"/>
  <c r="EY71" i="12" s="1"/>
  <c r="EY72" i="12" s="1"/>
  <c r="EY74" i="12" s="1"/>
  <c r="EY76" i="12" s="1"/>
  <c r="EX45" i="12"/>
  <c r="EW45" i="12"/>
  <c r="EV45" i="12"/>
  <c r="EV71" i="12" s="1"/>
  <c r="EV72" i="12" s="1"/>
  <c r="EV74" i="12" s="1"/>
  <c r="EV76" i="12" s="1"/>
  <c r="EU45" i="12"/>
  <c r="EU71" i="12" s="1"/>
  <c r="EU72" i="12" s="1"/>
  <c r="EU74" i="12" s="1"/>
  <c r="EU76" i="12" s="1"/>
  <c r="ET45" i="12"/>
  <c r="ET71" i="12" s="1"/>
  <c r="ET72" i="12" s="1"/>
  <c r="ET74" i="12" s="1"/>
  <c r="ET76" i="12" s="1"/>
  <c r="ES45" i="12"/>
  <c r="ES71" i="12" s="1"/>
  <c r="ES72" i="12" s="1"/>
  <c r="ES74" i="12" s="1"/>
  <c r="ES76" i="12" s="1"/>
  <c r="ER45" i="12"/>
  <c r="ER71" i="12" s="1"/>
  <c r="ER72" i="12" s="1"/>
  <c r="ER74" i="12" s="1"/>
  <c r="ER76" i="12" s="1"/>
  <c r="EQ45" i="12"/>
  <c r="EQ71" i="12" s="1"/>
  <c r="EQ72" i="12" s="1"/>
  <c r="EQ74" i="12" s="1"/>
  <c r="EQ76" i="12" s="1"/>
  <c r="EP45" i="12"/>
  <c r="EP71" i="12" s="1"/>
  <c r="EP72" i="12" s="1"/>
  <c r="EP74" i="12" s="1"/>
  <c r="EP76" i="12" s="1"/>
  <c r="EO45" i="12"/>
  <c r="EO71" i="12" s="1"/>
  <c r="EO72" i="12" s="1"/>
  <c r="EO74" i="12" s="1"/>
  <c r="EO76" i="12" s="1"/>
  <c r="EN45" i="12"/>
  <c r="EN71" i="12" s="1"/>
  <c r="EN72" i="12" s="1"/>
  <c r="EN74" i="12" s="1"/>
  <c r="EN76" i="12" s="1"/>
  <c r="EM45" i="12"/>
  <c r="EM71" i="12" s="1"/>
  <c r="EM72" i="12" s="1"/>
  <c r="EM74" i="12" s="1"/>
  <c r="EM76" i="12" s="1"/>
  <c r="EL45" i="12"/>
  <c r="EL71" i="12" s="1"/>
  <c r="EL72" i="12" s="1"/>
  <c r="EK45" i="12"/>
  <c r="EK71" i="12" s="1"/>
  <c r="EK72" i="12" s="1"/>
  <c r="EK74" i="12" s="1"/>
  <c r="EK76" i="12" s="1"/>
  <c r="EJ45" i="12"/>
  <c r="EJ71" i="12" s="1"/>
  <c r="EJ72" i="12" s="1"/>
  <c r="EJ74" i="12" s="1"/>
  <c r="EJ76" i="12" s="1"/>
  <c r="EI45" i="12"/>
  <c r="EI71" i="12" s="1"/>
  <c r="EI72" i="12" s="1"/>
  <c r="EH45" i="12"/>
  <c r="EH71" i="12" s="1"/>
  <c r="EH72" i="12" s="1"/>
  <c r="EH74" i="12" s="1"/>
  <c r="EH76" i="12" s="1"/>
  <c r="EG45" i="12"/>
  <c r="EG71" i="12" s="1"/>
  <c r="EG72" i="12" s="1"/>
  <c r="EG74" i="12" s="1"/>
  <c r="EG76" i="12" s="1"/>
  <c r="EF45" i="12"/>
  <c r="EF71" i="12" s="1"/>
  <c r="EF72" i="12" s="1"/>
  <c r="EF74" i="12" s="1"/>
  <c r="EF76" i="12" s="1"/>
  <c r="EE45" i="12"/>
  <c r="EE71" i="12" s="1"/>
  <c r="EE72" i="12" s="1"/>
  <c r="EE74" i="12" s="1"/>
  <c r="EE76" i="12" s="1"/>
  <c r="ED45" i="12"/>
  <c r="ED71" i="12" s="1"/>
  <c r="EC45" i="12"/>
  <c r="EC71" i="12" s="1"/>
  <c r="EC72" i="12" s="1"/>
  <c r="EC74" i="12" s="1"/>
  <c r="EB45" i="12"/>
  <c r="EB71" i="12" s="1"/>
  <c r="EB72" i="12" s="1"/>
  <c r="EB74" i="12" s="1"/>
  <c r="EB76" i="12" s="1"/>
  <c r="EA45" i="12"/>
  <c r="EA71" i="12" s="1"/>
  <c r="EA72" i="12" s="1"/>
  <c r="EA74" i="12" s="1"/>
  <c r="EA76" i="12" s="1"/>
  <c r="DZ45" i="12"/>
  <c r="DZ71" i="12" s="1"/>
  <c r="DZ72" i="12" s="1"/>
  <c r="DZ74" i="12" s="1"/>
  <c r="DZ76" i="12" s="1"/>
  <c r="DY45" i="12"/>
  <c r="DY71" i="12" s="1"/>
  <c r="DY72" i="12" s="1"/>
  <c r="DY74" i="12" s="1"/>
  <c r="DY76" i="12" s="1"/>
  <c r="DX45" i="12"/>
  <c r="DX71" i="12" s="1"/>
  <c r="DX72" i="12" s="1"/>
  <c r="DX74" i="12" s="1"/>
  <c r="DW45" i="12"/>
  <c r="DV45" i="12"/>
  <c r="DV71" i="12" s="1"/>
  <c r="DV72" i="12" s="1"/>
  <c r="DV74" i="12" s="1"/>
  <c r="DV76" i="12" s="1"/>
  <c r="DU45" i="12"/>
  <c r="DU71" i="12" s="1"/>
  <c r="DU72" i="12" s="1"/>
  <c r="DU74" i="12" s="1"/>
  <c r="DU76" i="12" s="1"/>
  <c r="DT45" i="12"/>
  <c r="DT71" i="12" s="1"/>
  <c r="DT72" i="12" s="1"/>
  <c r="DT74" i="12" s="1"/>
  <c r="DT76" i="12" s="1"/>
  <c r="DS45" i="12"/>
  <c r="DR45" i="12"/>
  <c r="DR71" i="12" s="1"/>
  <c r="DR72" i="12" s="1"/>
  <c r="DR74" i="12" s="1"/>
  <c r="DQ45" i="12"/>
  <c r="DQ71" i="12" s="1"/>
  <c r="DQ72" i="12" s="1"/>
  <c r="DQ74" i="12" s="1"/>
  <c r="DQ76" i="12" s="1"/>
  <c r="DP45" i="12"/>
  <c r="DP71" i="12" s="1"/>
  <c r="DP72" i="12" s="1"/>
  <c r="DP74" i="12" s="1"/>
  <c r="DP76" i="12" s="1"/>
  <c r="DO45" i="12"/>
  <c r="DN45" i="12"/>
  <c r="DN71" i="12" s="1"/>
  <c r="DN72" i="12" s="1"/>
  <c r="DM45" i="12"/>
  <c r="DM71" i="12" s="1"/>
  <c r="DM72" i="12" s="1"/>
  <c r="DM74" i="12" s="1"/>
  <c r="DM76" i="12" s="1"/>
  <c r="DL45" i="12"/>
  <c r="DL71" i="12" s="1"/>
  <c r="DL72" i="12" s="1"/>
  <c r="DL74" i="12" s="1"/>
  <c r="DK45" i="12"/>
  <c r="DK71" i="12" s="1"/>
  <c r="DK72" i="12" s="1"/>
  <c r="DK74" i="12" s="1"/>
  <c r="DK76" i="12" s="1"/>
  <c r="DJ45" i="12"/>
  <c r="DJ71" i="12" s="1"/>
  <c r="DJ72" i="12" s="1"/>
  <c r="DJ74" i="12" s="1"/>
  <c r="DJ76" i="12" s="1"/>
  <c r="DI45" i="12"/>
  <c r="DI71" i="12" s="1"/>
  <c r="DI72" i="12" s="1"/>
  <c r="DH45" i="12"/>
  <c r="DH71" i="12" s="1"/>
  <c r="DH72" i="12" s="1"/>
  <c r="DG45" i="12"/>
  <c r="DG71" i="12" s="1"/>
  <c r="DG72" i="12" s="1"/>
  <c r="DG74" i="12" s="1"/>
  <c r="DG76" i="12" s="1"/>
  <c r="DF45" i="12"/>
  <c r="DF71" i="12" s="1"/>
  <c r="DF72" i="12" s="1"/>
  <c r="DF74" i="12" s="1"/>
  <c r="DF76" i="12" s="1"/>
  <c r="DE45" i="12"/>
  <c r="DE71" i="12" s="1"/>
  <c r="DE72" i="12" s="1"/>
  <c r="DE74" i="12" s="1"/>
  <c r="DE76" i="12" s="1"/>
  <c r="DD45" i="12"/>
  <c r="DD71" i="12" s="1"/>
  <c r="DD72" i="12" s="1"/>
  <c r="DD74" i="12" s="1"/>
  <c r="DD76" i="12" s="1"/>
  <c r="DC45" i="12"/>
  <c r="DC71" i="12" s="1"/>
  <c r="DC72" i="12" s="1"/>
  <c r="DC74" i="12" s="1"/>
  <c r="DC76" i="12" s="1"/>
  <c r="DB45" i="12"/>
  <c r="DA45" i="12"/>
  <c r="DA71" i="12" s="1"/>
  <c r="DA72" i="12" s="1"/>
  <c r="DA74" i="12" s="1"/>
  <c r="DA76" i="12" s="1"/>
  <c r="CZ45" i="12"/>
  <c r="CY45" i="12"/>
  <c r="CX45" i="12"/>
  <c r="CX71" i="12" s="1"/>
  <c r="CX72" i="12" s="1"/>
  <c r="CX74" i="12" s="1"/>
  <c r="CX76" i="12" s="1"/>
  <c r="CX78" i="12" s="1"/>
  <c r="CX80" i="12" s="1"/>
  <c r="CW45" i="12"/>
  <c r="CW71" i="12" s="1"/>
  <c r="CW72" i="12" s="1"/>
  <c r="CW74" i="12" s="1"/>
  <c r="CW76" i="12" s="1"/>
  <c r="CV45" i="12"/>
  <c r="CV71" i="12" s="1"/>
  <c r="CV72" i="12" s="1"/>
  <c r="CV74" i="12" s="1"/>
  <c r="CV76" i="12" s="1"/>
  <c r="CU45" i="12"/>
  <c r="CU71" i="12" s="1"/>
  <c r="CU72" i="12" s="1"/>
  <c r="CU74" i="12" s="1"/>
  <c r="CU76" i="12" s="1"/>
  <c r="CT45" i="12"/>
  <c r="CT71" i="12" s="1"/>
  <c r="CT72" i="12" s="1"/>
  <c r="CT74" i="12" s="1"/>
  <c r="CT76" i="12" s="1"/>
  <c r="CS45" i="12"/>
  <c r="CS71" i="12" s="1"/>
  <c r="CS72" i="12" s="1"/>
  <c r="CS74" i="12" s="1"/>
  <c r="CS76" i="12" s="1"/>
  <c r="CR45" i="12"/>
  <c r="CR71" i="12" s="1"/>
  <c r="CR72" i="12" s="1"/>
  <c r="CR74" i="12" s="1"/>
  <c r="CR76" i="12" s="1"/>
  <c r="CQ45" i="12"/>
  <c r="CP45" i="12"/>
  <c r="CO45" i="12"/>
  <c r="CO71" i="12" s="1"/>
  <c r="CO72" i="12" s="1"/>
  <c r="CN45" i="12"/>
  <c r="CN71" i="12" s="1"/>
  <c r="CN72" i="12" s="1"/>
  <c r="CN74" i="12" s="1"/>
  <c r="CN76" i="12" s="1"/>
  <c r="CM45" i="12"/>
  <c r="CM71" i="12" s="1"/>
  <c r="CM72" i="12" s="1"/>
  <c r="CM74" i="12" s="1"/>
  <c r="CM76" i="12" s="1"/>
  <c r="CL45" i="12"/>
  <c r="CL71" i="12" s="1"/>
  <c r="CL72" i="12" s="1"/>
  <c r="CL74" i="12" s="1"/>
  <c r="CL76" i="12" s="1"/>
  <c r="CK45" i="12"/>
  <c r="CK71" i="12" s="1"/>
  <c r="CK72" i="12" s="1"/>
  <c r="CK74" i="12" s="1"/>
  <c r="CK76" i="12" s="1"/>
  <c r="CJ45" i="12"/>
  <c r="CJ71" i="12" s="1"/>
  <c r="CJ72" i="12" s="1"/>
  <c r="CJ74" i="12" s="1"/>
  <c r="CJ76" i="12" s="1"/>
  <c r="CI45" i="12"/>
  <c r="CI71" i="12" s="1"/>
  <c r="CI72" i="12" s="1"/>
  <c r="CI74" i="12" s="1"/>
  <c r="CI76" i="12" s="1"/>
  <c r="CH45" i="12"/>
  <c r="CH71" i="12" s="1"/>
  <c r="CH72" i="12" s="1"/>
  <c r="CH74" i="12" s="1"/>
  <c r="CH76" i="12" s="1"/>
  <c r="CG45" i="12"/>
  <c r="CG71" i="12" s="1"/>
  <c r="CG72" i="12" s="1"/>
  <c r="CG74" i="12" s="1"/>
  <c r="CF45" i="12"/>
  <c r="CF71" i="12" s="1"/>
  <c r="CF72" i="12" s="1"/>
  <c r="CF74" i="12" s="1"/>
  <c r="CF76" i="12" s="1"/>
  <c r="CE45" i="12"/>
  <c r="CE71" i="12" s="1"/>
  <c r="CE72" i="12" s="1"/>
  <c r="CE74" i="12" s="1"/>
  <c r="CE76" i="12" s="1"/>
  <c r="CD45" i="12"/>
  <c r="CD71" i="12" s="1"/>
  <c r="CD72" i="12" s="1"/>
  <c r="CD74" i="12" s="1"/>
  <c r="CD76" i="12" s="1"/>
  <c r="CC45" i="12"/>
  <c r="CC71" i="12" s="1"/>
  <c r="CC72" i="12" s="1"/>
  <c r="CB45" i="12"/>
  <c r="CB71" i="12" s="1"/>
  <c r="CB72" i="12" s="1"/>
  <c r="CB74" i="12" s="1"/>
  <c r="CA45" i="12"/>
  <c r="CA71" i="12" s="1"/>
  <c r="CA72" i="12" s="1"/>
  <c r="CA74" i="12" s="1"/>
  <c r="CA76" i="12" s="1"/>
  <c r="BZ45" i="12"/>
  <c r="BZ71" i="12" s="1"/>
  <c r="BZ72" i="12" s="1"/>
  <c r="BZ74" i="12" s="1"/>
  <c r="BZ76" i="12" s="1"/>
  <c r="BY45" i="12"/>
  <c r="BY71" i="12" s="1"/>
  <c r="BY72" i="12" s="1"/>
  <c r="BY74" i="12" s="1"/>
  <c r="BY76" i="12" s="1"/>
  <c r="BX45" i="12"/>
  <c r="BX71" i="12" s="1"/>
  <c r="BX72" i="12" s="1"/>
  <c r="BX74" i="12" s="1"/>
  <c r="BX76" i="12" s="1"/>
  <c r="BW45" i="12"/>
  <c r="BV45" i="12"/>
  <c r="BV71" i="12" s="1"/>
  <c r="BV72" i="12" s="1"/>
  <c r="BV74" i="12" s="1"/>
  <c r="BV76" i="12" s="1"/>
  <c r="BU45" i="12"/>
  <c r="BU71" i="12" s="1"/>
  <c r="BU72" i="12" s="1"/>
  <c r="BU74" i="12" s="1"/>
  <c r="BU76" i="12" s="1"/>
  <c r="BT45" i="12"/>
  <c r="BT71" i="12" s="1"/>
  <c r="BS45" i="12"/>
  <c r="BS71" i="12" s="1"/>
  <c r="BR45" i="12"/>
  <c r="BQ45" i="12"/>
  <c r="BQ71" i="12" s="1"/>
  <c r="BQ72" i="12" s="1"/>
  <c r="BQ74" i="12" s="1"/>
  <c r="BQ76" i="12" s="1"/>
  <c r="BP45" i="12"/>
  <c r="BO45" i="12"/>
  <c r="BO71" i="12" s="1"/>
  <c r="BO72" i="12" s="1"/>
  <c r="BO74" i="12" s="1"/>
  <c r="BO76" i="12" s="1"/>
  <c r="BN45" i="12"/>
  <c r="BN71" i="12" s="1"/>
  <c r="BN72" i="12" s="1"/>
  <c r="BN74" i="12" s="1"/>
  <c r="BN76" i="12" s="1"/>
  <c r="BM45" i="12"/>
  <c r="BL45" i="12"/>
  <c r="BK45" i="12"/>
  <c r="BK71" i="12" s="1"/>
  <c r="BJ45" i="12"/>
  <c r="BJ71" i="12" s="1"/>
  <c r="BI45" i="12"/>
  <c r="BI71" i="12" s="1"/>
  <c r="BH45" i="12"/>
  <c r="BG45" i="12"/>
  <c r="BG71" i="12" s="1"/>
  <c r="BG72" i="12" s="1"/>
  <c r="BG74" i="12" s="1"/>
  <c r="BG76" i="12" s="1"/>
  <c r="BF45" i="12"/>
  <c r="BE45" i="12"/>
  <c r="BD45" i="12"/>
  <c r="BD71" i="12" s="1"/>
  <c r="BD72" i="12" s="1"/>
  <c r="BD74" i="12" s="1"/>
  <c r="BC45" i="12"/>
  <c r="BC71" i="12" s="1"/>
  <c r="BC72" i="12" s="1"/>
  <c r="BC74" i="12" s="1"/>
  <c r="BC76" i="12" s="1"/>
  <c r="BB45" i="12"/>
  <c r="BB71" i="12" s="1"/>
  <c r="BB72" i="12" s="1"/>
  <c r="BB74" i="12" s="1"/>
  <c r="BB76" i="12" s="1"/>
  <c r="BA45" i="12"/>
  <c r="BA71" i="12" s="1"/>
  <c r="BA72" i="12" s="1"/>
  <c r="BA74" i="12" s="1"/>
  <c r="BA76" i="12" s="1"/>
  <c r="AZ45" i="12"/>
  <c r="AZ71" i="12" s="1"/>
  <c r="AZ72" i="12" s="1"/>
  <c r="AZ74" i="12" s="1"/>
  <c r="AZ76" i="12" s="1"/>
  <c r="AY45" i="12"/>
  <c r="AY71" i="12" s="1"/>
  <c r="AY72" i="12" s="1"/>
  <c r="AY74" i="12" s="1"/>
  <c r="AY76" i="12" s="1"/>
  <c r="AX45" i="12"/>
  <c r="AX71" i="12" s="1"/>
  <c r="AX72" i="12" s="1"/>
  <c r="AX74" i="12" s="1"/>
  <c r="AX76" i="12" s="1"/>
  <c r="AW45" i="12"/>
  <c r="AW71" i="12" s="1"/>
  <c r="AW72" i="12" s="1"/>
  <c r="AW74" i="12" s="1"/>
  <c r="AW76" i="12" s="1"/>
  <c r="AV45" i="12"/>
  <c r="AV71" i="12" s="1"/>
  <c r="AV72" i="12" s="1"/>
  <c r="AV74" i="12" s="1"/>
  <c r="AV76" i="12" s="1"/>
  <c r="AU45" i="12"/>
  <c r="AU71" i="12" s="1"/>
  <c r="AU72" i="12" s="1"/>
  <c r="AU74" i="12" s="1"/>
  <c r="AU76" i="12" s="1"/>
  <c r="AT45" i="12"/>
  <c r="AT71" i="12" s="1"/>
  <c r="AT72" i="12" s="1"/>
  <c r="AS45" i="12"/>
  <c r="AS71" i="12" s="1"/>
  <c r="AS72" i="12" s="1"/>
  <c r="AR45" i="12"/>
  <c r="AR71" i="12" s="1"/>
  <c r="AR72" i="12" s="1"/>
  <c r="AR74" i="12" s="1"/>
  <c r="AQ45" i="12"/>
  <c r="AQ71" i="12" s="1"/>
  <c r="AQ72" i="12" s="1"/>
  <c r="AQ74" i="12" s="1"/>
  <c r="AQ76" i="12" s="1"/>
  <c r="AP45" i="12"/>
  <c r="AP71" i="12" s="1"/>
  <c r="AP72" i="12" s="1"/>
  <c r="AP74" i="12" s="1"/>
  <c r="AP76" i="12" s="1"/>
  <c r="AO45" i="12"/>
  <c r="AN45" i="12"/>
  <c r="AN71" i="12" s="1"/>
  <c r="AN72" i="12" s="1"/>
  <c r="AN74" i="12" s="1"/>
  <c r="AN76" i="12" s="1"/>
  <c r="AM45" i="12"/>
  <c r="AM71" i="12" s="1"/>
  <c r="AM72" i="12" s="1"/>
  <c r="AM74" i="12" s="1"/>
  <c r="AM76" i="12" s="1"/>
  <c r="AL45" i="12"/>
  <c r="AL71" i="12" s="1"/>
  <c r="AL72" i="12" s="1"/>
  <c r="AL74" i="12" s="1"/>
  <c r="AL76" i="12" s="1"/>
  <c r="AK45" i="12"/>
  <c r="AK71" i="12" s="1"/>
  <c r="AK72" i="12" s="1"/>
  <c r="AK74" i="12" s="1"/>
  <c r="AK76" i="12" s="1"/>
  <c r="AJ45" i="12"/>
  <c r="AJ71" i="12" s="1"/>
  <c r="AJ72" i="12" s="1"/>
  <c r="AJ74" i="12" s="1"/>
  <c r="AJ76" i="12" s="1"/>
  <c r="AI45" i="12"/>
  <c r="AI71" i="12" s="1"/>
  <c r="AI72" i="12" s="1"/>
  <c r="AI74" i="12" s="1"/>
  <c r="AH45" i="12"/>
  <c r="AH71" i="12" s="1"/>
  <c r="AH72" i="12" s="1"/>
  <c r="AH74" i="12" s="1"/>
  <c r="AH76" i="12" s="1"/>
  <c r="AG45" i="12"/>
  <c r="AG71" i="12" s="1"/>
  <c r="AG72" i="12" s="1"/>
  <c r="AG74" i="12" s="1"/>
  <c r="AG76" i="12" s="1"/>
  <c r="AF45" i="12"/>
  <c r="AF71" i="12" s="1"/>
  <c r="AE45" i="12"/>
  <c r="AD45" i="12"/>
  <c r="AD71" i="12" s="1"/>
  <c r="AD72" i="12" s="1"/>
  <c r="AD74" i="12" s="1"/>
  <c r="AC45" i="12"/>
  <c r="AC71" i="12" s="1"/>
  <c r="AC72" i="12" s="1"/>
  <c r="AC74" i="12" s="1"/>
  <c r="AC76" i="12" s="1"/>
  <c r="AB45" i="12"/>
  <c r="AB71" i="12" s="1"/>
  <c r="AA45" i="12"/>
  <c r="Z45" i="12"/>
  <c r="Z71" i="12" s="1"/>
  <c r="Z72" i="12" s="1"/>
  <c r="Z74" i="12" s="1"/>
  <c r="Z76" i="12" s="1"/>
  <c r="Y45" i="12"/>
  <c r="Y71" i="12" s="1"/>
  <c r="Y72" i="12" s="1"/>
  <c r="Y74" i="12" s="1"/>
  <c r="Y76" i="12" s="1"/>
  <c r="X45" i="12"/>
  <c r="X71" i="12" s="1"/>
  <c r="X72" i="12" s="1"/>
  <c r="X74" i="12" s="1"/>
  <c r="X76" i="12" s="1"/>
  <c r="W45" i="12"/>
  <c r="W71" i="12" s="1"/>
  <c r="W72" i="12" s="1"/>
  <c r="W74" i="12" s="1"/>
  <c r="W76" i="12" s="1"/>
  <c r="V45" i="12"/>
  <c r="V71" i="12" s="1"/>
  <c r="V72" i="12" s="1"/>
  <c r="U45" i="12"/>
  <c r="U71" i="12" s="1"/>
  <c r="U72" i="12" s="1"/>
  <c r="U74" i="12" s="1"/>
  <c r="U76" i="12" s="1"/>
  <c r="T45" i="12"/>
  <c r="T71" i="12" s="1"/>
  <c r="S45" i="12"/>
  <c r="S71" i="12" s="1"/>
  <c r="S72" i="12" s="1"/>
  <c r="S74" i="12" s="1"/>
  <c r="S76" i="12" s="1"/>
  <c r="R45" i="12"/>
  <c r="R71" i="12" s="1"/>
  <c r="R72" i="12" s="1"/>
  <c r="R74" i="12" s="1"/>
  <c r="R76" i="12" s="1"/>
  <c r="Q45" i="12"/>
  <c r="Q71" i="12" s="1"/>
  <c r="Q72" i="12" s="1"/>
  <c r="Q74" i="12" s="1"/>
  <c r="Q76" i="12" s="1"/>
  <c r="P45" i="12"/>
  <c r="P71" i="12" s="1"/>
  <c r="P72" i="12" s="1"/>
  <c r="P74" i="12" s="1"/>
  <c r="P76" i="12" s="1"/>
  <c r="O45" i="12"/>
  <c r="N45" i="12"/>
  <c r="N71" i="12" s="1"/>
  <c r="M45" i="12"/>
  <c r="M71" i="12" s="1"/>
  <c r="L45" i="12"/>
  <c r="K45" i="12"/>
  <c r="J45" i="12"/>
  <c r="J71" i="12" s="1"/>
  <c r="J72" i="12" s="1"/>
  <c r="J74" i="12" s="1"/>
  <c r="J76" i="12" s="1"/>
  <c r="I45" i="12"/>
  <c r="I71" i="12" s="1"/>
  <c r="I72" i="12" s="1"/>
  <c r="I74" i="12" s="1"/>
  <c r="I76" i="12" s="1"/>
  <c r="H45" i="12"/>
  <c r="H71" i="12" s="1"/>
  <c r="H72" i="12" s="1"/>
  <c r="H74" i="12" s="1"/>
  <c r="G45" i="12"/>
  <c r="F45" i="12"/>
  <c r="F71" i="12" s="1"/>
  <c r="F72" i="12" s="1"/>
  <c r="F74" i="12" s="1"/>
  <c r="F76" i="12" s="1"/>
  <c r="E45" i="12"/>
  <c r="E71" i="12" s="1"/>
  <c r="E72" i="12" s="1"/>
  <c r="E74" i="12" s="1"/>
  <c r="E76" i="12" s="1"/>
  <c r="LA44" i="12"/>
  <c r="LA65" i="12" s="1"/>
  <c r="LA66" i="12" s="1"/>
  <c r="LA68" i="12" s="1"/>
  <c r="LA70" i="12" s="1"/>
  <c r="LA78" i="12" s="1"/>
  <c r="LA80" i="12" s="1"/>
  <c r="KZ44" i="12"/>
  <c r="KZ65" i="12" s="1"/>
  <c r="KZ66" i="12" s="1"/>
  <c r="KZ68" i="12" s="1"/>
  <c r="KZ70" i="12" s="1"/>
  <c r="KZ78" i="12" s="1"/>
  <c r="KZ80" i="12" s="1"/>
  <c r="KY44" i="12"/>
  <c r="KY65" i="12" s="1"/>
  <c r="KY66" i="12" s="1"/>
  <c r="KY68" i="12" s="1"/>
  <c r="KY70" i="12" s="1"/>
  <c r="KY78" i="12" s="1"/>
  <c r="KY80" i="12" s="1"/>
  <c r="KX44" i="12"/>
  <c r="KX65" i="12" s="1"/>
  <c r="KX66" i="12" s="1"/>
  <c r="KX68" i="12" s="1"/>
  <c r="KX70" i="12" s="1"/>
  <c r="KW44" i="12"/>
  <c r="KW65" i="12" s="1"/>
  <c r="KW66" i="12" s="1"/>
  <c r="KW68" i="12" s="1"/>
  <c r="KW70" i="12" s="1"/>
  <c r="KW78" i="12" s="1"/>
  <c r="KW80" i="12" s="1"/>
  <c r="KV44" i="12"/>
  <c r="KV65" i="12" s="1"/>
  <c r="KV66" i="12" s="1"/>
  <c r="KV68" i="12" s="1"/>
  <c r="KU44" i="12"/>
  <c r="KU65" i="12" s="1"/>
  <c r="KU66" i="12" s="1"/>
  <c r="KU68" i="12" s="1"/>
  <c r="KT44" i="12"/>
  <c r="KT65" i="12" s="1"/>
  <c r="KT66" i="12" s="1"/>
  <c r="KT68" i="12" s="1"/>
  <c r="KS44" i="12"/>
  <c r="KS65" i="12" s="1"/>
  <c r="KS66" i="12" s="1"/>
  <c r="KS68" i="12" s="1"/>
  <c r="KS70" i="12" s="1"/>
  <c r="KR44" i="12"/>
  <c r="KR65" i="12" s="1"/>
  <c r="KR66" i="12" s="1"/>
  <c r="KR68" i="12" s="1"/>
  <c r="KR70" i="12" s="1"/>
  <c r="KQ44" i="12"/>
  <c r="KQ65" i="12" s="1"/>
  <c r="KQ66" i="12" s="1"/>
  <c r="KQ68" i="12" s="1"/>
  <c r="KQ70" i="12" s="1"/>
  <c r="KQ78" i="12" s="1"/>
  <c r="KQ80" i="12" s="1"/>
  <c r="KP44" i="12"/>
  <c r="KP65" i="12" s="1"/>
  <c r="KO44" i="12"/>
  <c r="KO65" i="12" s="1"/>
  <c r="KN44" i="12"/>
  <c r="KM44" i="12"/>
  <c r="KL44" i="12"/>
  <c r="KK44" i="12"/>
  <c r="KJ44" i="12"/>
  <c r="KI44" i="12"/>
  <c r="KI65" i="12" s="1"/>
  <c r="KI66" i="12" s="1"/>
  <c r="KI68" i="12" s="1"/>
  <c r="KI70" i="12" s="1"/>
  <c r="KI78" i="12" s="1"/>
  <c r="KI80" i="12" s="1"/>
  <c r="KH44" i="12"/>
  <c r="KG44" i="12"/>
  <c r="KG65" i="12" s="1"/>
  <c r="KG66" i="12" s="1"/>
  <c r="KG68" i="12" s="1"/>
  <c r="KG70" i="12" s="1"/>
  <c r="KG78" i="12" s="1"/>
  <c r="KG80" i="12" s="1"/>
  <c r="KF44" i="12"/>
  <c r="KE44" i="12"/>
  <c r="KD44" i="12"/>
  <c r="KD65" i="12" s="1"/>
  <c r="KD66" i="12" s="1"/>
  <c r="KD68" i="12" s="1"/>
  <c r="KD70" i="12" s="1"/>
  <c r="KD82" i="12" s="1"/>
  <c r="KD84" i="12" s="1"/>
  <c r="KC44" i="12"/>
  <c r="KC65" i="12" s="1"/>
  <c r="KC66" i="12" s="1"/>
  <c r="KC68" i="12" s="1"/>
  <c r="KC70" i="12" s="1"/>
  <c r="KC82" i="12" s="1"/>
  <c r="KC84" i="12" s="1"/>
  <c r="KB44" i="12"/>
  <c r="KA44" i="12"/>
  <c r="JZ44" i="12"/>
  <c r="JY44" i="12"/>
  <c r="JY65" i="12" s="1"/>
  <c r="JY66" i="12" s="1"/>
  <c r="JY68" i="12" s="1"/>
  <c r="JY70" i="12" s="1"/>
  <c r="JY78" i="12" s="1"/>
  <c r="JY80" i="12" s="1"/>
  <c r="JX44" i="12"/>
  <c r="JX65" i="12" s="1"/>
  <c r="JX66" i="12" s="1"/>
  <c r="JX68" i="12" s="1"/>
  <c r="JX70" i="12" s="1"/>
  <c r="JW44" i="12"/>
  <c r="JW65" i="12" s="1"/>
  <c r="JW66" i="12" s="1"/>
  <c r="JW68" i="12" s="1"/>
  <c r="JW70" i="12" s="1"/>
  <c r="JV44" i="12"/>
  <c r="JV65" i="12" s="1"/>
  <c r="JV66" i="12" s="1"/>
  <c r="JV68" i="12" s="1"/>
  <c r="JV70" i="12" s="1"/>
  <c r="JV82" i="12" s="1"/>
  <c r="JV84" i="12" s="1"/>
  <c r="JU44" i="12"/>
  <c r="JU65" i="12" s="1"/>
  <c r="JU66" i="12" s="1"/>
  <c r="JU68" i="12" s="1"/>
  <c r="JU70" i="12" s="1"/>
  <c r="JU82" i="12" s="1"/>
  <c r="JU84" i="12" s="1"/>
  <c r="JT44" i="12"/>
  <c r="JT65" i="12" s="1"/>
  <c r="JT66" i="12" s="1"/>
  <c r="JT68" i="12" s="1"/>
  <c r="JT70" i="12" s="1"/>
  <c r="JT78" i="12" s="1"/>
  <c r="JT80" i="12" s="1"/>
  <c r="JS44" i="12"/>
  <c r="JS65" i="12" s="1"/>
  <c r="JS66" i="12" s="1"/>
  <c r="JS68" i="12" s="1"/>
  <c r="JS70" i="12" s="1"/>
  <c r="JS78" i="12" s="1"/>
  <c r="JS80" i="12" s="1"/>
  <c r="JR44" i="12"/>
  <c r="JR65" i="12" s="1"/>
  <c r="JR66" i="12" s="1"/>
  <c r="JR68" i="12" s="1"/>
  <c r="JR70" i="12" s="1"/>
  <c r="JR78" i="12" s="1"/>
  <c r="JR80" i="12" s="1"/>
  <c r="JQ44" i="12"/>
  <c r="JQ65" i="12" s="1"/>
  <c r="JP44" i="12"/>
  <c r="JO44" i="12"/>
  <c r="JO65" i="12" s="1"/>
  <c r="JO66" i="12" s="1"/>
  <c r="JO68" i="12" s="1"/>
  <c r="JO70" i="12" s="1"/>
  <c r="JO78" i="12" s="1"/>
  <c r="JO80" i="12" s="1"/>
  <c r="JN44" i="12"/>
  <c r="JM44" i="12"/>
  <c r="JL44" i="12"/>
  <c r="JL65" i="12" s="1"/>
  <c r="JL66" i="12" s="1"/>
  <c r="JL68" i="12" s="1"/>
  <c r="JL70" i="12" s="1"/>
  <c r="JK44" i="12"/>
  <c r="JJ44" i="12"/>
  <c r="JJ65" i="12" s="1"/>
  <c r="JI44" i="12"/>
  <c r="JI65" i="12" s="1"/>
  <c r="JI66" i="12" s="1"/>
  <c r="JI68" i="12" s="1"/>
  <c r="JI70" i="12" s="1"/>
  <c r="JI82" i="12" s="1"/>
  <c r="JI84" i="12" s="1"/>
  <c r="JH44" i="12"/>
  <c r="JH65" i="12" s="1"/>
  <c r="JH66" i="12" s="1"/>
  <c r="JH68" i="12" s="1"/>
  <c r="JH70" i="12" s="1"/>
  <c r="JH82" i="12" s="1"/>
  <c r="JH84" i="12" s="1"/>
  <c r="JG44" i="12"/>
  <c r="JG65" i="12" s="1"/>
  <c r="JG66" i="12" s="1"/>
  <c r="JG68" i="12" s="1"/>
  <c r="JG70" i="12" s="1"/>
  <c r="JG82" i="12" s="1"/>
  <c r="JG84" i="12" s="1"/>
  <c r="JF44" i="12"/>
  <c r="JF65" i="12" s="1"/>
  <c r="JE44" i="12"/>
  <c r="JD44" i="12"/>
  <c r="JC44" i="12"/>
  <c r="JC65" i="12" s="1"/>
  <c r="JC66" i="12" s="1"/>
  <c r="JC68" i="12" s="1"/>
  <c r="JC70" i="12" s="1"/>
  <c r="JB44" i="12"/>
  <c r="JB65" i="12" s="1"/>
  <c r="JB66" i="12" s="1"/>
  <c r="JB68" i="12" s="1"/>
  <c r="JA44" i="12"/>
  <c r="JA65" i="12" s="1"/>
  <c r="JA66" i="12" s="1"/>
  <c r="JA68" i="12" s="1"/>
  <c r="JA70" i="12" s="1"/>
  <c r="JA78" i="12" s="1"/>
  <c r="JA80" i="12" s="1"/>
  <c r="IZ44" i="12"/>
  <c r="IZ65" i="12" s="1"/>
  <c r="IZ66" i="12" s="1"/>
  <c r="IZ68" i="12" s="1"/>
  <c r="IZ70" i="12" s="1"/>
  <c r="IY44" i="12"/>
  <c r="IX44" i="12"/>
  <c r="IX65" i="12" s="1"/>
  <c r="IX66" i="12" s="1"/>
  <c r="IX68" i="12" s="1"/>
  <c r="IX70" i="12" s="1"/>
  <c r="IX82" i="12" s="1"/>
  <c r="IX84" i="12" s="1"/>
  <c r="IW44" i="12"/>
  <c r="IW65" i="12" s="1"/>
  <c r="IW66" i="12" s="1"/>
  <c r="IW68" i="12" s="1"/>
  <c r="IV44" i="12"/>
  <c r="IV65" i="12" s="1"/>
  <c r="IV66" i="12" s="1"/>
  <c r="IV68" i="12" s="1"/>
  <c r="IV70" i="12" s="1"/>
  <c r="IV82" i="12" s="1"/>
  <c r="IV84" i="12" s="1"/>
  <c r="IU44" i="12"/>
  <c r="IU65" i="12" s="1"/>
  <c r="IU66" i="12" s="1"/>
  <c r="IU68" i="12" s="1"/>
  <c r="IU70" i="12" s="1"/>
  <c r="IU82" i="12" s="1"/>
  <c r="IU84" i="12" s="1"/>
  <c r="IT44" i="12"/>
  <c r="IT65" i="12" s="1"/>
  <c r="IT66" i="12" s="1"/>
  <c r="IT68" i="12" s="1"/>
  <c r="IT70" i="12" s="1"/>
  <c r="IT82" i="12" s="1"/>
  <c r="IT84" i="12" s="1"/>
  <c r="IS44" i="12"/>
  <c r="IS65" i="12" s="1"/>
  <c r="IS66" i="12" s="1"/>
  <c r="IR44" i="12"/>
  <c r="IQ44" i="12"/>
  <c r="IQ65" i="12" s="1"/>
  <c r="IQ66" i="12" s="1"/>
  <c r="IQ68" i="12" s="1"/>
  <c r="IQ70" i="12" s="1"/>
  <c r="IQ82" i="12" s="1"/>
  <c r="IQ84" i="12" s="1"/>
  <c r="IP44" i="12"/>
  <c r="IO44" i="12"/>
  <c r="IN44" i="12"/>
  <c r="IN65" i="12" s="1"/>
  <c r="IN66" i="12" s="1"/>
  <c r="IN68" i="12" s="1"/>
  <c r="IN70" i="12" s="1"/>
  <c r="IN82" i="12" s="1"/>
  <c r="IN84" i="12" s="1"/>
  <c r="IM44" i="12"/>
  <c r="IL44" i="12"/>
  <c r="IL65" i="12" s="1"/>
  <c r="IL66" i="12" s="1"/>
  <c r="IL68" i="12" s="1"/>
  <c r="IL70" i="12" s="1"/>
  <c r="IL82" i="12" s="1"/>
  <c r="IL84" i="12" s="1"/>
  <c r="IK44" i="12"/>
  <c r="IJ44" i="12"/>
  <c r="IJ65" i="12" s="1"/>
  <c r="IJ66" i="12" s="1"/>
  <c r="IJ68" i="12" s="1"/>
  <c r="IJ70" i="12" s="1"/>
  <c r="IJ82" i="12" s="1"/>
  <c r="IJ84" i="12" s="1"/>
  <c r="II44" i="12"/>
  <c r="IH44" i="12"/>
  <c r="IH65" i="12" s="1"/>
  <c r="IH66" i="12" s="1"/>
  <c r="IH68" i="12" s="1"/>
  <c r="IH70" i="12" s="1"/>
  <c r="IH78" i="12" s="1"/>
  <c r="IH80" i="12" s="1"/>
  <c r="IG44" i="12"/>
  <c r="IF44" i="12"/>
  <c r="IE44" i="12"/>
  <c r="IE65" i="12" s="1"/>
  <c r="IE66" i="12" s="1"/>
  <c r="IE68" i="12" s="1"/>
  <c r="IE70" i="12" s="1"/>
  <c r="IE78" i="12" s="1"/>
  <c r="IE80" i="12" s="1"/>
  <c r="ID44" i="12"/>
  <c r="ID65" i="12" s="1"/>
  <c r="ID66" i="12" s="1"/>
  <c r="ID68" i="12" s="1"/>
  <c r="ID70" i="12" s="1"/>
  <c r="IC44" i="12"/>
  <c r="IB44" i="12"/>
  <c r="IA44" i="12"/>
  <c r="HZ44" i="12"/>
  <c r="HZ65" i="12" s="1"/>
  <c r="HZ66" i="12" s="1"/>
  <c r="HZ68" i="12" s="1"/>
  <c r="HZ70" i="12" s="1"/>
  <c r="HY44" i="12"/>
  <c r="HY65" i="12" s="1"/>
  <c r="HY66" i="12" s="1"/>
  <c r="HY68" i="12" s="1"/>
  <c r="HY70" i="12" s="1"/>
  <c r="HX44" i="12"/>
  <c r="HX65" i="12" s="1"/>
  <c r="HX66" i="12" s="1"/>
  <c r="HX68" i="12" s="1"/>
  <c r="HX70" i="12" s="1"/>
  <c r="HX78" i="12" s="1"/>
  <c r="HX80" i="12" s="1"/>
  <c r="HW44" i="12"/>
  <c r="HW65" i="12" s="1"/>
  <c r="HV44" i="12"/>
  <c r="HV65" i="12" s="1"/>
  <c r="HV66" i="12" s="1"/>
  <c r="HV68" i="12" s="1"/>
  <c r="HV70" i="12" s="1"/>
  <c r="HV78" i="12" s="1"/>
  <c r="HV80" i="12" s="1"/>
  <c r="HU44" i="12"/>
  <c r="HU65" i="12" s="1"/>
  <c r="HU66" i="12" s="1"/>
  <c r="HU68" i="12" s="1"/>
  <c r="HU70" i="12" s="1"/>
  <c r="HT44" i="12"/>
  <c r="HS44" i="12"/>
  <c r="HS65" i="12" s="1"/>
  <c r="HS66" i="12" s="1"/>
  <c r="HS68" i="12" s="1"/>
  <c r="HS70" i="12" s="1"/>
  <c r="HS78" i="12" s="1"/>
  <c r="HS80" i="12" s="1"/>
  <c r="HR44" i="12"/>
  <c r="HQ44" i="12"/>
  <c r="HP44" i="12"/>
  <c r="HP65" i="12" s="1"/>
  <c r="HP66" i="12" s="1"/>
  <c r="HP68" i="12" s="1"/>
  <c r="HP70" i="12" s="1"/>
  <c r="HO44" i="12"/>
  <c r="HN44" i="12"/>
  <c r="HN65" i="12" s="1"/>
  <c r="HN66" i="12" s="1"/>
  <c r="HM44" i="12"/>
  <c r="HM65" i="12" s="1"/>
  <c r="HM66" i="12" s="1"/>
  <c r="HM68" i="12" s="1"/>
  <c r="HM70" i="12" s="1"/>
  <c r="HM78" i="12" s="1"/>
  <c r="HM80" i="12" s="1"/>
  <c r="HL44" i="12"/>
  <c r="HL65" i="12" s="1"/>
  <c r="HL66" i="12" s="1"/>
  <c r="HL68" i="12" s="1"/>
  <c r="HL70" i="12" s="1"/>
  <c r="HL78" i="12" s="1"/>
  <c r="HL80" i="12" s="1"/>
  <c r="HK44" i="12"/>
  <c r="HK65" i="12" s="1"/>
  <c r="HK66" i="12" s="1"/>
  <c r="HK68" i="12" s="1"/>
  <c r="HK70" i="12" s="1"/>
  <c r="HK78" i="12" s="1"/>
  <c r="HK80" i="12" s="1"/>
  <c r="HJ44" i="12"/>
  <c r="HJ65" i="12" s="1"/>
  <c r="HJ66" i="12" s="1"/>
  <c r="HJ68" i="12" s="1"/>
  <c r="HJ70" i="12" s="1"/>
  <c r="HJ78" i="12" s="1"/>
  <c r="HJ80" i="12" s="1"/>
  <c r="HI44" i="12"/>
  <c r="HI65" i="12" s="1"/>
  <c r="HI66" i="12" s="1"/>
  <c r="HI68" i="12" s="1"/>
  <c r="HI70" i="12" s="1"/>
  <c r="HI78" i="12" s="1"/>
  <c r="HI80" i="12" s="1"/>
  <c r="HH44" i="12"/>
  <c r="HG44" i="12"/>
  <c r="HG65" i="12" s="1"/>
  <c r="HG66" i="12" s="1"/>
  <c r="HG68" i="12" s="1"/>
  <c r="HG70" i="12" s="1"/>
  <c r="HG78" i="12" s="1"/>
  <c r="HG80" i="12" s="1"/>
  <c r="HF44" i="12"/>
  <c r="HF65" i="12" s="1"/>
  <c r="HF66" i="12" s="1"/>
  <c r="HF68" i="12" s="1"/>
  <c r="HE44" i="12"/>
  <c r="HD44" i="12"/>
  <c r="HD65" i="12" s="1"/>
  <c r="HD66" i="12" s="1"/>
  <c r="HD68" i="12" s="1"/>
  <c r="HD70" i="12" s="1"/>
  <c r="HC44" i="12"/>
  <c r="HB44" i="12"/>
  <c r="HB65" i="12" s="1"/>
  <c r="HB66" i="12" s="1"/>
  <c r="HA44" i="12"/>
  <c r="HA65" i="12" s="1"/>
  <c r="HA66" i="12" s="1"/>
  <c r="HA68" i="12" s="1"/>
  <c r="HA70" i="12" s="1"/>
  <c r="HA78" i="12" s="1"/>
  <c r="HA80" i="12" s="1"/>
  <c r="GZ44" i="12"/>
  <c r="GZ65" i="12" s="1"/>
  <c r="GZ66" i="12" s="1"/>
  <c r="GZ68" i="12" s="1"/>
  <c r="GZ70" i="12" s="1"/>
  <c r="GZ78" i="12" s="1"/>
  <c r="GZ80" i="12" s="1"/>
  <c r="GY44" i="12"/>
  <c r="GY65" i="12" s="1"/>
  <c r="GY66" i="12" s="1"/>
  <c r="GY68" i="12" s="1"/>
  <c r="GY70" i="12" s="1"/>
  <c r="GY78" i="12" s="1"/>
  <c r="GY80" i="12" s="1"/>
  <c r="GX44" i="12"/>
  <c r="GX65" i="12" s="1"/>
  <c r="GX66" i="12" s="1"/>
  <c r="GX68" i="12" s="1"/>
  <c r="GX70" i="12" s="1"/>
  <c r="GX78" i="12" s="1"/>
  <c r="GX80" i="12" s="1"/>
  <c r="GW44" i="12"/>
  <c r="GW65" i="12" s="1"/>
  <c r="GW66" i="12" s="1"/>
  <c r="GW68" i="12" s="1"/>
  <c r="GW70" i="12" s="1"/>
  <c r="GV44" i="12"/>
  <c r="GU44" i="12"/>
  <c r="GU65" i="12" s="1"/>
  <c r="GU66" i="12" s="1"/>
  <c r="GU68" i="12" s="1"/>
  <c r="GU70" i="12" s="1"/>
  <c r="GU78" i="12" s="1"/>
  <c r="GU80" i="12" s="1"/>
  <c r="GT44" i="12"/>
  <c r="GS44" i="12"/>
  <c r="GR44" i="12"/>
  <c r="GR65" i="12" s="1"/>
  <c r="GR66" i="12" s="1"/>
  <c r="GR68" i="12" s="1"/>
  <c r="GR70" i="12" s="1"/>
  <c r="GQ44" i="12"/>
  <c r="GP44" i="12"/>
  <c r="GP65" i="12" s="1"/>
  <c r="GP66" i="12" s="1"/>
  <c r="GP68" i="12" s="1"/>
  <c r="GP70" i="12" s="1"/>
  <c r="GP78" i="12" s="1"/>
  <c r="GP80" i="12" s="1"/>
  <c r="GO44" i="12"/>
  <c r="GN44" i="12"/>
  <c r="GN65" i="12" s="1"/>
  <c r="GN66" i="12" s="1"/>
  <c r="GN68" i="12" s="1"/>
  <c r="GN70" i="12" s="1"/>
  <c r="GM44" i="12"/>
  <c r="GL44" i="12"/>
  <c r="GL65" i="12" s="1"/>
  <c r="GK44" i="12"/>
  <c r="GJ44" i="12"/>
  <c r="GI44" i="12"/>
  <c r="GI65" i="12" s="1"/>
  <c r="GI66" i="12" s="1"/>
  <c r="GI68" i="12" s="1"/>
  <c r="GI70" i="12" s="1"/>
  <c r="GH44" i="12"/>
  <c r="GH65" i="12" s="1"/>
  <c r="GH66" i="12" s="1"/>
  <c r="GH68" i="12" s="1"/>
  <c r="GH70" i="12" s="1"/>
  <c r="GH78" i="12" s="1"/>
  <c r="GH80" i="12" s="1"/>
  <c r="GG44" i="12"/>
  <c r="GG65" i="12" s="1"/>
  <c r="GG66" i="12" s="1"/>
  <c r="GG68" i="12" s="1"/>
  <c r="GG70" i="12" s="1"/>
  <c r="GG78" i="12" s="1"/>
  <c r="GG80" i="12" s="1"/>
  <c r="GF44" i="12"/>
  <c r="GE44" i="12"/>
  <c r="GD44" i="12"/>
  <c r="GD65" i="12" s="1"/>
  <c r="GD66" i="12" s="1"/>
  <c r="GD68" i="12" s="1"/>
  <c r="GD70" i="12" s="1"/>
  <c r="GD78" i="12" s="1"/>
  <c r="GD80" i="12" s="1"/>
  <c r="GC44" i="12"/>
  <c r="GC65" i="12" s="1"/>
  <c r="GC66" i="12" s="1"/>
  <c r="GC68" i="12" s="1"/>
  <c r="GC70" i="12" s="1"/>
  <c r="GC78" i="12" s="1"/>
  <c r="GC80" i="12" s="1"/>
  <c r="GB44" i="12"/>
  <c r="GB65" i="12" s="1"/>
  <c r="GB66" i="12" s="1"/>
  <c r="GB68" i="12" s="1"/>
  <c r="GB70" i="12" s="1"/>
  <c r="GB78" i="12" s="1"/>
  <c r="GB80" i="12" s="1"/>
  <c r="GA44" i="12"/>
  <c r="GA65" i="12" s="1"/>
  <c r="GA66" i="12" s="1"/>
  <c r="GA68" i="12" s="1"/>
  <c r="GA70" i="12" s="1"/>
  <c r="GA78" i="12" s="1"/>
  <c r="GA80" i="12" s="1"/>
  <c r="FZ44" i="12"/>
  <c r="FZ65" i="12" s="1"/>
  <c r="FZ66" i="12" s="1"/>
  <c r="FZ68" i="12" s="1"/>
  <c r="FZ70" i="12" s="1"/>
  <c r="FY44" i="12"/>
  <c r="FY65" i="12" s="1"/>
  <c r="FY66" i="12" s="1"/>
  <c r="FY68" i="12" s="1"/>
  <c r="FY70" i="12" s="1"/>
  <c r="FY78" i="12" s="1"/>
  <c r="FY80" i="12" s="1"/>
  <c r="FX44" i="12"/>
  <c r="FW44" i="12"/>
  <c r="FW65" i="12" s="1"/>
  <c r="FW66" i="12" s="1"/>
  <c r="FW68" i="12" s="1"/>
  <c r="FW70" i="12" s="1"/>
  <c r="FV44" i="12"/>
  <c r="FU44" i="12"/>
  <c r="FT44" i="12"/>
  <c r="FT65" i="12" s="1"/>
  <c r="FT66" i="12" s="1"/>
  <c r="FT68" i="12" s="1"/>
  <c r="FT70" i="12" s="1"/>
  <c r="FS44" i="12"/>
  <c r="FR44" i="12"/>
  <c r="FR65" i="12" s="1"/>
  <c r="FR66" i="12" s="1"/>
  <c r="FR68" i="12" s="1"/>
  <c r="FR70" i="12" s="1"/>
  <c r="FR78" i="12" s="1"/>
  <c r="FR80" i="12" s="1"/>
  <c r="FQ44" i="12"/>
  <c r="FP44" i="12"/>
  <c r="FP65" i="12" s="1"/>
  <c r="FP66" i="12" s="1"/>
  <c r="FP68" i="12" s="1"/>
  <c r="FP70" i="12" s="1"/>
  <c r="FP78" i="12" s="1"/>
  <c r="FP80" i="12" s="1"/>
  <c r="FO44" i="12"/>
  <c r="FO65" i="12" s="1"/>
  <c r="FO66" i="12" s="1"/>
  <c r="FO68" i="12" s="1"/>
  <c r="FO70" i="12" s="1"/>
  <c r="FO78" i="12" s="1"/>
  <c r="FO80" i="12" s="1"/>
  <c r="FN44" i="12"/>
  <c r="FN65" i="12" s="1"/>
  <c r="FN66" i="12" s="1"/>
  <c r="FN68" i="12" s="1"/>
  <c r="FM44" i="12"/>
  <c r="FM65" i="12" s="1"/>
  <c r="FM66" i="12" s="1"/>
  <c r="FM68" i="12" s="1"/>
  <c r="FM70" i="12" s="1"/>
  <c r="FM78" i="12" s="1"/>
  <c r="FM80" i="12" s="1"/>
  <c r="FL44" i="12"/>
  <c r="FK44" i="12"/>
  <c r="FK65" i="12" s="1"/>
  <c r="FK66" i="12" s="1"/>
  <c r="FK68" i="12" s="1"/>
  <c r="FK70" i="12" s="1"/>
  <c r="FJ44" i="12"/>
  <c r="FJ65" i="12" s="1"/>
  <c r="FJ66" i="12" s="1"/>
  <c r="FJ68" i="12" s="1"/>
  <c r="FJ70" i="12" s="1"/>
  <c r="FJ78" i="12" s="1"/>
  <c r="FJ80" i="12" s="1"/>
  <c r="FI44" i="12"/>
  <c r="FI65" i="12" s="1"/>
  <c r="FI66" i="12" s="1"/>
  <c r="FI68" i="12" s="1"/>
  <c r="FI70" i="12" s="1"/>
  <c r="FI78" i="12" s="1"/>
  <c r="FI80" i="12" s="1"/>
  <c r="FH44" i="12"/>
  <c r="FH65" i="12" s="1"/>
  <c r="FH66" i="12" s="1"/>
  <c r="FH68" i="12" s="1"/>
  <c r="FH70" i="12" s="1"/>
  <c r="FH78" i="12" s="1"/>
  <c r="FH80" i="12" s="1"/>
  <c r="FG44" i="12"/>
  <c r="FF44" i="12"/>
  <c r="FF65" i="12" s="1"/>
  <c r="FF66" i="12" s="1"/>
  <c r="FF68" i="12" s="1"/>
  <c r="FF70" i="12" s="1"/>
  <c r="FE44" i="12"/>
  <c r="FE65" i="12" s="1"/>
  <c r="FE66" i="12" s="1"/>
  <c r="FE68" i="12" s="1"/>
  <c r="FE70" i="12" s="1"/>
  <c r="FE78" i="12" s="1"/>
  <c r="FE80" i="12" s="1"/>
  <c r="FD44" i="12"/>
  <c r="FD65" i="12" s="1"/>
  <c r="FD66" i="12" s="1"/>
  <c r="FD68" i="12" s="1"/>
  <c r="FD70" i="12" s="1"/>
  <c r="FD78" i="12" s="1"/>
  <c r="FD80" i="12" s="1"/>
  <c r="FC44" i="12"/>
  <c r="FC65" i="12" s="1"/>
  <c r="FC66" i="12" s="1"/>
  <c r="FC68" i="12" s="1"/>
  <c r="FC70" i="12" s="1"/>
  <c r="FC78" i="12" s="1"/>
  <c r="FC80" i="12" s="1"/>
  <c r="FB44" i="12"/>
  <c r="FB65" i="12" s="1"/>
  <c r="FB66" i="12" s="1"/>
  <c r="FB68" i="12" s="1"/>
  <c r="FB70" i="12" s="1"/>
  <c r="FB78" i="12" s="1"/>
  <c r="FB80" i="12" s="1"/>
  <c r="FA44" i="12"/>
  <c r="FA65" i="12" s="1"/>
  <c r="FA66" i="12" s="1"/>
  <c r="FA68" i="12" s="1"/>
  <c r="EZ44" i="12"/>
  <c r="EY44" i="12"/>
  <c r="EY65" i="12" s="1"/>
  <c r="EX44" i="12"/>
  <c r="EW44" i="12"/>
  <c r="EV44" i="12"/>
  <c r="EV65" i="12" s="1"/>
  <c r="EV66" i="12" s="1"/>
  <c r="EV68" i="12" s="1"/>
  <c r="EV70" i="12" s="1"/>
  <c r="EV78" i="12" s="1"/>
  <c r="EV80" i="12" s="1"/>
  <c r="EU44" i="12"/>
  <c r="ET44" i="12"/>
  <c r="ET65" i="12" s="1"/>
  <c r="ET66" i="12" s="1"/>
  <c r="ES44" i="12"/>
  <c r="ES65" i="12" s="1"/>
  <c r="ES66" i="12" s="1"/>
  <c r="ES68" i="12" s="1"/>
  <c r="ES70" i="12" s="1"/>
  <c r="ES78" i="12" s="1"/>
  <c r="ES80" i="12" s="1"/>
  <c r="ER44" i="12"/>
  <c r="ER65" i="12" s="1"/>
  <c r="ER66" i="12" s="1"/>
  <c r="ER68" i="12" s="1"/>
  <c r="ER70" i="12" s="1"/>
  <c r="ER78" i="12" s="1"/>
  <c r="ER80" i="12" s="1"/>
  <c r="EQ44" i="12"/>
  <c r="EP44" i="12"/>
  <c r="EP65" i="12" s="1"/>
  <c r="EP66" i="12" s="1"/>
  <c r="EP68" i="12" s="1"/>
  <c r="EP70" i="12" s="1"/>
  <c r="EP78" i="12" s="1"/>
  <c r="EP80" i="12" s="1"/>
  <c r="EO44" i="12"/>
  <c r="EN44" i="12"/>
  <c r="EM44" i="12"/>
  <c r="EM65" i="12" s="1"/>
  <c r="EM66" i="12" s="1"/>
  <c r="EM68" i="12" s="1"/>
  <c r="EM70" i="12" s="1"/>
  <c r="EL44" i="12"/>
  <c r="EL65" i="12" s="1"/>
  <c r="EL66" i="12" s="1"/>
  <c r="EL68" i="12" s="1"/>
  <c r="EK44" i="12"/>
  <c r="EJ44" i="12"/>
  <c r="EI44" i="12"/>
  <c r="EH44" i="12"/>
  <c r="EH65" i="12" s="1"/>
  <c r="EH66" i="12" s="1"/>
  <c r="EG44" i="12"/>
  <c r="EG65" i="12" s="1"/>
  <c r="EG66" i="12" s="1"/>
  <c r="EF44" i="12"/>
  <c r="EF65" i="12" s="1"/>
  <c r="EF66" i="12" s="1"/>
  <c r="EE44" i="12"/>
  <c r="EE65" i="12" s="1"/>
  <c r="ED44" i="12"/>
  <c r="ED65" i="12" s="1"/>
  <c r="ED66" i="12" s="1"/>
  <c r="ED68" i="12" s="1"/>
  <c r="ED70" i="12" s="1"/>
  <c r="ED78" i="12" s="1"/>
  <c r="ED80" i="12" s="1"/>
  <c r="EC44" i="12"/>
  <c r="EC65" i="12" s="1"/>
  <c r="EB44" i="12"/>
  <c r="EA44" i="12"/>
  <c r="EA65" i="12" s="1"/>
  <c r="EA66" i="12" s="1"/>
  <c r="EA68" i="12" s="1"/>
  <c r="EA70" i="12" s="1"/>
  <c r="EA78" i="12" s="1"/>
  <c r="EA80" i="12" s="1"/>
  <c r="DZ44" i="12"/>
  <c r="DY44" i="12"/>
  <c r="DX44" i="12"/>
  <c r="DX65" i="12" s="1"/>
  <c r="DX66" i="12" s="1"/>
  <c r="DX68" i="12" s="1"/>
  <c r="DX70" i="12" s="1"/>
  <c r="DW44" i="12"/>
  <c r="DV44" i="12"/>
  <c r="DV65" i="12" s="1"/>
  <c r="DV66" i="12" s="1"/>
  <c r="DV68" i="12" s="1"/>
  <c r="DV70" i="12" s="1"/>
  <c r="DV78" i="12" s="1"/>
  <c r="DV80" i="12" s="1"/>
  <c r="DU44" i="12"/>
  <c r="DT44" i="12"/>
  <c r="DT65" i="12" s="1"/>
  <c r="DT66" i="12" s="1"/>
  <c r="DT68" i="12" s="1"/>
  <c r="DT70" i="12" s="1"/>
  <c r="DT78" i="12" s="1"/>
  <c r="DT80" i="12" s="1"/>
  <c r="DS44" i="12"/>
  <c r="DR44" i="12"/>
  <c r="DR65" i="12" s="1"/>
  <c r="DR66" i="12" s="1"/>
  <c r="DR68" i="12" s="1"/>
  <c r="DR70" i="12" s="1"/>
  <c r="DR78" i="12" s="1"/>
  <c r="DR80" i="12" s="1"/>
  <c r="DQ44" i="12"/>
  <c r="DP44" i="12"/>
  <c r="DO44" i="12"/>
  <c r="DO65" i="12" s="1"/>
  <c r="DO66" i="12" s="1"/>
  <c r="DO68" i="12" s="1"/>
  <c r="DO70" i="12" s="1"/>
  <c r="DN44" i="12"/>
  <c r="DN65" i="12" s="1"/>
  <c r="DN66" i="12" s="1"/>
  <c r="DN68" i="12" s="1"/>
  <c r="DN70" i="12" s="1"/>
  <c r="DM44" i="12"/>
  <c r="DM65" i="12" s="1"/>
  <c r="DM66" i="12" s="1"/>
  <c r="DM68" i="12" s="1"/>
  <c r="DM70" i="12" s="1"/>
  <c r="DM78" i="12" s="1"/>
  <c r="DM80" i="12" s="1"/>
  <c r="DL44" i="12"/>
  <c r="DL65" i="12" s="1"/>
  <c r="DL66" i="12" s="1"/>
  <c r="DL68" i="12" s="1"/>
  <c r="DL70" i="12" s="1"/>
  <c r="DL78" i="12" s="1"/>
  <c r="DL80" i="12" s="1"/>
  <c r="DK44" i="12"/>
  <c r="DJ44" i="12"/>
  <c r="DJ65" i="12" s="1"/>
  <c r="DJ66" i="12" s="1"/>
  <c r="DI44" i="12"/>
  <c r="DI65" i="12" s="1"/>
  <c r="DI66" i="12" s="1"/>
  <c r="DI68" i="12" s="1"/>
  <c r="DI70" i="12" s="1"/>
  <c r="DI78" i="12" s="1"/>
  <c r="DI80" i="12" s="1"/>
  <c r="DH44" i="12"/>
  <c r="DH65" i="12" s="1"/>
  <c r="DH66" i="12" s="1"/>
  <c r="DH68" i="12" s="1"/>
  <c r="DH70" i="12" s="1"/>
  <c r="DH78" i="12" s="1"/>
  <c r="DH80" i="12" s="1"/>
  <c r="DG44" i="12"/>
  <c r="DG65" i="12" s="1"/>
  <c r="DG66" i="12" s="1"/>
  <c r="DG68" i="12" s="1"/>
  <c r="DG70" i="12" s="1"/>
  <c r="DG78" i="12" s="1"/>
  <c r="DG80" i="12" s="1"/>
  <c r="DF44" i="12"/>
  <c r="DF65" i="12" s="1"/>
  <c r="DF66" i="12" s="1"/>
  <c r="DF68" i="12" s="1"/>
  <c r="DF70" i="12" s="1"/>
  <c r="DE44" i="12"/>
  <c r="DE65" i="12" s="1"/>
  <c r="DE66" i="12" s="1"/>
  <c r="DE68" i="12" s="1"/>
  <c r="DE70" i="12" s="1"/>
  <c r="DE78" i="12" s="1"/>
  <c r="DE80" i="12" s="1"/>
  <c r="DD44" i="12"/>
  <c r="DC44" i="12"/>
  <c r="DC65" i="12" s="1"/>
  <c r="DC66" i="12" s="1"/>
  <c r="DC68" i="12" s="1"/>
  <c r="DC70" i="12" s="1"/>
  <c r="DB44" i="12"/>
  <c r="DA44" i="12"/>
  <c r="CZ44" i="12"/>
  <c r="CZ65" i="12" s="1"/>
  <c r="CZ66" i="12" s="1"/>
  <c r="CZ68" i="12" s="1"/>
  <c r="CZ70" i="12" s="1"/>
  <c r="CZ78" i="12" s="1"/>
  <c r="CZ80" i="12" s="1"/>
  <c r="CY44" i="12"/>
  <c r="CX44" i="12"/>
  <c r="CX65" i="12" s="1"/>
  <c r="CX66" i="12" s="1"/>
  <c r="CX68" i="12" s="1"/>
  <c r="CX70" i="12" s="1"/>
  <c r="CW44" i="12"/>
  <c r="CW65" i="12" s="1"/>
  <c r="CW66" i="12" s="1"/>
  <c r="CW68" i="12" s="1"/>
  <c r="CW70" i="12" s="1"/>
  <c r="CW78" i="12" s="1"/>
  <c r="CW80" i="12" s="1"/>
  <c r="CV44" i="12"/>
  <c r="CV65" i="12" s="1"/>
  <c r="CV66" i="12" s="1"/>
  <c r="CV68" i="12" s="1"/>
  <c r="CV70" i="12" s="1"/>
  <c r="CV78" i="12" s="1"/>
  <c r="CV80" i="12" s="1"/>
  <c r="CU44" i="12"/>
  <c r="CU65" i="12" s="1"/>
  <c r="CU66" i="12" s="1"/>
  <c r="CU68" i="12" s="1"/>
  <c r="CU70" i="12" s="1"/>
  <c r="CU78" i="12" s="1"/>
  <c r="CU80" i="12" s="1"/>
  <c r="CT44" i="12"/>
  <c r="CT65" i="12" s="1"/>
  <c r="CT66" i="12" s="1"/>
  <c r="CT68" i="12" s="1"/>
  <c r="CT70" i="12" s="1"/>
  <c r="CT78" i="12" s="1"/>
  <c r="CT80" i="12" s="1"/>
  <c r="CS44" i="12"/>
  <c r="CS65" i="12" s="1"/>
  <c r="CS66" i="12" s="1"/>
  <c r="CS68" i="12" s="1"/>
  <c r="CS70" i="12" s="1"/>
  <c r="CR44" i="12"/>
  <c r="CQ44" i="12"/>
  <c r="CQ65" i="12" s="1"/>
  <c r="CQ66" i="12" s="1"/>
  <c r="CQ68" i="12" s="1"/>
  <c r="CQ70" i="12" s="1"/>
  <c r="CQ78" i="12" s="1"/>
  <c r="CQ80" i="12" s="1"/>
  <c r="CP44" i="12"/>
  <c r="CP65" i="12" s="1"/>
  <c r="CP66" i="12" s="1"/>
  <c r="CP68" i="12" s="1"/>
  <c r="CO44" i="12"/>
  <c r="CN44" i="12"/>
  <c r="CM44" i="12"/>
  <c r="CL44" i="12"/>
  <c r="CL65" i="12" s="1"/>
  <c r="CL66" i="12" s="1"/>
  <c r="CL68" i="12" s="1"/>
  <c r="CL70" i="12" s="1"/>
  <c r="CL78" i="12" s="1"/>
  <c r="CL80" i="12" s="1"/>
  <c r="CK44" i="12"/>
  <c r="CK65" i="12" s="1"/>
  <c r="CK66" i="12" s="1"/>
  <c r="CK68" i="12" s="1"/>
  <c r="CK70" i="12" s="1"/>
  <c r="CK78" i="12" s="1"/>
  <c r="CK80" i="12" s="1"/>
  <c r="CJ44" i="12"/>
  <c r="CJ65" i="12" s="1"/>
  <c r="CJ66" i="12" s="1"/>
  <c r="CJ68" i="12" s="1"/>
  <c r="CJ70" i="12" s="1"/>
  <c r="CJ78" i="12" s="1"/>
  <c r="CJ80" i="12" s="1"/>
  <c r="CI44" i="12"/>
  <c r="CI65" i="12" s="1"/>
  <c r="CI66" i="12" s="1"/>
  <c r="CI68" i="12" s="1"/>
  <c r="CI70" i="12" s="1"/>
  <c r="CI78" i="12" s="1"/>
  <c r="CI80" i="12" s="1"/>
  <c r="CH44" i="12"/>
  <c r="CH65" i="12" s="1"/>
  <c r="CH66" i="12" s="1"/>
  <c r="CH68" i="12" s="1"/>
  <c r="CH70" i="12" s="1"/>
  <c r="CH78" i="12" s="1"/>
  <c r="CH80" i="12" s="1"/>
  <c r="CG44" i="12"/>
  <c r="CG65" i="12" s="1"/>
  <c r="CG66" i="12" s="1"/>
  <c r="CG68" i="12" s="1"/>
  <c r="CF44" i="12"/>
  <c r="CE44" i="12"/>
  <c r="CE65" i="12" s="1"/>
  <c r="CD44" i="12"/>
  <c r="CC44" i="12"/>
  <c r="CB44" i="12"/>
  <c r="CB65" i="12" s="1"/>
  <c r="CB66" i="12" s="1"/>
  <c r="CB68" i="12" s="1"/>
  <c r="CB70" i="12" s="1"/>
  <c r="CA44" i="12"/>
  <c r="BZ44" i="12"/>
  <c r="BZ65" i="12" s="1"/>
  <c r="BZ66" i="12" s="1"/>
  <c r="BZ68" i="12" s="1"/>
  <c r="BZ70" i="12" s="1"/>
  <c r="BZ78" i="12" s="1"/>
  <c r="BZ80" i="12" s="1"/>
  <c r="BY44" i="12"/>
  <c r="BX44" i="12"/>
  <c r="BX65" i="12" s="1"/>
  <c r="BX66" i="12" s="1"/>
  <c r="BX68" i="12" s="1"/>
  <c r="BX70" i="12" s="1"/>
  <c r="BX78" i="12" s="1"/>
  <c r="BX80" i="12" s="1"/>
  <c r="BW44" i="12"/>
  <c r="BV44" i="12"/>
  <c r="BV65" i="12" s="1"/>
  <c r="BV66" i="12" s="1"/>
  <c r="BV68" i="12" s="1"/>
  <c r="BV70" i="12" s="1"/>
  <c r="BV78" i="12" s="1"/>
  <c r="BV80" i="12" s="1"/>
  <c r="BU44" i="12"/>
  <c r="BT44" i="12"/>
  <c r="BS44" i="12"/>
  <c r="BS65" i="12" s="1"/>
  <c r="BS66" i="12" s="1"/>
  <c r="BS68" i="12" s="1"/>
  <c r="BS70" i="12" s="1"/>
  <c r="BS78" i="12" s="1"/>
  <c r="BS80" i="12" s="1"/>
  <c r="BR44" i="12"/>
  <c r="BR65" i="12" s="1"/>
  <c r="BR66" i="12" s="1"/>
  <c r="BR68" i="12" s="1"/>
  <c r="BR70" i="12" s="1"/>
  <c r="BQ44" i="12"/>
  <c r="BP44" i="12"/>
  <c r="BP65" i="12" s="1"/>
  <c r="BP66" i="12" s="1"/>
  <c r="BP68" i="12" s="1"/>
  <c r="BP70" i="12" s="1"/>
  <c r="BP78" i="12" s="1"/>
  <c r="BP80" i="12" s="1"/>
  <c r="BO44" i="12"/>
  <c r="BN44" i="12"/>
  <c r="BN65" i="12" s="1"/>
  <c r="BN66" i="12" s="1"/>
  <c r="BN68" i="12" s="1"/>
  <c r="BN70" i="12" s="1"/>
  <c r="BN78" i="12" s="1"/>
  <c r="BN80" i="12" s="1"/>
  <c r="BM44" i="12"/>
  <c r="BM65" i="12" s="1"/>
  <c r="BM66" i="12" s="1"/>
  <c r="BM68" i="12" s="1"/>
  <c r="BM70" i="12" s="1"/>
  <c r="BM78" i="12" s="1"/>
  <c r="BM80" i="12" s="1"/>
  <c r="BL44" i="12"/>
  <c r="BL65" i="12" s="1"/>
  <c r="BL66" i="12" s="1"/>
  <c r="BL68" i="12" s="1"/>
  <c r="BL70" i="12" s="1"/>
  <c r="BL78" i="12" s="1"/>
  <c r="BL80" i="12" s="1"/>
  <c r="BK44" i="12"/>
  <c r="BK65" i="12" s="1"/>
  <c r="BK66" i="12" s="1"/>
  <c r="BK68" i="12" s="1"/>
  <c r="BK70" i="12" s="1"/>
  <c r="BK78" i="12" s="1"/>
  <c r="BK80" i="12" s="1"/>
  <c r="BJ44" i="12"/>
  <c r="BJ65" i="12" s="1"/>
  <c r="BJ66" i="12" s="1"/>
  <c r="BJ68" i="12" s="1"/>
  <c r="BJ70" i="12" s="1"/>
  <c r="BJ78" i="12" s="1"/>
  <c r="BJ80" i="12" s="1"/>
  <c r="BI44" i="12"/>
  <c r="BI65" i="12" s="1"/>
  <c r="BH44" i="12"/>
  <c r="BG44" i="12"/>
  <c r="BG65" i="12" s="1"/>
  <c r="BF44" i="12"/>
  <c r="BE44" i="12"/>
  <c r="BD44" i="12"/>
  <c r="BD65" i="12" s="1"/>
  <c r="BD66" i="12" s="1"/>
  <c r="BC44" i="12"/>
  <c r="BB44" i="12"/>
  <c r="BB65" i="12" s="1"/>
  <c r="BB66" i="12" s="1"/>
  <c r="BB68" i="12" s="1"/>
  <c r="BB70" i="12" s="1"/>
  <c r="BB78" i="12" s="1"/>
  <c r="BB80" i="12" s="1"/>
  <c r="BA44" i="12"/>
  <c r="BA65" i="12" s="1"/>
  <c r="BA66" i="12" s="1"/>
  <c r="BA68" i="12" s="1"/>
  <c r="BA70" i="12" s="1"/>
  <c r="BA78" i="12" s="1"/>
  <c r="BA80" i="12" s="1"/>
  <c r="AZ44" i="12"/>
  <c r="AZ65" i="12" s="1"/>
  <c r="AZ66" i="12" s="1"/>
  <c r="AZ68" i="12" s="1"/>
  <c r="AZ70" i="12" s="1"/>
  <c r="AZ78" i="12" s="1"/>
  <c r="AZ80" i="12" s="1"/>
  <c r="AY44" i="12"/>
  <c r="AY65" i="12" s="1"/>
  <c r="AY66" i="12" s="1"/>
  <c r="AY68" i="12" s="1"/>
  <c r="AY70" i="12" s="1"/>
  <c r="AY78" i="12" s="1"/>
  <c r="AY80" i="12" s="1"/>
  <c r="AX44" i="12"/>
  <c r="AX65" i="12" s="1"/>
  <c r="AX66" i="12" s="1"/>
  <c r="AX68" i="12" s="1"/>
  <c r="AX70" i="12" s="1"/>
  <c r="AX78" i="12" s="1"/>
  <c r="AX80" i="12" s="1"/>
  <c r="AW44" i="12"/>
  <c r="AW65" i="12" s="1"/>
  <c r="AW66" i="12" s="1"/>
  <c r="AW68" i="12" s="1"/>
  <c r="AW70" i="12" s="1"/>
  <c r="AW78" i="12" s="1"/>
  <c r="AW80" i="12" s="1"/>
  <c r="AV44" i="12"/>
  <c r="AU44" i="12"/>
  <c r="AU65" i="12" s="1"/>
  <c r="AU66" i="12" s="1"/>
  <c r="AU68" i="12" s="1"/>
  <c r="AU70" i="12" s="1"/>
  <c r="AU78" i="12" s="1"/>
  <c r="AU80" i="12" s="1"/>
  <c r="AT44" i="12"/>
  <c r="AT65" i="12" s="1"/>
  <c r="AT66" i="12" s="1"/>
  <c r="AT68" i="12" s="1"/>
  <c r="AT70" i="12" s="1"/>
  <c r="AS44" i="12"/>
  <c r="AS65" i="12" s="1"/>
  <c r="AS66" i="12" s="1"/>
  <c r="AS68" i="12" s="1"/>
  <c r="AS70" i="12" s="1"/>
  <c r="AS78" i="12" s="1"/>
  <c r="AS80" i="12" s="1"/>
  <c r="AR44" i="12"/>
  <c r="AQ44" i="12"/>
  <c r="AP44" i="12"/>
  <c r="AP65" i="12" s="1"/>
  <c r="AP66" i="12" s="1"/>
  <c r="AP68" i="12" s="1"/>
  <c r="AP70" i="12" s="1"/>
  <c r="AO44" i="12"/>
  <c r="AO65" i="12" s="1"/>
  <c r="AO66" i="12" s="1"/>
  <c r="AO68" i="12" s="1"/>
  <c r="AO70" i="12" s="1"/>
  <c r="AO78" i="12" s="1"/>
  <c r="AO80" i="12" s="1"/>
  <c r="AN44" i="12"/>
  <c r="AN65" i="12" s="1"/>
  <c r="AN66" i="12" s="1"/>
  <c r="AN68" i="12" s="1"/>
  <c r="AN70" i="12" s="1"/>
  <c r="AN78" i="12" s="1"/>
  <c r="AN80" i="12" s="1"/>
  <c r="AM44" i="12"/>
  <c r="AM65" i="12" s="1"/>
  <c r="AM66" i="12" s="1"/>
  <c r="AM68" i="12" s="1"/>
  <c r="AM70" i="12" s="1"/>
  <c r="AM78" i="12" s="1"/>
  <c r="AM80" i="12" s="1"/>
  <c r="AL44" i="12"/>
  <c r="AL65" i="12" s="1"/>
  <c r="AL66" i="12" s="1"/>
  <c r="AL68" i="12" s="1"/>
  <c r="AL70" i="12" s="1"/>
  <c r="AL78" i="12" s="1"/>
  <c r="AL80" i="12" s="1"/>
  <c r="AK44" i="12"/>
  <c r="AK65" i="12" s="1"/>
  <c r="AK66" i="12" s="1"/>
  <c r="AJ44" i="12"/>
  <c r="AI44" i="12"/>
  <c r="AI65" i="12" s="1"/>
  <c r="AI66" i="12" s="1"/>
  <c r="AI68" i="12" s="1"/>
  <c r="AI70" i="12" s="1"/>
  <c r="AH44" i="12"/>
  <c r="AG44" i="12"/>
  <c r="AF44" i="12"/>
  <c r="AF65" i="12" s="1"/>
  <c r="AF66" i="12" s="1"/>
  <c r="AE44" i="12"/>
  <c r="AD44" i="12"/>
  <c r="AD65" i="12" s="1"/>
  <c r="AD66" i="12" s="1"/>
  <c r="AD68" i="12" s="1"/>
  <c r="AD70" i="12" s="1"/>
  <c r="AD78" i="12" s="1"/>
  <c r="AD80" i="12" s="1"/>
  <c r="AC44" i="12"/>
  <c r="AB44" i="12"/>
  <c r="AB65" i="12" s="1"/>
  <c r="AB66" i="12" s="1"/>
  <c r="AB68" i="12" s="1"/>
  <c r="AB70" i="12" s="1"/>
  <c r="AA44" i="12"/>
  <c r="Z44" i="12"/>
  <c r="Z65" i="12" s="1"/>
  <c r="Z66" i="12" s="1"/>
  <c r="Z68" i="12" s="1"/>
  <c r="Z70" i="12" s="1"/>
  <c r="Z78" i="12" s="1"/>
  <c r="Z80" i="12" s="1"/>
  <c r="Y44" i="12"/>
  <c r="X44" i="12"/>
  <c r="W44" i="12"/>
  <c r="W65" i="12" s="1"/>
  <c r="W66" i="12" s="1"/>
  <c r="W68" i="12" s="1"/>
  <c r="V44" i="12"/>
  <c r="V65" i="12" s="1"/>
  <c r="V66" i="12" s="1"/>
  <c r="V68" i="12" s="1"/>
  <c r="U44" i="12"/>
  <c r="T44" i="12"/>
  <c r="S44" i="12"/>
  <c r="R44" i="12"/>
  <c r="R65" i="12" s="1"/>
  <c r="R66" i="12" s="1"/>
  <c r="R68" i="12" s="1"/>
  <c r="R70" i="12" s="1"/>
  <c r="Q44" i="12"/>
  <c r="Q65" i="12" s="1"/>
  <c r="Q66" i="12" s="1"/>
  <c r="Q68" i="12" s="1"/>
  <c r="Q70" i="12" s="1"/>
  <c r="Q78" i="12" s="1"/>
  <c r="Q80" i="12" s="1"/>
  <c r="P44" i="12"/>
  <c r="P65" i="12" s="1"/>
  <c r="P66" i="12" s="1"/>
  <c r="P68" i="12" s="1"/>
  <c r="P70" i="12" s="1"/>
  <c r="P78" i="12" s="1"/>
  <c r="P80" i="12" s="1"/>
  <c r="O44" i="12"/>
  <c r="O65" i="12" s="1"/>
  <c r="O66" i="12" s="1"/>
  <c r="O68" i="12" s="1"/>
  <c r="O70" i="12" s="1"/>
  <c r="O78" i="12" s="1"/>
  <c r="O80" i="12" s="1"/>
  <c r="N44" i="12"/>
  <c r="N65" i="12" s="1"/>
  <c r="N66" i="12" s="1"/>
  <c r="N68" i="12" s="1"/>
  <c r="N70" i="12" s="1"/>
  <c r="N78" i="12" s="1"/>
  <c r="N80" i="12" s="1"/>
  <c r="M44" i="12"/>
  <c r="M65" i="12" s="1"/>
  <c r="M66" i="12" s="1"/>
  <c r="M68" i="12" s="1"/>
  <c r="L44" i="12"/>
  <c r="K44" i="12"/>
  <c r="K65" i="12" s="1"/>
  <c r="K66" i="12" s="1"/>
  <c r="K68" i="12" s="1"/>
  <c r="K70" i="12" s="1"/>
  <c r="K78" i="12" s="1"/>
  <c r="K80" i="12" s="1"/>
  <c r="J44" i="12"/>
  <c r="I44" i="12"/>
  <c r="H44" i="12"/>
  <c r="H65" i="12" s="1"/>
  <c r="H66" i="12" s="1"/>
  <c r="H68" i="12" s="1"/>
  <c r="H70" i="12" s="1"/>
  <c r="G44" i="12"/>
  <c r="F44" i="12"/>
  <c r="F65" i="12" s="1"/>
  <c r="F66" i="12" s="1"/>
  <c r="F68" i="12" s="1"/>
  <c r="F70" i="12" s="1"/>
  <c r="F78" i="12" s="1"/>
  <c r="F80" i="12" s="1"/>
  <c r="E44" i="12"/>
  <c r="E65" i="12" s="1"/>
  <c r="E66" i="12" s="1"/>
  <c r="E68" i="12" s="1"/>
  <c r="E70" i="12" s="1"/>
  <c r="E78" i="12" s="1"/>
  <c r="E80" i="12" s="1"/>
  <c r="A7" i="2"/>
  <c r="A6" i="2"/>
  <c r="A7" i="1"/>
  <c r="A6" i="1"/>
  <c r="A7" i="9"/>
  <c r="A6" i="9"/>
  <c r="U80" i="11"/>
  <c r="T80" i="11"/>
  <c r="S80" i="11"/>
  <c r="R80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U76" i="11"/>
  <c r="T76" i="11"/>
  <c r="S76" i="11"/>
  <c r="R76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U74" i="11"/>
  <c r="T74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L73" i="11"/>
  <c r="L75" i="11"/>
  <c r="L77" i="11"/>
  <c r="U72" i="11"/>
  <c r="U73" i="11"/>
  <c r="U75" i="11"/>
  <c r="U77" i="11"/>
  <c r="T72" i="11"/>
  <c r="T73" i="11"/>
  <c r="T75" i="11"/>
  <c r="T77" i="11"/>
  <c r="S72" i="11"/>
  <c r="S73" i="11"/>
  <c r="S75" i="11"/>
  <c r="S77" i="11"/>
  <c r="R72" i="11"/>
  <c r="R73" i="11"/>
  <c r="R75" i="11"/>
  <c r="R77" i="11"/>
  <c r="Q72" i="11"/>
  <c r="Q73" i="11"/>
  <c r="Q75" i="11"/>
  <c r="Q77" i="11"/>
  <c r="P72" i="11"/>
  <c r="P73" i="11"/>
  <c r="P75" i="11"/>
  <c r="P77" i="11"/>
  <c r="O72" i="11"/>
  <c r="O73" i="11"/>
  <c r="O75" i="11"/>
  <c r="O77" i="11"/>
  <c r="N72" i="11"/>
  <c r="N73" i="11"/>
  <c r="N75" i="11"/>
  <c r="N77" i="11"/>
  <c r="M72" i="11"/>
  <c r="M73" i="11"/>
  <c r="M75" i="11"/>
  <c r="M77" i="11"/>
  <c r="L72" i="11"/>
  <c r="K72" i="11"/>
  <c r="K73" i="11"/>
  <c r="K75" i="11"/>
  <c r="K77" i="11"/>
  <c r="J72" i="11"/>
  <c r="J73" i="11"/>
  <c r="J75" i="11"/>
  <c r="J77" i="11"/>
  <c r="I72" i="11"/>
  <c r="I73" i="11"/>
  <c r="I75" i="11"/>
  <c r="I77" i="11"/>
  <c r="H72" i="11"/>
  <c r="H73" i="11"/>
  <c r="H75" i="11"/>
  <c r="H77" i="11"/>
  <c r="G72" i="11"/>
  <c r="G73" i="11"/>
  <c r="G75" i="11"/>
  <c r="G77" i="11"/>
  <c r="F72" i="11"/>
  <c r="F73" i="11"/>
  <c r="F75" i="11"/>
  <c r="F77" i="11"/>
  <c r="E72" i="11"/>
  <c r="E73" i="11"/>
  <c r="E75" i="11"/>
  <c r="E77" i="11"/>
  <c r="U70" i="11"/>
  <c r="T70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S67" i="11"/>
  <c r="S69" i="11"/>
  <c r="S71" i="11"/>
  <c r="S79" i="11"/>
  <c r="S81" i="11"/>
  <c r="U66" i="11"/>
  <c r="U67" i="11"/>
  <c r="U69" i="11"/>
  <c r="U71" i="11"/>
  <c r="U79" i="11"/>
  <c r="U81" i="11"/>
  <c r="T66" i="11"/>
  <c r="T67" i="11"/>
  <c r="T69" i="11"/>
  <c r="T71" i="11"/>
  <c r="T79" i="11"/>
  <c r="T81" i="11"/>
  <c r="S66" i="11"/>
  <c r="R66" i="11"/>
  <c r="R67" i="11"/>
  <c r="R69" i="11"/>
  <c r="R71" i="11"/>
  <c r="R79" i="11"/>
  <c r="R81" i="11"/>
  <c r="Q66" i="11"/>
  <c r="Q67" i="11"/>
  <c r="Q69" i="11"/>
  <c r="Q71" i="11"/>
  <c r="P66" i="11"/>
  <c r="P67" i="11"/>
  <c r="P69" i="11"/>
  <c r="P71" i="11"/>
  <c r="P79" i="11"/>
  <c r="P81" i="11"/>
  <c r="O66" i="11"/>
  <c r="O67" i="11"/>
  <c r="O69" i="11"/>
  <c r="O71" i="11"/>
  <c r="O79" i="11"/>
  <c r="O81" i="11"/>
  <c r="N66" i="11"/>
  <c r="N67" i="11"/>
  <c r="N69" i="11"/>
  <c r="N71" i="11"/>
  <c r="N79" i="11"/>
  <c r="N81" i="11"/>
  <c r="M66" i="11"/>
  <c r="M67" i="11"/>
  <c r="M69" i="11"/>
  <c r="M71" i="11"/>
  <c r="M79" i="11"/>
  <c r="M81" i="11"/>
  <c r="L66" i="11"/>
  <c r="L67" i="11"/>
  <c r="L69" i="11"/>
  <c r="L71" i="11"/>
  <c r="L79" i="11"/>
  <c r="L81" i="11"/>
  <c r="K66" i="11"/>
  <c r="K67" i="11"/>
  <c r="K69" i="11"/>
  <c r="K71" i="11"/>
  <c r="J66" i="11"/>
  <c r="J67" i="11"/>
  <c r="J69" i="11"/>
  <c r="J71" i="11"/>
  <c r="J79" i="11"/>
  <c r="J81" i="11"/>
  <c r="I66" i="11"/>
  <c r="I67" i="11"/>
  <c r="I69" i="11"/>
  <c r="I71" i="11"/>
  <c r="I79" i="11"/>
  <c r="I81" i="11"/>
  <c r="H66" i="11"/>
  <c r="H67" i="11"/>
  <c r="H69" i="11"/>
  <c r="H71" i="11"/>
  <c r="G66" i="11"/>
  <c r="G67" i="11"/>
  <c r="G69" i="11"/>
  <c r="G71" i="11"/>
  <c r="G79" i="11"/>
  <c r="G81" i="11"/>
  <c r="F66" i="11"/>
  <c r="F67" i="11"/>
  <c r="F69" i="11"/>
  <c r="F71" i="11"/>
  <c r="E66" i="11"/>
  <c r="E67" i="11"/>
  <c r="E69" i="11"/>
  <c r="E71" i="11"/>
  <c r="E79" i="11"/>
  <c r="E81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A1" i="11"/>
  <c r="A2" i="11"/>
  <c r="A3" i="11"/>
  <c r="A4" i="11"/>
  <c r="A5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L93" i="10"/>
  <c r="AK93" i="10"/>
  <c r="AJ93" i="10"/>
  <c r="AI93" i="10"/>
  <c r="AH93" i="10"/>
  <c r="AG93" i="10"/>
  <c r="AF93" i="10"/>
  <c r="AE93" i="10"/>
  <c r="AD93" i="10"/>
  <c r="AC93" i="10"/>
  <c r="AB93" i="10"/>
  <c r="AA93" i="10"/>
  <c r="Z93" i="10"/>
  <c r="Y93" i="10"/>
  <c r="X93" i="10"/>
  <c r="W93" i="10"/>
  <c r="V93" i="10"/>
  <c r="U93" i="10"/>
  <c r="T93" i="10"/>
  <c r="S93" i="10"/>
  <c r="R93" i="10"/>
  <c r="Q93" i="10"/>
  <c r="P93" i="10"/>
  <c r="O93" i="10"/>
  <c r="H93" i="10"/>
  <c r="G93" i="10"/>
  <c r="F93" i="10"/>
  <c r="E93" i="10"/>
  <c r="AL92" i="10"/>
  <c r="AK92" i="10"/>
  <c r="AJ92" i="10"/>
  <c r="AI92" i="10"/>
  <c r="AH92" i="10"/>
  <c r="AG92" i="10"/>
  <c r="AF92" i="10"/>
  <c r="AE92" i="10"/>
  <c r="AD92" i="10"/>
  <c r="AC92" i="10"/>
  <c r="AB92" i="10"/>
  <c r="AA92" i="10"/>
  <c r="Z92" i="10"/>
  <c r="Y92" i="10"/>
  <c r="X92" i="10"/>
  <c r="W92" i="10"/>
  <c r="V92" i="10"/>
  <c r="U92" i="10"/>
  <c r="T92" i="10"/>
  <c r="S92" i="10"/>
  <c r="R92" i="10"/>
  <c r="Q92" i="10"/>
  <c r="P92" i="10"/>
  <c r="O92" i="10"/>
  <c r="H92" i="10"/>
  <c r="G92" i="10"/>
  <c r="F92" i="10"/>
  <c r="E92" i="10"/>
  <c r="AL91" i="10"/>
  <c r="AK91" i="10"/>
  <c r="AJ91" i="10"/>
  <c r="AI91" i="10"/>
  <c r="AH91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H91" i="10"/>
  <c r="G91" i="10"/>
  <c r="F91" i="10"/>
  <c r="E91" i="10"/>
  <c r="AJ89" i="10"/>
  <c r="R89" i="10"/>
  <c r="Q89" i="10"/>
  <c r="P89" i="10"/>
  <c r="O89" i="10"/>
  <c r="E89" i="10"/>
  <c r="AL88" i="10"/>
  <c r="AK88" i="10"/>
  <c r="AJ88" i="10"/>
  <c r="AI88" i="10"/>
  <c r="AH88" i="10"/>
  <c r="AG88" i="10"/>
  <c r="AF88" i="10"/>
  <c r="AE88" i="10"/>
  <c r="AD88" i="10"/>
  <c r="AC88" i="10"/>
  <c r="AB88" i="10"/>
  <c r="AA88" i="10"/>
  <c r="Z88" i="10"/>
  <c r="Y88" i="10"/>
  <c r="X88" i="10"/>
  <c r="W88" i="10"/>
  <c r="V88" i="10"/>
  <c r="U88" i="10"/>
  <c r="T88" i="10"/>
  <c r="S88" i="10"/>
  <c r="R88" i="10"/>
  <c r="Q88" i="10"/>
  <c r="P88" i="10"/>
  <c r="O88" i="10"/>
  <c r="H88" i="10"/>
  <c r="G88" i="10"/>
  <c r="F88" i="10"/>
  <c r="E88" i="10"/>
  <c r="AJ87" i="10"/>
  <c r="R87" i="10"/>
  <c r="Q87" i="10"/>
  <c r="P87" i="10"/>
  <c r="O87" i="10"/>
  <c r="E87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V85" i="10"/>
  <c r="U85" i="10"/>
  <c r="T85" i="10"/>
  <c r="S85" i="10"/>
  <c r="R85" i="10"/>
  <c r="Q85" i="10"/>
  <c r="P85" i="10"/>
  <c r="O85" i="10"/>
  <c r="H85" i="10"/>
  <c r="G85" i="10"/>
  <c r="F85" i="10"/>
  <c r="E85" i="10"/>
  <c r="AL84" i="10"/>
  <c r="AK84" i="10"/>
  <c r="AJ84" i="10"/>
  <c r="AI84" i="10"/>
  <c r="AH84" i="10"/>
  <c r="AG84" i="10"/>
  <c r="AF84" i="10"/>
  <c r="AE84" i="10"/>
  <c r="AD84" i="10"/>
  <c r="AC84" i="10"/>
  <c r="AB84" i="10"/>
  <c r="AA84" i="10"/>
  <c r="Z84" i="10"/>
  <c r="Y84" i="10"/>
  <c r="X84" i="10"/>
  <c r="W84" i="10"/>
  <c r="V84" i="10"/>
  <c r="U84" i="10"/>
  <c r="T84" i="10"/>
  <c r="S84" i="10"/>
  <c r="R84" i="10"/>
  <c r="Q84" i="10"/>
  <c r="P84" i="10"/>
  <c r="O84" i="10"/>
  <c r="H84" i="10"/>
  <c r="G84" i="10"/>
  <c r="F84" i="10"/>
  <c r="E84" i="10"/>
  <c r="AL83" i="10"/>
  <c r="AK83" i="10"/>
  <c r="AJ83" i="10"/>
  <c r="AI83" i="10"/>
  <c r="AH83" i="10"/>
  <c r="AG83" i="10"/>
  <c r="AF83" i="10"/>
  <c r="AE83" i="10"/>
  <c r="AD83" i="10"/>
  <c r="AC83" i="10"/>
  <c r="AB83" i="10"/>
  <c r="AA83" i="10"/>
  <c r="Z83" i="10"/>
  <c r="Y83" i="10"/>
  <c r="X83" i="10"/>
  <c r="W83" i="10"/>
  <c r="V83" i="10"/>
  <c r="U83" i="10"/>
  <c r="T83" i="10"/>
  <c r="S83" i="10"/>
  <c r="R83" i="10"/>
  <c r="Q83" i="10"/>
  <c r="P83" i="10"/>
  <c r="O83" i="10"/>
  <c r="H83" i="10"/>
  <c r="G83" i="10"/>
  <c r="F83" i="10"/>
  <c r="E83" i="10"/>
  <c r="AL82" i="10"/>
  <c r="AK82" i="10"/>
  <c r="AJ82" i="10"/>
  <c r="AI82" i="10"/>
  <c r="AH82" i="10"/>
  <c r="AG82" i="10"/>
  <c r="AF82" i="10"/>
  <c r="AE82" i="10"/>
  <c r="AD82" i="10"/>
  <c r="AC82" i="10"/>
  <c r="AB82" i="10"/>
  <c r="AA82" i="10"/>
  <c r="Z82" i="10"/>
  <c r="Y82" i="10"/>
  <c r="X82" i="10"/>
  <c r="W82" i="10"/>
  <c r="V82" i="10"/>
  <c r="U82" i="10"/>
  <c r="T82" i="10"/>
  <c r="S82" i="10"/>
  <c r="R82" i="10"/>
  <c r="Q82" i="10"/>
  <c r="P82" i="10"/>
  <c r="O82" i="10"/>
  <c r="H82" i="10"/>
  <c r="G82" i="10"/>
  <c r="F82" i="10"/>
  <c r="E82" i="10"/>
  <c r="AL81" i="10"/>
  <c r="AK81" i="10"/>
  <c r="AJ81" i="10"/>
  <c r="AI81" i="10"/>
  <c r="AH81" i="10"/>
  <c r="AG81" i="10"/>
  <c r="AF81" i="10"/>
  <c r="AE81" i="10"/>
  <c r="AD81" i="10"/>
  <c r="AC81" i="10"/>
  <c r="AB81" i="10"/>
  <c r="AA81" i="10"/>
  <c r="Z81" i="10"/>
  <c r="Y81" i="10"/>
  <c r="X81" i="10"/>
  <c r="W81" i="10"/>
  <c r="V81" i="10"/>
  <c r="U81" i="10"/>
  <c r="T81" i="10"/>
  <c r="S81" i="10"/>
  <c r="R81" i="10"/>
  <c r="Q81" i="10"/>
  <c r="P81" i="10"/>
  <c r="O81" i="10"/>
  <c r="H81" i="10"/>
  <c r="G81" i="10"/>
  <c r="F81" i="10"/>
  <c r="E81" i="10"/>
  <c r="AL80" i="10"/>
  <c r="AK80" i="10"/>
  <c r="AJ80" i="10"/>
  <c r="AI80" i="10"/>
  <c r="AH80" i="10"/>
  <c r="AG80" i="10"/>
  <c r="AF80" i="10"/>
  <c r="AE80" i="10"/>
  <c r="AD80" i="10"/>
  <c r="AC80" i="10"/>
  <c r="AB80" i="10"/>
  <c r="AA80" i="10"/>
  <c r="Z80" i="10"/>
  <c r="Y80" i="10"/>
  <c r="X80" i="10"/>
  <c r="W80" i="10"/>
  <c r="V80" i="10"/>
  <c r="U80" i="10"/>
  <c r="T80" i="10"/>
  <c r="S80" i="10"/>
  <c r="R80" i="10"/>
  <c r="Q80" i="10"/>
  <c r="P80" i="10"/>
  <c r="O80" i="10"/>
  <c r="H80" i="10"/>
  <c r="G80" i="10"/>
  <c r="F80" i="10"/>
  <c r="E80" i="10"/>
  <c r="AL77" i="10"/>
  <c r="AK77" i="10"/>
  <c r="AJ77" i="10"/>
  <c r="AI77" i="10"/>
  <c r="AH77" i="10"/>
  <c r="AG77" i="10"/>
  <c r="AF77" i="10"/>
  <c r="AE77" i="10"/>
  <c r="AD77" i="10"/>
  <c r="AC77" i="10"/>
  <c r="AB77" i="10"/>
  <c r="AA77" i="10"/>
  <c r="Z77" i="10"/>
  <c r="Y77" i="10"/>
  <c r="X77" i="10"/>
  <c r="W77" i="10"/>
  <c r="V77" i="10"/>
  <c r="U77" i="10"/>
  <c r="T77" i="10"/>
  <c r="S77" i="10"/>
  <c r="R77" i="10"/>
  <c r="Q77" i="10"/>
  <c r="P77" i="10"/>
  <c r="O77" i="10"/>
  <c r="H77" i="10"/>
  <c r="G77" i="10"/>
  <c r="F77" i="10"/>
  <c r="E77" i="10"/>
  <c r="AL75" i="10"/>
  <c r="AK75" i="10"/>
  <c r="AJ75" i="10"/>
  <c r="AI75" i="10"/>
  <c r="AH75" i="10"/>
  <c r="AG75" i="10"/>
  <c r="AF75" i="10"/>
  <c r="AE75" i="10"/>
  <c r="AD75" i="10"/>
  <c r="AC75" i="10"/>
  <c r="AB75" i="10"/>
  <c r="AA75" i="10"/>
  <c r="Z75" i="10"/>
  <c r="Y75" i="10"/>
  <c r="Y76" i="10"/>
  <c r="Y78" i="10"/>
  <c r="X75" i="10"/>
  <c r="W75" i="10"/>
  <c r="V75" i="10"/>
  <c r="U75" i="10"/>
  <c r="T75" i="10"/>
  <c r="S75" i="10"/>
  <c r="R75" i="10"/>
  <c r="Q75" i="10"/>
  <c r="Q76" i="10"/>
  <c r="Q78" i="10"/>
  <c r="P75" i="10"/>
  <c r="O75" i="10"/>
  <c r="H75" i="10"/>
  <c r="G75" i="10"/>
  <c r="F75" i="10"/>
  <c r="E75" i="10"/>
  <c r="AL73" i="10"/>
  <c r="AL74" i="10"/>
  <c r="AL76" i="10"/>
  <c r="AL78" i="10"/>
  <c r="AK73" i="10"/>
  <c r="AK74" i="10"/>
  <c r="AK76" i="10"/>
  <c r="AK78" i="10"/>
  <c r="AJ73" i="10"/>
  <c r="AJ74" i="10"/>
  <c r="AJ76" i="10"/>
  <c r="AJ78" i="10"/>
  <c r="AI73" i="10"/>
  <c r="AI74" i="10"/>
  <c r="AI76" i="10"/>
  <c r="AI78" i="10"/>
  <c r="AH73" i="10"/>
  <c r="AH74" i="10"/>
  <c r="AH76" i="10"/>
  <c r="AH78" i="10"/>
  <c r="AG73" i="10"/>
  <c r="AG74" i="10"/>
  <c r="AG76" i="10"/>
  <c r="AG78" i="10"/>
  <c r="AF73" i="10"/>
  <c r="AF74" i="10"/>
  <c r="AF76" i="10"/>
  <c r="AF78" i="10"/>
  <c r="AE73" i="10"/>
  <c r="AE74" i="10"/>
  <c r="AE76" i="10"/>
  <c r="AE78" i="10"/>
  <c r="AD73" i="10"/>
  <c r="AD74" i="10"/>
  <c r="AD76" i="10"/>
  <c r="AD78" i="10"/>
  <c r="AC73" i="10"/>
  <c r="AC74" i="10"/>
  <c r="AC76" i="10"/>
  <c r="AC78" i="10"/>
  <c r="AB73" i="10"/>
  <c r="AB74" i="10"/>
  <c r="AB76" i="10"/>
  <c r="AB78" i="10"/>
  <c r="AA73" i="10"/>
  <c r="AA74" i="10"/>
  <c r="AA76" i="10"/>
  <c r="AA78" i="10"/>
  <c r="Z73" i="10"/>
  <c r="Z74" i="10"/>
  <c r="Z76" i="10"/>
  <c r="Z78" i="10"/>
  <c r="Y73" i="10"/>
  <c r="Y74" i="10"/>
  <c r="X73" i="10"/>
  <c r="X74" i="10"/>
  <c r="X76" i="10"/>
  <c r="X78" i="10"/>
  <c r="W73" i="10"/>
  <c r="W74" i="10"/>
  <c r="W76" i="10"/>
  <c r="W78" i="10"/>
  <c r="V73" i="10"/>
  <c r="V74" i="10"/>
  <c r="V76" i="10"/>
  <c r="V78" i="10"/>
  <c r="U73" i="10"/>
  <c r="U74" i="10"/>
  <c r="U76" i="10"/>
  <c r="U78" i="10"/>
  <c r="T73" i="10"/>
  <c r="T74" i="10"/>
  <c r="T76" i="10"/>
  <c r="T78" i="10"/>
  <c r="S73" i="10"/>
  <c r="S74" i="10"/>
  <c r="S76" i="10"/>
  <c r="S78" i="10"/>
  <c r="R73" i="10"/>
  <c r="R74" i="10"/>
  <c r="R76" i="10"/>
  <c r="R78" i="10"/>
  <c r="Q73" i="10"/>
  <c r="Q74" i="10"/>
  <c r="P73" i="10"/>
  <c r="P74" i="10"/>
  <c r="P76" i="10"/>
  <c r="P78" i="10"/>
  <c r="O73" i="10"/>
  <c r="O74" i="10"/>
  <c r="O76" i="10"/>
  <c r="O78" i="10"/>
  <c r="H73" i="10"/>
  <c r="H74" i="10"/>
  <c r="H76" i="10"/>
  <c r="H78" i="10"/>
  <c r="G73" i="10"/>
  <c r="G74" i="10"/>
  <c r="G76" i="10"/>
  <c r="G78" i="10"/>
  <c r="F73" i="10"/>
  <c r="F74" i="10"/>
  <c r="F76" i="10"/>
  <c r="F78" i="10"/>
  <c r="E73" i="10"/>
  <c r="E74" i="10"/>
  <c r="E76" i="10"/>
  <c r="E78" i="10"/>
  <c r="AL71" i="10"/>
  <c r="AK71" i="10"/>
  <c r="AJ71" i="10"/>
  <c r="AI71" i="10"/>
  <c r="AH71" i="10"/>
  <c r="AG71" i="10"/>
  <c r="AF71" i="10"/>
  <c r="AE71" i="10"/>
  <c r="AD71" i="10"/>
  <c r="AC71" i="10"/>
  <c r="AB71" i="10"/>
  <c r="AA71" i="10"/>
  <c r="Z71" i="10"/>
  <c r="Y71" i="10"/>
  <c r="X71" i="10"/>
  <c r="W71" i="10"/>
  <c r="V71" i="10"/>
  <c r="U71" i="10"/>
  <c r="T71" i="10"/>
  <c r="S71" i="10"/>
  <c r="R71" i="10"/>
  <c r="R72" i="10"/>
  <c r="Q71" i="10"/>
  <c r="P71" i="10"/>
  <c r="O71" i="10"/>
  <c r="H71" i="10"/>
  <c r="G71" i="10"/>
  <c r="F71" i="10"/>
  <c r="E71" i="10"/>
  <c r="AL69" i="10"/>
  <c r="AL70" i="10"/>
  <c r="AL72" i="10"/>
  <c r="AL87" i="10"/>
  <c r="AL89" i="10"/>
  <c r="AK69" i="10"/>
  <c r="AJ69" i="10"/>
  <c r="AI69" i="10"/>
  <c r="AH69" i="10"/>
  <c r="AG69" i="10"/>
  <c r="AF69" i="10"/>
  <c r="AE69" i="10"/>
  <c r="AD69" i="10"/>
  <c r="AC69" i="10"/>
  <c r="AB69" i="10"/>
  <c r="AA69" i="10"/>
  <c r="Z69" i="10"/>
  <c r="Y69" i="10"/>
  <c r="X69" i="10"/>
  <c r="W69" i="10"/>
  <c r="V69" i="10"/>
  <c r="U69" i="10"/>
  <c r="U70" i="10"/>
  <c r="U72" i="10"/>
  <c r="T69" i="10"/>
  <c r="S69" i="10"/>
  <c r="R69" i="10"/>
  <c r="Q69" i="10"/>
  <c r="P69" i="10"/>
  <c r="O69" i="10"/>
  <c r="H69" i="10"/>
  <c r="G69" i="10"/>
  <c r="G70" i="10"/>
  <c r="G72" i="10"/>
  <c r="F69" i="10"/>
  <c r="E69" i="10"/>
  <c r="AG68" i="10"/>
  <c r="AG70" i="10"/>
  <c r="AG72" i="10"/>
  <c r="AG87" i="10"/>
  <c r="AG89" i="10"/>
  <c r="Q68" i="10"/>
  <c r="Q70" i="10"/>
  <c r="Q72" i="10"/>
  <c r="AL67" i="10"/>
  <c r="AL68" i="10"/>
  <c r="AK67" i="10"/>
  <c r="AK68" i="10"/>
  <c r="AJ67" i="10"/>
  <c r="AJ68" i="10"/>
  <c r="AJ70" i="10"/>
  <c r="AJ72" i="10"/>
  <c r="AI67" i="10"/>
  <c r="AI68" i="10"/>
  <c r="AI70" i="10"/>
  <c r="AI72" i="10"/>
  <c r="AI87" i="10"/>
  <c r="AI89" i="10"/>
  <c r="AH67" i="10"/>
  <c r="AH68" i="10"/>
  <c r="AH70" i="10"/>
  <c r="AH72" i="10"/>
  <c r="AH87" i="10"/>
  <c r="AH89" i="10"/>
  <c r="AG67" i="10"/>
  <c r="AF67" i="10"/>
  <c r="AF68" i="10"/>
  <c r="AF70" i="10"/>
  <c r="AF72" i="10"/>
  <c r="AE67" i="10"/>
  <c r="AE68" i="10"/>
  <c r="AE70" i="10"/>
  <c r="AE72" i="10"/>
  <c r="AE87" i="10"/>
  <c r="AE89" i="10"/>
  <c r="AD67" i="10"/>
  <c r="AD68" i="10"/>
  <c r="AD70" i="10"/>
  <c r="AD72" i="10"/>
  <c r="AD87" i="10"/>
  <c r="AD89" i="10"/>
  <c r="AC67" i="10"/>
  <c r="AC68" i="10"/>
  <c r="AB67" i="10"/>
  <c r="AB68" i="10"/>
  <c r="AB70" i="10"/>
  <c r="AB72" i="10"/>
  <c r="AB87" i="10"/>
  <c r="AB89" i="10"/>
  <c r="AA67" i="10"/>
  <c r="AA68" i="10"/>
  <c r="AA70" i="10"/>
  <c r="AA72" i="10"/>
  <c r="AA87" i="10"/>
  <c r="AA89" i="10"/>
  <c r="Z67" i="10"/>
  <c r="Z68" i="10"/>
  <c r="Z70" i="10"/>
  <c r="Z72" i="10"/>
  <c r="Y67" i="10"/>
  <c r="Y68" i="10"/>
  <c r="Y70" i="10"/>
  <c r="Y72" i="10"/>
  <c r="Y87" i="10"/>
  <c r="Y89" i="10"/>
  <c r="X67" i="10"/>
  <c r="X68" i="10"/>
  <c r="X70" i="10"/>
  <c r="X72" i="10"/>
  <c r="X87" i="10"/>
  <c r="X89" i="10"/>
  <c r="W67" i="10"/>
  <c r="W68" i="10"/>
  <c r="W70" i="10"/>
  <c r="W72" i="10"/>
  <c r="W87" i="10"/>
  <c r="W89" i="10"/>
  <c r="V67" i="10"/>
  <c r="V68" i="10"/>
  <c r="V70" i="10"/>
  <c r="V72" i="10"/>
  <c r="V87" i="10"/>
  <c r="V89" i="10"/>
  <c r="U67" i="10"/>
  <c r="U68" i="10"/>
  <c r="T67" i="10"/>
  <c r="T68" i="10"/>
  <c r="T70" i="10"/>
  <c r="T72" i="10"/>
  <c r="T87" i="10"/>
  <c r="T89" i="10"/>
  <c r="S67" i="10"/>
  <c r="S68" i="10"/>
  <c r="S70" i="10"/>
  <c r="S72" i="10"/>
  <c r="S87" i="10"/>
  <c r="S89" i="10"/>
  <c r="R67" i="10"/>
  <c r="R68" i="10"/>
  <c r="R70" i="10"/>
  <c r="Q67" i="10"/>
  <c r="P67" i="10"/>
  <c r="P68" i="10"/>
  <c r="P70" i="10"/>
  <c r="P72" i="10"/>
  <c r="O67" i="10"/>
  <c r="O68" i="10"/>
  <c r="O70" i="10"/>
  <c r="O72" i="10"/>
  <c r="H67" i="10"/>
  <c r="H68" i="10"/>
  <c r="H70" i="10"/>
  <c r="H72" i="10"/>
  <c r="H87" i="10"/>
  <c r="H89" i="10"/>
  <c r="G67" i="10"/>
  <c r="G68" i="10"/>
  <c r="F67" i="10"/>
  <c r="F68" i="10"/>
  <c r="F70" i="10"/>
  <c r="F72" i="10"/>
  <c r="F87" i="10"/>
  <c r="F89" i="10"/>
  <c r="E67" i="10"/>
  <c r="E68" i="10"/>
  <c r="E70" i="10"/>
  <c r="E72" i="10"/>
  <c r="V77" i="9"/>
  <c r="U77" i="9"/>
  <c r="V75" i="9"/>
  <c r="U75" i="9"/>
  <c r="V74" i="9"/>
  <c r="V76" i="9"/>
  <c r="V78" i="9"/>
  <c r="U74" i="9"/>
  <c r="U76" i="9"/>
  <c r="U78" i="9"/>
  <c r="V71" i="9"/>
  <c r="U71" i="9"/>
  <c r="V69" i="9"/>
  <c r="U69" i="9"/>
  <c r="V68" i="9"/>
  <c r="V70" i="9"/>
  <c r="V72" i="9"/>
  <c r="U68" i="9"/>
  <c r="AO88" i="5"/>
  <c r="AN88" i="5"/>
  <c r="AO87" i="5"/>
  <c r="AN87" i="5"/>
  <c r="AO86" i="5"/>
  <c r="AN86" i="5"/>
  <c r="AO85" i="5"/>
  <c r="AN85" i="5"/>
  <c r="AO84" i="5"/>
  <c r="AN84" i="5"/>
  <c r="AO83" i="5"/>
  <c r="AN83" i="5"/>
  <c r="AO80" i="5"/>
  <c r="AN80" i="5"/>
  <c r="AO76" i="5"/>
  <c r="AN76" i="5"/>
  <c r="AO74" i="5"/>
  <c r="AN74" i="5"/>
  <c r="AO72" i="5"/>
  <c r="AO73" i="5"/>
  <c r="AO75" i="5"/>
  <c r="AO77" i="5"/>
  <c r="AN72" i="5"/>
  <c r="AN73" i="5"/>
  <c r="AN75" i="5"/>
  <c r="AN77" i="5"/>
  <c r="AO70" i="5"/>
  <c r="AN70" i="5"/>
  <c r="AO68" i="5"/>
  <c r="AN68" i="5"/>
  <c r="AO66" i="5"/>
  <c r="AO67" i="5"/>
  <c r="AO69" i="5"/>
  <c r="AO71" i="5"/>
  <c r="AO79" i="5"/>
  <c r="AO81" i="5"/>
  <c r="AN66" i="5"/>
  <c r="AN67" i="5"/>
  <c r="AN69" i="5"/>
  <c r="AN71" i="5"/>
  <c r="AN79" i="5"/>
  <c r="AN81" i="5"/>
  <c r="AL66" i="5"/>
  <c r="AM87" i="5"/>
  <c r="AM84" i="5"/>
  <c r="AM81" i="5"/>
  <c r="AM80" i="5"/>
  <c r="AM79" i="5"/>
  <c r="AM76" i="5"/>
  <c r="AM74" i="5"/>
  <c r="AM72" i="5"/>
  <c r="AM73" i="5"/>
  <c r="AM70" i="5"/>
  <c r="AM68" i="5"/>
  <c r="AM66" i="5"/>
  <c r="AM67" i="5"/>
  <c r="AM69" i="5"/>
  <c r="AM71" i="5"/>
  <c r="AM83" i="5"/>
  <c r="AM85" i="5"/>
  <c r="A2" i="9"/>
  <c r="A3" i="9"/>
  <c r="A4" i="9"/>
  <c r="A5" i="9"/>
  <c r="A8" i="9"/>
  <c r="A9" i="9"/>
  <c r="A10" i="9"/>
  <c r="A11" i="9"/>
  <c r="A12" i="9"/>
  <c r="A13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E67" i="9"/>
  <c r="F67" i="9"/>
  <c r="G67" i="9"/>
  <c r="G68" i="9"/>
  <c r="G70" i="9"/>
  <c r="G72" i="9"/>
  <c r="H67" i="9"/>
  <c r="I67" i="9"/>
  <c r="J67" i="9"/>
  <c r="K67" i="9"/>
  <c r="L67" i="9"/>
  <c r="M67" i="9"/>
  <c r="M68" i="9"/>
  <c r="M70" i="9"/>
  <c r="M72" i="9"/>
  <c r="M84" i="9"/>
  <c r="M86" i="9"/>
  <c r="N67" i="9"/>
  <c r="O67" i="9"/>
  <c r="O68" i="9"/>
  <c r="O70" i="9"/>
  <c r="O72" i="9"/>
  <c r="O84" i="9"/>
  <c r="O86" i="9"/>
  <c r="P67" i="9"/>
  <c r="P68" i="9"/>
  <c r="P70" i="9"/>
  <c r="P72" i="9"/>
  <c r="P84" i="9"/>
  <c r="P86" i="9"/>
  <c r="Q67" i="9"/>
  <c r="R67" i="9"/>
  <c r="R68" i="9"/>
  <c r="R70" i="9"/>
  <c r="R72" i="9"/>
  <c r="S67" i="9"/>
  <c r="T67" i="9"/>
  <c r="T68" i="9"/>
  <c r="T70" i="9"/>
  <c r="T72" i="9"/>
  <c r="E68" i="9"/>
  <c r="F68" i="9"/>
  <c r="F70" i="9"/>
  <c r="F72" i="9"/>
  <c r="H68" i="9"/>
  <c r="I68" i="9"/>
  <c r="I70" i="9"/>
  <c r="I72" i="9"/>
  <c r="J68" i="9"/>
  <c r="K68" i="9"/>
  <c r="L68" i="9"/>
  <c r="N68" i="9"/>
  <c r="N70" i="9"/>
  <c r="N72" i="9"/>
  <c r="N84" i="9"/>
  <c r="N86" i="9"/>
  <c r="Q68" i="9"/>
  <c r="Q70" i="9"/>
  <c r="Q72" i="9"/>
  <c r="Q84" i="9"/>
  <c r="Q86" i="9"/>
  <c r="S68" i="9"/>
  <c r="S70" i="9"/>
  <c r="S72" i="9"/>
  <c r="E69" i="9"/>
  <c r="F69" i="9"/>
  <c r="G69" i="9"/>
  <c r="H69" i="9"/>
  <c r="I69" i="9"/>
  <c r="J69" i="9"/>
  <c r="K69" i="9"/>
  <c r="L69" i="9"/>
  <c r="L70" i="9"/>
  <c r="L72" i="9"/>
  <c r="L84" i="9"/>
  <c r="L86" i="9"/>
  <c r="M69" i="9"/>
  <c r="N69" i="9"/>
  <c r="O69" i="9"/>
  <c r="P69" i="9"/>
  <c r="Q69" i="9"/>
  <c r="R69" i="9"/>
  <c r="S69" i="9"/>
  <c r="T69" i="9"/>
  <c r="E70" i="9"/>
  <c r="H70" i="9"/>
  <c r="H72" i="9"/>
  <c r="J70" i="9"/>
  <c r="J72" i="9"/>
  <c r="J84" i="9"/>
  <c r="J86" i="9"/>
  <c r="K70" i="9"/>
  <c r="K72" i="9"/>
  <c r="K84" i="9"/>
  <c r="K86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E73" i="9"/>
  <c r="E74" i="9"/>
  <c r="F73" i="9"/>
  <c r="F74" i="9"/>
  <c r="F76" i="9"/>
  <c r="F78" i="9"/>
  <c r="G73" i="9"/>
  <c r="G74" i="9"/>
  <c r="G76" i="9"/>
  <c r="G78" i="9"/>
  <c r="H73" i="9"/>
  <c r="I73" i="9"/>
  <c r="I74" i="9"/>
  <c r="I76" i="9"/>
  <c r="I78" i="9"/>
  <c r="R73" i="9"/>
  <c r="R74" i="9"/>
  <c r="R76" i="9"/>
  <c r="R78" i="9"/>
  <c r="S73" i="9"/>
  <c r="S74" i="9"/>
  <c r="S76" i="9"/>
  <c r="S78" i="9"/>
  <c r="T73" i="9"/>
  <c r="H74" i="9"/>
  <c r="H76" i="9"/>
  <c r="H78" i="9"/>
  <c r="T74" i="9"/>
  <c r="T76" i="9"/>
  <c r="T78" i="9"/>
  <c r="E75" i="9"/>
  <c r="E76" i="9"/>
  <c r="E78" i="9"/>
  <c r="E80" i="9"/>
  <c r="E82" i="9"/>
  <c r="F75" i="9"/>
  <c r="G75" i="9"/>
  <c r="H75" i="9"/>
  <c r="I75" i="9"/>
  <c r="R75" i="9"/>
  <c r="S75" i="9"/>
  <c r="T75" i="9"/>
  <c r="E77" i="9"/>
  <c r="F77" i="9"/>
  <c r="G77" i="9"/>
  <c r="H77" i="9"/>
  <c r="I77" i="9"/>
  <c r="R77" i="9"/>
  <c r="S77" i="9"/>
  <c r="T77" i="9"/>
  <c r="J80" i="9"/>
  <c r="K80" i="9"/>
  <c r="L80" i="9"/>
  <c r="M80" i="9"/>
  <c r="N80" i="9"/>
  <c r="O80" i="9"/>
  <c r="P80" i="9"/>
  <c r="Q80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J82" i="9"/>
  <c r="K82" i="9"/>
  <c r="L82" i="9"/>
  <c r="M82" i="9"/>
  <c r="N82" i="9"/>
  <c r="O82" i="9"/>
  <c r="P82" i="9"/>
  <c r="Q82" i="9"/>
  <c r="E84" i="9"/>
  <c r="F84" i="9"/>
  <c r="G84" i="9"/>
  <c r="H84" i="9"/>
  <c r="I84" i="9"/>
  <c r="R84" i="9"/>
  <c r="S84" i="9"/>
  <c r="T84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E86" i="9"/>
  <c r="F86" i="9"/>
  <c r="G86" i="9"/>
  <c r="H86" i="9"/>
  <c r="I86" i="9"/>
  <c r="R86" i="9"/>
  <c r="S86" i="9"/>
  <c r="T86" i="9"/>
  <c r="E87" i="9"/>
  <c r="F87" i="9"/>
  <c r="G87" i="9"/>
  <c r="H87" i="9"/>
  <c r="I87" i="9"/>
  <c r="R87" i="9"/>
  <c r="S87" i="9"/>
  <c r="T87" i="9"/>
  <c r="E88" i="9"/>
  <c r="F88" i="9"/>
  <c r="G88" i="9"/>
  <c r="H88" i="9"/>
  <c r="I88" i="9"/>
  <c r="R88" i="9"/>
  <c r="S88" i="9"/>
  <c r="T88" i="9"/>
  <c r="E89" i="9"/>
  <c r="F89" i="9"/>
  <c r="G89" i="9"/>
  <c r="H89" i="9"/>
  <c r="I89" i="9"/>
  <c r="R89" i="9"/>
  <c r="S89" i="9"/>
  <c r="T89" i="9"/>
  <c r="AL88" i="5"/>
  <c r="AK88" i="5"/>
  <c r="AJ88" i="5"/>
  <c r="AI88" i="5"/>
  <c r="AH88" i="5"/>
  <c r="AG88" i="5"/>
  <c r="AL87" i="5"/>
  <c r="AK87" i="5"/>
  <c r="AJ87" i="5"/>
  <c r="AI87" i="5"/>
  <c r="AH87" i="5"/>
  <c r="AG87" i="5"/>
  <c r="AL86" i="5"/>
  <c r="AK86" i="5"/>
  <c r="AJ86" i="5"/>
  <c r="AI86" i="5"/>
  <c r="AH86" i="5"/>
  <c r="AG86" i="5"/>
  <c r="AL85" i="5"/>
  <c r="AK85" i="5"/>
  <c r="AJ85" i="5"/>
  <c r="AI85" i="5"/>
  <c r="AH85" i="5"/>
  <c r="AG85" i="5"/>
  <c r="AL84" i="5"/>
  <c r="AK84" i="5"/>
  <c r="AJ84" i="5"/>
  <c r="AI84" i="5"/>
  <c r="AH84" i="5"/>
  <c r="AG84" i="5"/>
  <c r="AL83" i="5"/>
  <c r="AK83" i="5"/>
  <c r="AJ83" i="5"/>
  <c r="AI83" i="5"/>
  <c r="AH83" i="5"/>
  <c r="AG83" i="5"/>
  <c r="AL67" i="5"/>
  <c r="AL69" i="5"/>
  <c r="AL71" i="5"/>
  <c r="AL79" i="5"/>
  <c r="AL81" i="5"/>
  <c r="AL68" i="5"/>
  <c r="AL70" i="5"/>
  <c r="AL72" i="5"/>
  <c r="AL73" i="5"/>
  <c r="AL75" i="5"/>
  <c r="AL77" i="5"/>
  <c r="AL74" i="5"/>
  <c r="AL76" i="5"/>
  <c r="AL80" i="5"/>
  <c r="AK66" i="5"/>
  <c r="AK67" i="5"/>
  <c r="AK69" i="5"/>
  <c r="AK71" i="5"/>
  <c r="AK79" i="5"/>
  <c r="AK81" i="5"/>
  <c r="AK68" i="5"/>
  <c r="AK70" i="5"/>
  <c r="AK72" i="5"/>
  <c r="AK73" i="5"/>
  <c r="AK75" i="5"/>
  <c r="AK77" i="5"/>
  <c r="AK74" i="5"/>
  <c r="AK76" i="5"/>
  <c r="AK80" i="5"/>
  <c r="AJ66" i="5"/>
  <c r="AJ67" i="5"/>
  <c r="AJ69" i="5"/>
  <c r="AJ71" i="5"/>
  <c r="AJ68" i="5"/>
  <c r="AJ70" i="5"/>
  <c r="AJ72" i="5"/>
  <c r="AJ73" i="5"/>
  <c r="AJ74" i="5"/>
  <c r="AJ76" i="5"/>
  <c r="AJ80" i="5"/>
  <c r="AI66" i="5"/>
  <c r="AI67" i="5"/>
  <c r="AI69" i="5"/>
  <c r="AI71" i="5"/>
  <c r="AI79" i="5"/>
  <c r="AI81" i="5"/>
  <c r="AI68" i="5"/>
  <c r="AI70" i="5"/>
  <c r="AI72" i="5"/>
  <c r="AI73" i="5"/>
  <c r="AI75" i="5"/>
  <c r="AI77" i="5"/>
  <c r="AI74" i="5"/>
  <c r="AI76" i="5"/>
  <c r="AI80" i="5"/>
  <c r="AH66" i="5"/>
  <c r="AH67" i="5"/>
  <c r="AH69" i="5"/>
  <c r="AH71" i="5"/>
  <c r="AH79" i="5"/>
  <c r="AH81" i="5"/>
  <c r="AH68" i="5"/>
  <c r="AH70" i="5"/>
  <c r="AH72" i="5"/>
  <c r="AH73" i="5"/>
  <c r="AH75" i="5"/>
  <c r="AH77" i="5"/>
  <c r="AH74" i="5"/>
  <c r="AH76" i="5"/>
  <c r="AH80" i="5"/>
  <c r="AG66" i="5"/>
  <c r="AG67" i="5"/>
  <c r="AG69" i="5"/>
  <c r="AG71" i="5"/>
  <c r="AG79" i="5"/>
  <c r="AG81" i="5"/>
  <c r="AG68" i="5"/>
  <c r="AG70" i="5"/>
  <c r="AG72" i="5"/>
  <c r="AG73" i="5"/>
  <c r="AG75" i="5"/>
  <c r="AG77" i="5"/>
  <c r="AG74" i="5"/>
  <c r="AG76" i="5"/>
  <c r="AG80" i="5"/>
  <c r="U72" i="5"/>
  <c r="U73" i="5"/>
  <c r="U75" i="5"/>
  <c r="U77" i="5"/>
  <c r="U86" i="5"/>
  <c r="U88" i="5"/>
  <c r="U74" i="5"/>
  <c r="U76" i="5"/>
  <c r="U87" i="5"/>
  <c r="T72" i="5"/>
  <c r="T73" i="5"/>
  <c r="T75" i="5"/>
  <c r="T77" i="5"/>
  <c r="T86" i="5"/>
  <c r="T88" i="5"/>
  <c r="T74" i="5"/>
  <c r="T76" i="5"/>
  <c r="T87" i="5"/>
  <c r="S72" i="5"/>
  <c r="S73" i="5"/>
  <c r="S75" i="5"/>
  <c r="S77" i="5"/>
  <c r="S86" i="5"/>
  <c r="S88" i="5"/>
  <c r="S74" i="5"/>
  <c r="S76" i="5"/>
  <c r="S87" i="5"/>
  <c r="R72" i="5"/>
  <c r="R73" i="5"/>
  <c r="R75" i="5"/>
  <c r="R77" i="5"/>
  <c r="R86" i="5"/>
  <c r="R88" i="5"/>
  <c r="R74" i="5"/>
  <c r="R76" i="5"/>
  <c r="R87" i="5"/>
  <c r="Q72" i="5"/>
  <c r="Q73" i="5"/>
  <c r="Q75" i="5"/>
  <c r="Q77" i="5"/>
  <c r="Q86" i="5"/>
  <c r="Q88" i="5"/>
  <c r="Q74" i="5"/>
  <c r="Q76" i="5"/>
  <c r="Q87" i="5"/>
  <c r="P72" i="5"/>
  <c r="P73" i="5"/>
  <c r="P75" i="5"/>
  <c r="P77" i="5"/>
  <c r="P86" i="5"/>
  <c r="P88" i="5"/>
  <c r="P74" i="5"/>
  <c r="P76" i="5"/>
  <c r="P87" i="5"/>
  <c r="O72" i="5"/>
  <c r="O73" i="5"/>
  <c r="O75" i="5"/>
  <c r="O77" i="5"/>
  <c r="O86" i="5"/>
  <c r="O88" i="5"/>
  <c r="O74" i="5"/>
  <c r="O76" i="5"/>
  <c r="O87" i="5"/>
  <c r="N72" i="5"/>
  <c r="N73" i="5"/>
  <c r="N75" i="5"/>
  <c r="N77" i="5"/>
  <c r="N86" i="5"/>
  <c r="N88" i="5"/>
  <c r="N74" i="5"/>
  <c r="N76" i="5"/>
  <c r="N87" i="5"/>
  <c r="M72" i="5"/>
  <c r="M73" i="5"/>
  <c r="M75" i="5"/>
  <c r="M77" i="5"/>
  <c r="M86" i="5"/>
  <c r="M88" i="5"/>
  <c r="M74" i="5"/>
  <c r="M76" i="5"/>
  <c r="M87" i="5"/>
  <c r="L72" i="5"/>
  <c r="L73" i="5"/>
  <c r="L75" i="5"/>
  <c r="L77" i="5"/>
  <c r="L86" i="5"/>
  <c r="L88" i="5"/>
  <c r="L74" i="5"/>
  <c r="L76" i="5"/>
  <c r="L87" i="5"/>
  <c r="K72" i="5"/>
  <c r="K73" i="5"/>
  <c r="K74" i="5"/>
  <c r="K75" i="5"/>
  <c r="K77" i="5"/>
  <c r="K86" i="5"/>
  <c r="K88" i="5"/>
  <c r="K76" i="5"/>
  <c r="K87" i="5"/>
  <c r="J72" i="5"/>
  <c r="J73" i="5"/>
  <c r="J75" i="5"/>
  <c r="J77" i="5"/>
  <c r="J86" i="5"/>
  <c r="J88" i="5"/>
  <c r="J74" i="5"/>
  <c r="J76" i="5"/>
  <c r="J87" i="5"/>
  <c r="I72" i="5"/>
  <c r="I73" i="5"/>
  <c r="I75" i="5"/>
  <c r="I77" i="5"/>
  <c r="I86" i="5"/>
  <c r="I88" i="5"/>
  <c r="I74" i="5"/>
  <c r="I76" i="5"/>
  <c r="I87" i="5"/>
  <c r="U66" i="5"/>
  <c r="U67" i="5"/>
  <c r="U68" i="5"/>
  <c r="U69" i="5"/>
  <c r="U71" i="5"/>
  <c r="U83" i="5"/>
  <c r="U85" i="5"/>
  <c r="U70" i="5"/>
  <c r="U84" i="5"/>
  <c r="T66" i="5"/>
  <c r="T67" i="5"/>
  <c r="T69" i="5"/>
  <c r="T71" i="5"/>
  <c r="T83" i="5"/>
  <c r="T85" i="5"/>
  <c r="T68" i="5"/>
  <c r="T70" i="5"/>
  <c r="T84" i="5"/>
  <c r="S66" i="5"/>
  <c r="S67" i="5"/>
  <c r="S69" i="5"/>
  <c r="S71" i="5"/>
  <c r="S83" i="5"/>
  <c r="S85" i="5"/>
  <c r="S68" i="5"/>
  <c r="S70" i="5"/>
  <c r="S84" i="5"/>
  <c r="R66" i="5"/>
  <c r="R67" i="5"/>
  <c r="R69" i="5"/>
  <c r="R71" i="5"/>
  <c r="R83" i="5"/>
  <c r="R85" i="5"/>
  <c r="R68" i="5"/>
  <c r="R70" i="5"/>
  <c r="R84" i="5"/>
  <c r="Q66" i="5"/>
  <c r="Q67" i="5"/>
  <c r="Q69" i="5"/>
  <c r="Q71" i="5"/>
  <c r="Q83" i="5"/>
  <c r="Q85" i="5"/>
  <c r="Q68" i="5"/>
  <c r="Q70" i="5"/>
  <c r="Q84" i="5"/>
  <c r="P66" i="5"/>
  <c r="P67" i="5"/>
  <c r="P69" i="5"/>
  <c r="P71" i="5"/>
  <c r="P83" i="5"/>
  <c r="P85" i="5"/>
  <c r="P68" i="5"/>
  <c r="P70" i="5"/>
  <c r="P84" i="5"/>
  <c r="O66" i="5"/>
  <c r="O67" i="5"/>
  <c r="O69" i="5"/>
  <c r="O71" i="5"/>
  <c r="O83" i="5"/>
  <c r="O85" i="5"/>
  <c r="O68" i="5"/>
  <c r="O70" i="5"/>
  <c r="O84" i="5"/>
  <c r="N66" i="5"/>
  <c r="N67" i="5"/>
  <c r="N69" i="5"/>
  <c r="N71" i="5"/>
  <c r="N83" i="5"/>
  <c r="N85" i="5"/>
  <c r="N68" i="5"/>
  <c r="N70" i="5"/>
  <c r="N84" i="5"/>
  <c r="M66" i="5"/>
  <c r="M67" i="5"/>
  <c r="M69" i="5"/>
  <c r="M71" i="5"/>
  <c r="M83" i="5"/>
  <c r="M85" i="5"/>
  <c r="M68" i="5"/>
  <c r="M70" i="5"/>
  <c r="M84" i="5"/>
  <c r="L66" i="5"/>
  <c r="L67" i="5"/>
  <c r="L69" i="5"/>
  <c r="L71" i="5"/>
  <c r="L83" i="5"/>
  <c r="L85" i="5"/>
  <c r="L68" i="5"/>
  <c r="L70" i="5"/>
  <c r="L84" i="5"/>
  <c r="K66" i="5"/>
  <c r="K67" i="5"/>
  <c r="K69" i="5"/>
  <c r="K71" i="5"/>
  <c r="K83" i="5"/>
  <c r="K85" i="5"/>
  <c r="K68" i="5"/>
  <c r="K70" i="5"/>
  <c r="K84" i="5"/>
  <c r="J66" i="5"/>
  <c r="J67" i="5"/>
  <c r="J68" i="5"/>
  <c r="J69" i="5"/>
  <c r="J71" i="5"/>
  <c r="J83" i="5"/>
  <c r="J85" i="5"/>
  <c r="J70" i="5"/>
  <c r="J84" i="5"/>
  <c r="I66" i="5"/>
  <c r="I67" i="5"/>
  <c r="I69" i="5"/>
  <c r="I71" i="5"/>
  <c r="I83" i="5"/>
  <c r="I85" i="5"/>
  <c r="I68" i="5"/>
  <c r="I70" i="5"/>
  <c r="I84" i="5"/>
  <c r="U81" i="5"/>
  <c r="T81" i="5"/>
  <c r="S81" i="5"/>
  <c r="R81" i="5"/>
  <c r="Q81" i="5"/>
  <c r="P81" i="5"/>
  <c r="O81" i="5"/>
  <c r="N81" i="5"/>
  <c r="M81" i="5"/>
  <c r="L81" i="5"/>
  <c r="K81" i="5"/>
  <c r="J81" i="5"/>
  <c r="I81" i="5"/>
  <c r="U80" i="5"/>
  <c r="T80" i="5"/>
  <c r="S80" i="5"/>
  <c r="R80" i="5"/>
  <c r="Q80" i="5"/>
  <c r="P80" i="5"/>
  <c r="O80" i="5"/>
  <c r="N80" i="5"/>
  <c r="M80" i="5"/>
  <c r="L80" i="5"/>
  <c r="K80" i="5"/>
  <c r="J80" i="5"/>
  <c r="I80" i="5"/>
  <c r="U79" i="5"/>
  <c r="T79" i="5"/>
  <c r="S79" i="5"/>
  <c r="R79" i="5"/>
  <c r="Q79" i="5"/>
  <c r="P79" i="5"/>
  <c r="O79" i="5"/>
  <c r="N79" i="5"/>
  <c r="M79" i="5"/>
  <c r="L79" i="5"/>
  <c r="K79" i="5"/>
  <c r="J79" i="5"/>
  <c r="I79" i="5"/>
  <c r="V66" i="5"/>
  <c r="W66" i="5"/>
  <c r="W67" i="5"/>
  <c r="W69" i="5"/>
  <c r="W71" i="5"/>
  <c r="W79" i="5"/>
  <c r="W81" i="5"/>
  <c r="X66" i="5"/>
  <c r="X67" i="5"/>
  <c r="X69" i="5"/>
  <c r="X71" i="5"/>
  <c r="Y66" i="5"/>
  <c r="Z66" i="5"/>
  <c r="Z67" i="5"/>
  <c r="Z69" i="5"/>
  <c r="Z71" i="5"/>
  <c r="AA66" i="5"/>
  <c r="AA67" i="5"/>
  <c r="AA69" i="5"/>
  <c r="AA71" i="5"/>
  <c r="AB66" i="5"/>
  <c r="AB67" i="5"/>
  <c r="AB69" i="5"/>
  <c r="AB71" i="5"/>
  <c r="AC66" i="5"/>
  <c r="AC67" i="5"/>
  <c r="AC69" i="5"/>
  <c r="AC71" i="5"/>
  <c r="AC79" i="5"/>
  <c r="AC81" i="5"/>
  <c r="AD66" i="5"/>
  <c r="AD67" i="5"/>
  <c r="AD69" i="5"/>
  <c r="AD71" i="5"/>
  <c r="AD79" i="5"/>
  <c r="AD81" i="5"/>
  <c r="AE66" i="5"/>
  <c r="AE67" i="5"/>
  <c r="AE69" i="5"/>
  <c r="AE71" i="5"/>
  <c r="AF66" i="5"/>
  <c r="AF67" i="5"/>
  <c r="AF69" i="5"/>
  <c r="AF71" i="5"/>
  <c r="V67" i="5"/>
  <c r="V69" i="5"/>
  <c r="V71" i="5"/>
  <c r="Y67" i="5"/>
  <c r="Y69" i="5"/>
  <c r="Y71" i="5"/>
  <c r="V68" i="5"/>
  <c r="W68" i="5"/>
  <c r="X68" i="5"/>
  <c r="Y68" i="5"/>
  <c r="Z68" i="5"/>
  <c r="AA68" i="5"/>
  <c r="AB68" i="5"/>
  <c r="AC68" i="5"/>
  <c r="AD68" i="5"/>
  <c r="AE68" i="5"/>
  <c r="AF68" i="5"/>
  <c r="V70" i="5"/>
  <c r="W70" i="5"/>
  <c r="X70" i="5"/>
  <c r="Y70" i="5"/>
  <c r="Z70" i="5"/>
  <c r="AA70" i="5"/>
  <c r="AB70" i="5"/>
  <c r="AC70" i="5"/>
  <c r="AD70" i="5"/>
  <c r="AE70" i="5"/>
  <c r="AF70" i="5"/>
  <c r="V72" i="5"/>
  <c r="V73" i="5"/>
  <c r="V75" i="5"/>
  <c r="V77" i="5"/>
  <c r="W72" i="5"/>
  <c r="W73" i="5"/>
  <c r="W75" i="5"/>
  <c r="W77" i="5"/>
  <c r="X72" i="5"/>
  <c r="X73" i="5"/>
  <c r="X75" i="5"/>
  <c r="X77" i="5"/>
  <c r="Y72" i="5"/>
  <c r="Y73" i="5"/>
  <c r="Y75" i="5"/>
  <c r="Y77" i="5"/>
  <c r="Z72" i="5"/>
  <c r="Z73" i="5"/>
  <c r="Z75" i="5"/>
  <c r="Z77" i="5"/>
  <c r="AA72" i="5"/>
  <c r="AA73" i="5"/>
  <c r="AA75" i="5"/>
  <c r="AA77" i="5"/>
  <c r="AB72" i="5"/>
  <c r="AB73" i="5"/>
  <c r="AB75" i="5"/>
  <c r="AB77" i="5"/>
  <c r="AC72" i="5"/>
  <c r="AC73" i="5"/>
  <c r="AC75" i="5"/>
  <c r="AC77" i="5"/>
  <c r="AD72" i="5"/>
  <c r="AD73" i="5"/>
  <c r="AD75" i="5"/>
  <c r="AD77" i="5"/>
  <c r="AE72" i="5"/>
  <c r="AE73" i="5"/>
  <c r="AE75" i="5"/>
  <c r="AE77" i="5"/>
  <c r="AF72" i="5"/>
  <c r="AF73" i="5"/>
  <c r="AF75" i="5"/>
  <c r="AF77" i="5"/>
  <c r="V74" i="5"/>
  <c r="W74" i="5"/>
  <c r="X74" i="5"/>
  <c r="Y74" i="5"/>
  <c r="Z74" i="5"/>
  <c r="AA74" i="5"/>
  <c r="AB74" i="5"/>
  <c r="AC74" i="5"/>
  <c r="AD74" i="5"/>
  <c r="AE74" i="5"/>
  <c r="AF74" i="5"/>
  <c r="V76" i="5"/>
  <c r="W76" i="5"/>
  <c r="X76" i="5"/>
  <c r="Y76" i="5"/>
  <c r="Z76" i="5"/>
  <c r="AA76" i="5"/>
  <c r="AB76" i="5"/>
  <c r="AC76" i="5"/>
  <c r="AD76" i="5"/>
  <c r="AE76" i="5"/>
  <c r="AF76" i="5"/>
  <c r="V80" i="5"/>
  <c r="W80" i="5"/>
  <c r="X80" i="5"/>
  <c r="Y80" i="5"/>
  <c r="Z80" i="5"/>
  <c r="AA80" i="5"/>
  <c r="AB80" i="5"/>
  <c r="AC80" i="5"/>
  <c r="AD80" i="5"/>
  <c r="AE80" i="5"/>
  <c r="AF80" i="5"/>
  <c r="Q9" i="3"/>
  <c r="Q100" i="3"/>
  <c r="Q101" i="3"/>
  <c r="Q103" i="3"/>
  <c r="Q105" i="3"/>
  <c r="Q114" i="3"/>
  <c r="Q116" i="3"/>
  <c r="Q102" i="3"/>
  <c r="Q104" i="3"/>
  <c r="Q115" i="3"/>
  <c r="P9" i="3"/>
  <c r="P100" i="3"/>
  <c r="P101" i="3"/>
  <c r="P103" i="3"/>
  <c r="P105" i="3"/>
  <c r="P114" i="3"/>
  <c r="P116" i="3"/>
  <c r="P102" i="3"/>
  <c r="P104" i="3"/>
  <c r="P115" i="3"/>
  <c r="O9" i="3"/>
  <c r="O100" i="3"/>
  <c r="O101" i="3"/>
  <c r="O103" i="3"/>
  <c r="O105" i="3"/>
  <c r="O114" i="3"/>
  <c r="O116" i="3"/>
  <c r="O102" i="3"/>
  <c r="O104" i="3"/>
  <c r="O115" i="3"/>
  <c r="N9" i="3"/>
  <c r="N94" i="3"/>
  <c r="N95" i="3"/>
  <c r="N97" i="3"/>
  <c r="N99" i="3"/>
  <c r="N111" i="3"/>
  <c r="N113" i="3"/>
  <c r="N102" i="3"/>
  <c r="N104" i="3"/>
  <c r="N115" i="3"/>
  <c r="M9" i="3"/>
  <c r="M100" i="3"/>
  <c r="M101" i="3"/>
  <c r="M103" i="3"/>
  <c r="M105" i="3"/>
  <c r="M114" i="3"/>
  <c r="M116" i="3"/>
  <c r="M102" i="3"/>
  <c r="M104" i="3"/>
  <c r="M115" i="3"/>
  <c r="L9" i="3"/>
  <c r="L100" i="3"/>
  <c r="L102" i="3"/>
  <c r="L104" i="3"/>
  <c r="L115" i="3"/>
  <c r="K9" i="3"/>
  <c r="K100" i="3"/>
  <c r="K101" i="3"/>
  <c r="K103" i="3"/>
  <c r="K105" i="3"/>
  <c r="K114" i="3"/>
  <c r="K116" i="3"/>
  <c r="K102" i="3"/>
  <c r="K104" i="3"/>
  <c r="K115" i="3"/>
  <c r="J9" i="3"/>
  <c r="J94" i="3"/>
  <c r="J95" i="3"/>
  <c r="J97" i="3"/>
  <c r="J99" i="3"/>
  <c r="J111" i="3"/>
  <c r="J113" i="3"/>
  <c r="J102" i="3"/>
  <c r="J104" i="3"/>
  <c r="J115" i="3"/>
  <c r="I9" i="3"/>
  <c r="I102" i="3"/>
  <c r="I104" i="3"/>
  <c r="I115" i="3"/>
  <c r="H9" i="3"/>
  <c r="H100" i="3"/>
  <c r="H101" i="3"/>
  <c r="H103" i="3"/>
  <c r="H105" i="3"/>
  <c r="H114" i="3"/>
  <c r="H116" i="3"/>
  <c r="H102" i="3"/>
  <c r="H104" i="3"/>
  <c r="H115" i="3"/>
  <c r="G9" i="3"/>
  <c r="G102" i="3"/>
  <c r="G104" i="3"/>
  <c r="G115" i="3"/>
  <c r="F9" i="3"/>
  <c r="F102" i="3"/>
  <c r="F104" i="3"/>
  <c r="F115" i="3"/>
  <c r="Q96" i="3"/>
  <c r="Q98" i="3"/>
  <c r="Q112" i="3"/>
  <c r="P96" i="3"/>
  <c r="P98" i="3"/>
  <c r="P112" i="3"/>
  <c r="O94" i="3"/>
  <c r="O95" i="3"/>
  <c r="O97" i="3"/>
  <c r="O99" i="3"/>
  <c r="O111" i="3"/>
  <c r="O113" i="3"/>
  <c r="O96" i="3"/>
  <c r="O98" i="3"/>
  <c r="O112" i="3"/>
  <c r="N96" i="3"/>
  <c r="N98" i="3"/>
  <c r="N112" i="3"/>
  <c r="M96" i="3"/>
  <c r="M98" i="3"/>
  <c r="M112" i="3"/>
  <c r="L96" i="3"/>
  <c r="L98" i="3"/>
  <c r="L112" i="3"/>
  <c r="K94" i="3"/>
  <c r="K95" i="3"/>
  <c r="K97" i="3"/>
  <c r="K99" i="3"/>
  <c r="K111" i="3"/>
  <c r="K113" i="3"/>
  <c r="K96" i="3"/>
  <c r="K98" i="3"/>
  <c r="K112" i="3"/>
  <c r="J96" i="3"/>
  <c r="J98" i="3"/>
  <c r="J112" i="3"/>
  <c r="I96" i="3"/>
  <c r="I98" i="3"/>
  <c r="I112" i="3"/>
  <c r="H96" i="3"/>
  <c r="H98" i="3"/>
  <c r="H112" i="3"/>
  <c r="G96" i="3"/>
  <c r="G98" i="3"/>
  <c r="G112" i="3"/>
  <c r="F96" i="3"/>
  <c r="F98" i="3"/>
  <c r="F112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Q13" i="3"/>
  <c r="P13" i="3"/>
  <c r="O13" i="3"/>
  <c r="N13" i="3"/>
  <c r="M13" i="3"/>
  <c r="L13" i="3"/>
  <c r="K13" i="3"/>
  <c r="J13" i="3"/>
  <c r="I13" i="3"/>
  <c r="H13" i="3"/>
  <c r="G13" i="3"/>
  <c r="F13" i="3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E87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F116" i="2"/>
  <c r="F115" i="2"/>
  <c r="F114" i="2"/>
  <c r="F113" i="2"/>
  <c r="F112" i="2"/>
  <c r="F111" i="2"/>
  <c r="F94" i="2"/>
  <c r="F95" i="2"/>
  <c r="F97" i="2"/>
  <c r="F99" i="2"/>
  <c r="F96" i="2"/>
  <c r="F98" i="2"/>
  <c r="F100" i="2"/>
  <c r="F101" i="2"/>
  <c r="F103" i="2"/>
  <c r="F105" i="2"/>
  <c r="F102" i="2"/>
  <c r="F104" i="2"/>
  <c r="F108" i="2"/>
  <c r="E100" i="2"/>
  <c r="E101" i="2"/>
  <c r="E103" i="2"/>
  <c r="E105" i="2"/>
  <c r="E114" i="2"/>
  <c r="E116" i="2"/>
  <c r="E102" i="2"/>
  <c r="E104" i="2"/>
  <c r="E115" i="2"/>
  <c r="E112" i="2"/>
  <c r="E109" i="2"/>
  <c r="E108" i="2"/>
  <c r="E107" i="2"/>
  <c r="E98" i="2"/>
  <c r="E96" i="2"/>
  <c r="E94" i="2"/>
  <c r="E95" i="2"/>
  <c r="G32" i="4"/>
  <c r="A2" i="1"/>
  <c r="A3" i="1"/>
  <c r="A4" i="1"/>
  <c r="A5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F74" i="1"/>
  <c r="F72" i="1"/>
  <c r="F73" i="1"/>
  <c r="F75" i="1"/>
  <c r="F77" i="1"/>
  <c r="E74" i="1"/>
  <c r="E72" i="1"/>
  <c r="E73" i="1"/>
  <c r="E75" i="1"/>
  <c r="E77" i="1"/>
  <c r="E86" i="1"/>
  <c r="E88" i="1"/>
  <c r="F66" i="1"/>
  <c r="F67" i="1"/>
  <c r="F69" i="1"/>
  <c r="F71" i="1"/>
  <c r="F79" i="1"/>
  <c r="F81" i="1"/>
  <c r="E66" i="1"/>
  <c r="E67" i="1"/>
  <c r="E69" i="1"/>
  <c r="E71" i="1"/>
  <c r="E83" i="1"/>
  <c r="E85" i="1"/>
  <c r="E81" i="1"/>
  <c r="E80" i="1"/>
  <c r="E79" i="1"/>
  <c r="F68" i="1"/>
  <c r="F70" i="1"/>
  <c r="F76" i="1"/>
  <c r="F88" i="1"/>
  <c r="F87" i="1"/>
  <c r="F86" i="1"/>
  <c r="F85" i="1"/>
  <c r="F84" i="1"/>
  <c r="F83" i="1"/>
  <c r="E76" i="1"/>
  <c r="E87" i="1"/>
  <c r="E68" i="1"/>
  <c r="E70" i="1"/>
  <c r="E84" i="1"/>
  <c r="F80" i="1"/>
  <c r="E88" i="7"/>
  <c r="E87" i="7"/>
  <c r="E86" i="7"/>
  <c r="E85" i="7"/>
  <c r="E84" i="7"/>
  <c r="E83" i="7"/>
  <c r="E66" i="7"/>
  <c r="E67" i="7"/>
  <c r="E69" i="7"/>
  <c r="E71" i="7"/>
  <c r="E79" i="7"/>
  <c r="E81" i="7"/>
  <c r="E68" i="7"/>
  <c r="E70" i="7"/>
  <c r="E72" i="7"/>
  <c r="E73" i="7"/>
  <c r="E75" i="7"/>
  <c r="E77" i="7"/>
  <c r="E74" i="7"/>
  <c r="E76" i="7"/>
  <c r="E80" i="7"/>
  <c r="A2" i="2"/>
  <c r="A3" i="2"/>
  <c r="A4" i="2"/>
  <c r="A5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H88" i="5"/>
  <c r="G88" i="5"/>
  <c r="F88" i="5"/>
  <c r="E72" i="5"/>
  <c r="E73" i="5"/>
  <c r="E75" i="5"/>
  <c r="E77" i="5"/>
  <c r="E86" i="5"/>
  <c r="E88" i="5"/>
  <c r="E74" i="5"/>
  <c r="E76" i="5"/>
  <c r="E87" i="5"/>
  <c r="H87" i="5"/>
  <c r="G87" i="5"/>
  <c r="F87" i="5"/>
  <c r="H86" i="5"/>
  <c r="G86" i="5"/>
  <c r="F86" i="5"/>
  <c r="H85" i="5"/>
  <c r="G85" i="5"/>
  <c r="F85" i="5"/>
  <c r="E66" i="5"/>
  <c r="E67" i="5"/>
  <c r="E69" i="5"/>
  <c r="E71" i="5"/>
  <c r="E83" i="5"/>
  <c r="E85" i="5"/>
  <c r="E68" i="5"/>
  <c r="E70" i="5"/>
  <c r="E84" i="5"/>
  <c r="H84" i="5"/>
  <c r="G84" i="5"/>
  <c r="F84" i="5"/>
  <c r="H83" i="5"/>
  <c r="G83" i="5"/>
  <c r="F83" i="5"/>
  <c r="H66" i="5"/>
  <c r="H67" i="5"/>
  <c r="H68" i="5"/>
  <c r="H69" i="5"/>
  <c r="H70" i="5"/>
  <c r="H72" i="5"/>
  <c r="H73" i="5"/>
  <c r="H75" i="5"/>
  <c r="H77" i="5"/>
  <c r="H74" i="5"/>
  <c r="H76" i="5"/>
  <c r="H80" i="5"/>
  <c r="G66" i="5"/>
  <c r="G67" i="5"/>
  <c r="G69" i="5"/>
  <c r="G71" i="5"/>
  <c r="G68" i="5"/>
  <c r="G70" i="5"/>
  <c r="G72" i="5"/>
  <c r="G73" i="5"/>
  <c r="G75" i="5"/>
  <c r="G77" i="5"/>
  <c r="G74" i="5"/>
  <c r="G76" i="5"/>
  <c r="G80" i="5"/>
  <c r="F66" i="5"/>
  <c r="F67" i="5"/>
  <c r="F69" i="5"/>
  <c r="F71" i="5"/>
  <c r="F68" i="5"/>
  <c r="F70" i="5"/>
  <c r="F72" i="5"/>
  <c r="F73" i="5"/>
  <c r="F75" i="5"/>
  <c r="F77" i="5"/>
  <c r="F74" i="5"/>
  <c r="F76" i="5"/>
  <c r="F80" i="5"/>
  <c r="E81" i="5"/>
  <c r="E80" i="5"/>
  <c r="E79" i="5"/>
  <c r="E100" i="3"/>
  <c r="E101" i="3"/>
  <c r="E103" i="3"/>
  <c r="E105" i="3"/>
  <c r="E114" i="3"/>
  <c r="E116" i="3"/>
  <c r="E102" i="3"/>
  <c r="E104" i="3"/>
  <c r="E115" i="3"/>
  <c r="E94" i="3"/>
  <c r="E95" i="3"/>
  <c r="E97" i="3"/>
  <c r="E99" i="3"/>
  <c r="E111" i="3"/>
  <c r="E113" i="3"/>
  <c r="E96" i="3"/>
  <c r="E98" i="3"/>
  <c r="E112" i="3"/>
  <c r="E109" i="3"/>
  <c r="E108" i="3"/>
  <c r="E107" i="3"/>
  <c r="F100" i="3"/>
  <c r="F101" i="3"/>
  <c r="F103" i="3"/>
  <c r="F105" i="3"/>
  <c r="F114" i="3"/>
  <c r="F116" i="3"/>
  <c r="F94" i="3"/>
  <c r="F95" i="3"/>
  <c r="F97" i="3"/>
  <c r="F99" i="3"/>
  <c r="F111" i="3"/>
  <c r="F113" i="3"/>
  <c r="N100" i="3"/>
  <c r="N101" i="3"/>
  <c r="N103" i="3"/>
  <c r="N105" i="3"/>
  <c r="N114" i="3"/>
  <c r="N116" i="3"/>
  <c r="L101" i="3"/>
  <c r="L103" i="3"/>
  <c r="L105" i="3"/>
  <c r="L114" i="3"/>
  <c r="L116" i="3"/>
  <c r="L94" i="3"/>
  <c r="L95" i="3"/>
  <c r="L97" i="3"/>
  <c r="L99" i="3"/>
  <c r="L111" i="3"/>
  <c r="L113" i="3"/>
  <c r="P94" i="3"/>
  <c r="P95" i="3"/>
  <c r="P97" i="3"/>
  <c r="P99" i="3"/>
  <c r="P111" i="3"/>
  <c r="P113" i="3"/>
  <c r="G94" i="3"/>
  <c r="G95" i="3"/>
  <c r="G97" i="3"/>
  <c r="G99" i="3"/>
  <c r="G111" i="3"/>
  <c r="G113" i="3"/>
  <c r="G100" i="3"/>
  <c r="G101" i="3"/>
  <c r="G103" i="3"/>
  <c r="G105" i="3"/>
  <c r="G114" i="3"/>
  <c r="G116" i="3"/>
  <c r="H94" i="3"/>
  <c r="H95" i="3"/>
  <c r="H97" i="3"/>
  <c r="H99" i="3"/>
  <c r="H111" i="3"/>
  <c r="H113" i="3"/>
  <c r="I100" i="3"/>
  <c r="I101" i="3"/>
  <c r="I103" i="3"/>
  <c r="I105" i="3"/>
  <c r="I114" i="3"/>
  <c r="I116" i="3"/>
  <c r="I94" i="3"/>
  <c r="I95" i="3"/>
  <c r="I97" i="3"/>
  <c r="I99" i="3"/>
  <c r="I111" i="3"/>
  <c r="I113" i="3"/>
  <c r="J100" i="3"/>
  <c r="J101" i="3"/>
  <c r="J103" i="3"/>
  <c r="J105" i="3"/>
  <c r="J114" i="3"/>
  <c r="J116" i="3"/>
  <c r="H71" i="5"/>
  <c r="M94" i="3"/>
  <c r="M95" i="3"/>
  <c r="M97" i="3"/>
  <c r="M99" i="3"/>
  <c r="M111" i="3"/>
  <c r="M113" i="3"/>
  <c r="AJ75" i="5"/>
  <c r="AJ77" i="5"/>
  <c r="Q94" i="3"/>
  <c r="Q95" i="3"/>
  <c r="Q97" i="3"/>
  <c r="Q99" i="3"/>
  <c r="Q111" i="3"/>
  <c r="Q113" i="3"/>
  <c r="E72" i="9"/>
  <c r="U70" i="9"/>
  <c r="U72" i="9"/>
  <c r="U80" i="9"/>
  <c r="U82" i="9"/>
  <c r="AC70" i="10"/>
  <c r="AC72" i="10"/>
  <c r="AK70" i="10"/>
  <c r="AK72" i="10"/>
  <c r="AK87" i="10"/>
  <c r="AK89" i="10"/>
  <c r="AM75" i="5"/>
  <c r="AM77" i="5"/>
  <c r="AM86" i="5"/>
  <c r="AM88" i="5"/>
  <c r="H80" i="9"/>
  <c r="H82" i="9"/>
  <c r="I80" i="9"/>
  <c r="I82" i="9"/>
  <c r="G80" i="9"/>
  <c r="G82" i="9"/>
  <c r="V80" i="9"/>
  <c r="V82" i="9"/>
  <c r="S80" i="9"/>
  <c r="S82" i="9"/>
  <c r="F80" i="9"/>
  <c r="F82" i="9"/>
  <c r="T80" i="9"/>
  <c r="T82" i="9"/>
  <c r="R80" i="9"/>
  <c r="R82" i="9"/>
  <c r="K79" i="11"/>
  <c r="K81" i="11"/>
  <c r="F79" i="11"/>
  <c r="F81" i="11"/>
  <c r="Q79" i="11"/>
  <c r="Q81" i="11"/>
  <c r="H79" i="11"/>
  <c r="H81" i="11"/>
  <c r="AC87" i="10"/>
  <c r="AC89" i="10"/>
  <c r="AF87" i="10"/>
  <c r="AF89" i="10"/>
  <c r="U87" i="10"/>
  <c r="U89" i="10"/>
  <c r="Z87" i="10"/>
  <c r="Z89" i="10"/>
  <c r="G87" i="10"/>
  <c r="G89" i="10"/>
  <c r="F79" i="5"/>
  <c r="F81" i="5"/>
  <c r="G79" i="5"/>
  <c r="G81" i="5"/>
  <c r="AB79" i="5"/>
  <c r="AB81" i="5"/>
  <c r="Y79" i="5"/>
  <c r="Y81" i="5"/>
  <c r="AA79" i="5"/>
  <c r="AA81" i="5"/>
  <c r="H79" i="5"/>
  <c r="H81" i="5"/>
  <c r="V79" i="5"/>
  <c r="V81" i="5"/>
  <c r="Z79" i="5"/>
  <c r="Z81" i="5"/>
  <c r="AF79" i="5"/>
  <c r="AF81" i="5"/>
  <c r="X79" i="5"/>
  <c r="X81" i="5"/>
  <c r="AE79" i="5"/>
  <c r="AE81" i="5"/>
  <c r="AJ79" i="5"/>
  <c r="AJ81" i="5"/>
  <c r="F107" i="2"/>
  <c r="F109" i="2"/>
  <c r="HD78" i="12" l="1"/>
  <c r="HD80" i="12" s="1"/>
  <c r="IZ78" i="12"/>
  <c r="IZ80" i="12" s="1"/>
  <c r="GF78" i="12"/>
  <c r="GF80" i="12" s="1"/>
  <c r="R78" i="12"/>
  <c r="R80" i="12" s="1"/>
  <c r="GE78" i="12"/>
  <c r="GE80" i="12" s="1"/>
  <c r="CS78" i="12"/>
  <c r="CS80" i="12" s="1"/>
  <c r="DF78" i="12"/>
  <c r="DF80" i="12" s="1"/>
  <c r="EJ78" i="12"/>
  <c r="EJ80" i="12" s="1"/>
  <c r="H78" i="12"/>
  <c r="H80" i="12" s="1"/>
  <c r="EE78" i="12"/>
  <c r="EE80" i="12" s="1"/>
  <c r="FZ78" i="12"/>
  <c r="FZ80" i="12" s="1"/>
  <c r="S78" i="12"/>
  <c r="S80" i="12" s="1"/>
  <c r="FV78" i="12"/>
  <c r="FV80" i="12" s="1"/>
  <c r="AP78" i="12"/>
  <c r="AP80" i="12" s="1"/>
  <c r="CC78" i="12"/>
  <c r="CC80" i="12" s="1"/>
  <c r="EC70" i="12"/>
  <c r="EC78" i="12" s="1"/>
  <c r="EC80" i="12" s="1"/>
  <c r="HB78" i="12"/>
  <c r="HB80" i="12" s="1"/>
  <c r="BG78" i="12"/>
  <c r="BG80" i="12" s="1"/>
  <c r="AH78" i="12"/>
  <c r="AH80" i="12" s="1"/>
  <c r="FX70" i="12"/>
  <c r="FX78" i="12" s="1"/>
  <c r="FX80" i="12" s="1"/>
  <c r="BH70" i="12"/>
  <c r="BH78" i="12" s="1"/>
  <c r="BH80" i="12" s="1"/>
  <c r="EY78" i="12"/>
  <c r="EY80" i="12" s="1"/>
  <c r="JB78" i="12"/>
  <c r="JB80" i="12" s="1"/>
  <c r="AI78" i="12"/>
  <c r="AI80" i="12" s="1"/>
  <c r="DC78" i="12"/>
  <c r="DC80" i="12" s="1"/>
  <c r="FW78" i="12"/>
  <c r="FW80" i="12" s="1"/>
  <c r="DZ68" i="12"/>
  <c r="DZ70" i="12" s="1"/>
  <c r="DZ78" i="12" s="1"/>
  <c r="DZ80" i="12" s="1"/>
  <c r="BI70" i="12"/>
  <c r="BI78" i="12" s="1"/>
  <c r="BI80" i="12" s="1"/>
  <c r="EG78" i="12"/>
  <c r="EG80" i="12" s="1"/>
  <c r="EL78" i="12"/>
  <c r="EL80" i="12" s="1"/>
  <c r="EH78" i="12"/>
  <c r="EH80" i="12" s="1"/>
  <c r="M70" i="12"/>
  <c r="M78" i="12" s="1"/>
  <c r="M80" i="12" s="1"/>
  <c r="CG70" i="12"/>
  <c r="CG78" i="12" s="1"/>
  <c r="CG80" i="12" s="1"/>
  <c r="FA70" i="12"/>
  <c r="FA78" i="12" s="1"/>
  <c r="FA80" i="12" s="1"/>
  <c r="EI78" i="12"/>
  <c r="EI80" i="12" s="1"/>
  <c r="AF76" i="12"/>
  <c r="AF78" i="12" s="1"/>
  <c r="AF80" i="12" s="1"/>
  <c r="HU76" i="12"/>
  <c r="HU78" i="12" s="1"/>
  <c r="HU80" i="12" s="1"/>
  <c r="BE78" i="12"/>
  <c r="BE80" i="12" s="1"/>
  <c r="HZ78" i="12"/>
  <c r="HZ80" i="12" s="1"/>
  <c r="I70" i="12"/>
  <c r="I78" i="12" s="1"/>
  <c r="I80" i="12" s="1"/>
  <c r="BO78" i="12"/>
  <c r="BO80" i="12" s="1"/>
  <c r="JL76" i="12"/>
  <c r="JW78" i="12"/>
  <c r="JW80" i="12" s="1"/>
  <c r="IR70" i="12"/>
  <c r="IR82" i="12" s="1"/>
  <c r="IR84" i="12" s="1"/>
  <c r="JP70" i="12"/>
  <c r="JP78" i="12" s="1"/>
  <c r="JP80" i="12" s="1"/>
  <c r="JX78" i="12"/>
  <c r="JX80" i="12" s="1"/>
  <c r="AV78" i="12"/>
  <c r="AV80" i="12" s="1"/>
  <c r="GT68" i="12"/>
  <c r="GT70" i="12" s="1"/>
  <c r="GT78" i="12" s="1"/>
  <c r="GT80" i="12" s="1"/>
  <c r="IY78" i="12"/>
  <c r="IY80" i="12" s="1"/>
  <c r="JQ70" i="12"/>
  <c r="CR78" i="12"/>
  <c r="CR80" i="12" s="1"/>
  <c r="KR78" i="12"/>
  <c r="KR80" i="12" s="1"/>
  <c r="AT78" i="12"/>
  <c r="AT80" i="12" s="1"/>
  <c r="BR78" i="12"/>
  <c r="BR80" i="12" s="1"/>
  <c r="DN78" i="12"/>
  <c r="DN80" i="12" s="1"/>
  <c r="ID78" i="12"/>
  <c r="ID80" i="12" s="1"/>
  <c r="KX78" i="12"/>
  <c r="KX80" i="12" s="1"/>
  <c r="HC78" i="12"/>
  <c r="HC80" i="12" s="1"/>
  <c r="KK70" i="12"/>
  <c r="KK78" i="12" s="1"/>
  <c r="KK80" i="12" s="1"/>
  <c r="DU78" i="12"/>
  <c r="DU80" i="12" s="1"/>
  <c r="AR78" i="12"/>
  <c r="AR80" i="12" s="1"/>
  <c r="IS70" i="12"/>
  <c r="IS82" i="12" s="1"/>
  <c r="IS84" i="12" s="1"/>
  <c r="EM78" i="12"/>
  <c r="EM80" i="12" s="1"/>
  <c r="FK78" i="12"/>
  <c r="FK80" i="12" s="1"/>
  <c r="JC78" i="12"/>
  <c r="JC80" i="12" s="1"/>
  <c r="EW74" i="12"/>
  <c r="EW76" i="12" s="1"/>
  <c r="EW78" i="12" s="1"/>
  <c r="EW80" i="12" s="1"/>
  <c r="BD68" i="12"/>
  <c r="BD70" i="12" s="1"/>
  <c r="CN78" i="12"/>
  <c r="CN80" i="12" s="1"/>
  <c r="KS78" i="12"/>
  <c r="KS80" i="12" s="1"/>
  <c r="AQ78" i="12"/>
  <c r="AQ80" i="12" s="1"/>
  <c r="FF78" i="12"/>
  <c r="FF80" i="12" s="1"/>
  <c r="CP78" i="12"/>
  <c r="CP80" i="12" s="1"/>
  <c r="HF78" i="12"/>
  <c r="HF80" i="12" s="1"/>
  <c r="KO76" i="12"/>
  <c r="KO85" i="12" s="1"/>
  <c r="DD70" i="12"/>
  <c r="DD78" i="12" s="1"/>
  <c r="DD80" i="12" s="1"/>
  <c r="HH78" i="12"/>
  <c r="HH80" i="12" s="1"/>
  <c r="KO70" i="12"/>
  <c r="KO82" i="12" s="1"/>
  <c r="KO84" i="12" s="1"/>
  <c r="EZ70" i="12"/>
  <c r="EZ78" i="12" s="1"/>
  <c r="EZ80" i="12" s="1"/>
  <c r="G78" i="12"/>
  <c r="G80" i="12" s="1"/>
  <c r="BF68" i="12"/>
  <c r="BF70" i="12" s="1"/>
  <c r="BF78" i="12" s="1"/>
  <c r="BF80" i="12" s="1"/>
  <c r="DK70" i="12"/>
  <c r="DK78" i="12" s="1"/>
  <c r="DK80" i="12" s="1"/>
  <c r="CO78" i="12"/>
  <c r="CO80" i="12" s="1"/>
  <c r="FL78" i="12"/>
  <c r="FL80" i="12" s="1"/>
  <c r="BE74" i="12"/>
  <c r="BE76" i="12" s="1"/>
  <c r="JL78" i="12"/>
  <c r="JL80" i="12" s="1"/>
  <c r="CE78" i="12"/>
  <c r="CE80" i="12" s="1"/>
  <c r="AJ70" i="12"/>
  <c r="AJ78" i="12" s="1"/>
  <c r="AJ80" i="12" s="1"/>
  <c r="HY78" i="12"/>
  <c r="HY80" i="12" s="1"/>
  <c r="GV70" i="12"/>
  <c r="GV78" i="12" s="1"/>
  <c r="GV80" i="12" s="1"/>
  <c r="AB78" i="12"/>
  <c r="AB80" i="12" s="1"/>
  <c r="GN78" i="12"/>
  <c r="GN80" i="12" s="1"/>
  <c r="T78" i="12"/>
  <c r="T80" i="12" s="1"/>
  <c r="GJ78" i="12"/>
  <c r="GJ80" i="12" s="1"/>
  <c r="JM70" i="12"/>
  <c r="H76" i="12"/>
  <c r="BD76" i="12"/>
  <c r="CB76" i="12"/>
  <c r="CB78" i="12" s="1"/>
  <c r="CB80" i="12" s="1"/>
  <c r="DX76" i="12"/>
  <c r="DX78" i="12" s="1"/>
  <c r="DX80" i="12" s="1"/>
  <c r="FT76" i="12"/>
  <c r="FT78" i="12" s="1"/>
  <c r="FT80" i="12" s="1"/>
  <c r="GR76" i="12"/>
  <c r="GR78" i="12" s="1"/>
  <c r="GR80" i="12" s="1"/>
  <c r="HP76" i="12"/>
  <c r="HP78" i="12" s="1"/>
  <c r="HP80" i="12" s="1"/>
  <c r="IN76" i="12"/>
  <c r="IN85" i="12" s="1"/>
  <c r="KJ76" i="12"/>
  <c r="KJ78" i="12" s="1"/>
  <c r="KJ80" i="12" s="1"/>
  <c r="DP78" i="12"/>
  <c r="DP80" i="12" s="1"/>
  <c r="HO78" i="12"/>
  <c r="HO80" i="12" s="1"/>
  <c r="JN68" i="12"/>
  <c r="JN70" i="12" s="1"/>
  <c r="JN78" i="12" s="1"/>
  <c r="JN80" i="12" s="1"/>
  <c r="EB70" i="12"/>
  <c r="EB78" i="12" s="1"/>
  <c r="EB80" i="12" s="1"/>
  <c r="V74" i="12"/>
  <c r="V76" i="12" s="1"/>
  <c r="V78" i="12" s="1"/>
  <c r="V80" i="12" s="1"/>
  <c r="AT74" i="12"/>
  <c r="AT76" i="12" s="1"/>
  <c r="DN74" i="12"/>
  <c r="DN76" i="12" s="1"/>
  <c r="EL74" i="12"/>
  <c r="EL76" i="12" s="1"/>
  <c r="HF74" i="12"/>
  <c r="HF76" i="12" s="1"/>
  <c r="ID74" i="12"/>
  <c r="ID76" i="12" s="1"/>
  <c r="JB74" i="12"/>
  <c r="JB76" i="12" s="1"/>
  <c r="JZ74" i="12"/>
  <c r="JZ76" i="12" s="1"/>
  <c r="JZ78" i="12" s="1"/>
  <c r="JZ80" i="12" s="1"/>
  <c r="KX74" i="12"/>
  <c r="KX76" i="12" s="1"/>
  <c r="JQ76" i="12"/>
  <c r="CC74" i="12"/>
  <c r="CC76" i="12" s="1"/>
  <c r="CG76" i="12"/>
  <c r="EC76" i="12"/>
  <c r="GW76" i="12"/>
  <c r="GW78" i="12" s="1"/>
  <c r="GW80" i="12" s="1"/>
  <c r="IS76" i="12"/>
  <c r="IS85" i="12" s="1"/>
  <c r="JM74" i="12"/>
  <c r="JM76" i="12" s="1"/>
  <c r="JQ78" i="12" l="1"/>
  <c r="JQ80" i="12" s="1"/>
  <c r="JM78" i="12"/>
  <c r="JM80" i="12" s="1"/>
  <c r="BD78" i="12"/>
  <c r="BD80" i="12" s="1"/>
</calcChain>
</file>

<file path=xl/sharedStrings.xml><?xml version="1.0" encoding="utf-8"?>
<sst xmlns="http://schemas.openxmlformats.org/spreadsheetml/2006/main" count="8614" uniqueCount="828">
  <si>
    <t>GSO SYSTEMS</t>
  </si>
  <si>
    <t>UNITS</t>
  </si>
  <si>
    <t>Add as many columns as required</t>
  </si>
  <si>
    <t>SYSTEM</t>
  </si>
  <si>
    <t>Xxland</t>
  </si>
  <si>
    <t>Space station name in ITU filing</t>
  </si>
  <si>
    <t>XX-1</t>
  </si>
  <si>
    <t>Carrier designation</t>
  </si>
  <si>
    <t>LDR-1</t>
  </si>
  <si>
    <t>SATELLITE PARAMETERS</t>
  </si>
  <si>
    <t>Orbital Position</t>
  </si>
  <si>
    <t>deg. East</t>
  </si>
  <si>
    <t>CARRIER PARAMETERS</t>
  </si>
  <si>
    <t>Uplink type (i.e. maximum, minimum or typical e.i.r.p. and C/I levels</t>
  </si>
  <si>
    <t>See Note</t>
  </si>
  <si>
    <t>Typical</t>
  </si>
  <si>
    <t xml:space="preserve">Downlink type (i.e. maximum, minimum or typical e.i.r.p. and C/I levels) </t>
  </si>
  <si>
    <t>Minimum</t>
  </si>
  <si>
    <t>GHz</t>
  </si>
  <si>
    <t>RHC</t>
  </si>
  <si>
    <t>LHC</t>
  </si>
  <si>
    <t>Uplink access type for carriers using remodulating transponders</t>
  </si>
  <si>
    <t>TDM</t>
  </si>
  <si>
    <t>QPSK</t>
  </si>
  <si>
    <t>Uplink modulation type for carriers using remodulating transponders</t>
  </si>
  <si>
    <t>Uplink occupied bandwidth per carrier</t>
  </si>
  <si>
    <t>MHz</t>
  </si>
  <si>
    <t>Downlink occupied bandwidth per carrier</t>
  </si>
  <si>
    <t>SPACE STATION PARAMETERS</t>
  </si>
  <si>
    <t>Peak receive antenna gain</t>
  </si>
  <si>
    <t>dBi</t>
  </si>
  <si>
    <t>Receive antenna gain in direction of earth station</t>
  </si>
  <si>
    <t>Satellite receive noise temperature</t>
  </si>
  <si>
    <t>K</t>
  </si>
  <si>
    <t>Transmit e.i.r.p. per carrier in the direction of the receive earth station</t>
  </si>
  <si>
    <t>dBW</t>
  </si>
  <si>
    <t>Peak transmit antenna gain</t>
  </si>
  <si>
    <t>Transmit gain in the direction of receive earth station</t>
  </si>
  <si>
    <t>dB</t>
  </si>
  <si>
    <t>N/A</t>
  </si>
  <si>
    <t>Automatic level control range of transponder (0 if none)</t>
  </si>
  <si>
    <t>EARTH STATION PARAMETERS</t>
  </si>
  <si>
    <t>Example (a)</t>
  </si>
  <si>
    <t>Example (b)</t>
  </si>
  <si>
    <t>Yyland</t>
  </si>
  <si>
    <t>YY-4</t>
  </si>
  <si>
    <t>SCPC</t>
  </si>
  <si>
    <t>Centre frequency of uplink band</t>
  </si>
  <si>
    <t>RHC  (S1.145)</t>
  </si>
  <si>
    <t>Centre frequency of downlink band</t>
  </si>
  <si>
    <t>Uplink polarization (RHC, LHC, VL, HL or offset linear)</t>
  </si>
  <si>
    <t>Downlink polarization (RHC, LHC, VL, HL or offset linear)</t>
  </si>
  <si>
    <t>FDMA</t>
  </si>
  <si>
    <t>Shaped</t>
  </si>
  <si>
    <t>On-axis e.i.r.p. per carrier from transmit earth station</t>
  </si>
  <si>
    <t>Peak gain of transmit antenna</t>
  </si>
  <si>
    <t>S.580</t>
  </si>
  <si>
    <t>Power control step-size (if power control used)</t>
  </si>
  <si>
    <t>Uplink power control range (&gt;0, 0 dB if none)</t>
  </si>
  <si>
    <t>&lt;1</t>
  </si>
  <si>
    <t>Peak gain of receive antenna</t>
  </si>
  <si>
    <t>S.465</t>
  </si>
  <si>
    <t>Elevation angle of transmit earth station towards the satellite</t>
  </si>
  <si>
    <t>deg.</t>
  </si>
  <si>
    <t>Noise temperature of receive earth station</t>
  </si>
  <si>
    <t>Elevation angle of receive earth station towards the satellite</t>
  </si>
  <si>
    <t>INTERFERENCE PARAMETERS</t>
  </si>
  <si>
    <t>Uplink C/I from internal sources (e.g. intermod, xpol, multi-beam frequency re-use, etc.)</t>
  </si>
  <si>
    <t>Uplink C/I from external sources (i.e. terrestrial and other satellites)</t>
  </si>
  <si>
    <t>Downlink C/I from internal sources (e.g. intermod, xpol, multi-beam frequency re-use, adjacent carrier, etc.)</t>
  </si>
  <si>
    <t>Downlink C/I from external sources (i.e. terrestrial and other satellites)</t>
  </si>
  <si>
    <t>NETWORK PERFORMANCE REQUIREMENTS</t>
  </si>
  <si>
    <t>7(a)</t>
  </si>
  <si>
    <t>Transparent or remodulating transponder  - Performance at input to demodulator in receive earth station</t>
  </si>
  <si>
    <t>Long-term (clear-sky) C/(N+I) ratio</t>
  </si>
  <si>
    <t>Short-term C/(N+I) ratio (i.e. unavailability threshold)</t>
  </si>
  <si>
    <t>%</t>
  </si>
  <si>
    <t>C/(N+I) at which loss of demodulator synchronization occurs</t>
  </si>
  <si>
    <t>7(b)</t>
  </si>
  <si>
    <t>Remodulating transponder only - Performance at input to demodulator in satellite receiver</t>
  </si>
  <si>
    <t>3.10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</si>
  <si>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</si>
  <si>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</si>
  <si>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</si>
  <si>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</si>
  <si>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</si>
  <si>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</si>
  <si>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</si>
  <si>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</si>
  <si>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</si>
  <si>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</si>
  <si>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</si>
  <si>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</si>
  <si>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</si>
  <si>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</si>
  <si>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</si>
  <si>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</si>
  <si>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</si>
  <si>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</si>
  <si>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</si>
  <si>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</si>
  <si>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</si>
  <si>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6.1</t>
  </si>
  <si>
    <t>6.2</t>
  </si>
  <si>
    <t>6.3</t>
  </si>
  <si>
    <t>6.4</t>
  </si>
  <si>
    <t>7.1</t>
  </si>
  <si>
    <t>7.2</t>
  </si>
  <si>
    <t>7.3</t>
  </si>
  <si>
    <t>7.4</t>
  </si>
  <si>
    <t>7.5</t>
  </si>
  <si>
    <t>7.6</t>
  </si>
  <si>
    <t>7.7</t>
  </si>
  <si>
    <t>7.8</t>
  </si>
  <si>
    <t>Curve linking C/N to BER</t>
  </si>
  <si>
    <t>8</t>
  </si>
  <si>
    <t>ADDITIONAL NOTES</t>
  </si>
  <si>
    <t>Additional information may be attached in text files, is required</t>
  </si>
  <si>
    <t>Note:  If a given carrier may be operated within a range of e.i.r.p. levels on the uplink and/or downlink, separate columns should be included giving the maximum, minimum and typical e.i.r.p. levels and the corresponding C/I ratios.  If the performance requirements differ for e.i.r.p. levels within the range, the appropriate C/(N+I) thresholds and time percentages should be shown.</t>
  </si>
  <si>
    <t>9</t>
  </si>
  <si>
    <t>DERIVED PARAMETERS</t>
  </si>
  <si>
    <t>km</t>
  </si>
  <si>
    <t>Uplink path loss</t>
  </si>
  <si>
    <t>Downlink path loss</t>
  </si>
  <si>
    <t>Satellite receive noise power</t>
  </si>
  <si>
    <t>Remod</t>
  </si>
  <si>
    <t>Transp</t>
  </si>
  <si>
    <r>
      <t>Type of transponder (</t>
    </r>
    <r>
      <rPr>
        <i/>
        <sz val="10"/>
        <rFont val="Arial"/>
        <family val="2"/>
      </rPr>
      <t>Transp</t>
    </r>
    <r>
      <rPr>
        <sz val="10"/>
        <rFont val="Arial"/>
      </rPr>
      <t xml:space="preserve">-transparent; </t>
    </r>
    <r>
      <rPr>
        <i/>
        <sz val="10"/>
        <rFont val="Arial"/>
        <family val="2"/>
      </rPr>
      <t>Remod</t>
    </r>
    <r>
      <rPr>
        <sz val="10"/>
        <rFont val="Arial"/>
      </rPr>
      <t>-remodulating)</t>
    </r>
  </si>
  <si>
    <t>NON-GSO SYSTEMS</t>
  </si>
  <si>
    <t>ORBITAL PARAMETERS</t>
  </si>
  <si>
    <t>Shape of orbit: circular or elliptical</t>
  </si>
  <si>
    <t>Orbit radius (circular orbit) or semi-major axis (elliptical orbit)</t>
  </si>
  <si>
    <t>elliptical</t>
  </si>
  <si>
    <t>Inclination angle</t>
  </si>
  <si>
    <t>deg</t>
  </si>
  <si>
    <t>Eccentricity for elliptical orbits</t>
  </si>
  <si>
    <t>If repeating ground track, repeat period</t>
  </si>
  <si>
    <t>h</t>
  </si>
  <si>
    <t>Number of orbit planes</t>
  </si>
  <si>
    <t>Number of satellites per plane</t>
  </si>
  <si>
    <t>Longitude of ascending node of first plane (if repeating ground track)</t>
  </si>
  <si>
    <t>True anomaly of first satellite in first plane</t>
  </si>
  <si>
    <t>Separation between adjacent satellites in each plane</t>
  </si>
  <si>
    <t>Satellite phasing between planes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</si>
  <si>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</si>
  <si>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</si>
  <si>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</si>
  <si>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</si>
  <si>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</si>
  <si>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</si>
  <si>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</si>
  <si>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</si>
  <si>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</si>
  <si>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</si>
  <si>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</si>
  <si>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Argument of perigee for elliptical orbits</t>
  </si>
  <si>
    <t>2.13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</si>
  <si>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</si>
  <si>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</si>
  <si>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</si>
  <si>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</si>
  <si>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</si>
  <si>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</si>
  <si>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</si>
  <si>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</si>
  <si>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</si>
  <si>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</si>
  <si>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Access type (e.g. TDMA, CDMA, FDMA, etc.) (end-to-end if transparent transponder, on downlink if remodulating transponder)</t>
  </si>
  <si>
    <t>TDMA</t>
  </si>
  <si>
    <t>Modulation type (e.g. FM, QPSK, BPSK etc.) (end-to-end if transparent transponder, on down-link if remodulating transponder)</t>
  </si>
  <si>
    <t>Transponder output bandwidth</t>
  </si>
  <si>
    <t>Number of transmit beams per satellite</t>
  </si>
  <si>
    <t>Number of receive beams per satellite</t>
  </si>
  <si>
    <t>4.11</t>
  </si>
  <si>
    <t>4.12</t>
  </si>
  <si>
    <t>Transmit antenna -3 dB beamwidth</t>
  </si>
  <si>
    <t>4.13</t>
  </si>
  <si>
    <t>4.14</t>
  </si>
  <si>
    <t>Transmit beam adapted for constant cell-size (Yes or No)</t>
  </si>
  <si>
    <t>4.15</t>
  </si>
  <si>
    <t>4.16</t>
  </si>
  <si>
    <t>Receive antenna -3 dB beamwidth</t>
  </si>
  <si>
    <t>4.17</t>
  </si>
  <si>
    <t>4.18</t>
  </si>
  <si>
    <t>4.19</t>
  </si>
  <si>
    <t>Transmit beam adapted for constant pfd at Earth's surface (Yes or No)</t>
  </si>
  <si>
    <t>Receive antenna gain in the direction of the earth station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</si>
  <si>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</si>
  <si>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</si>
  <si>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</si>
  <si>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</si>
  <si>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</si>
  <si>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</si>
  <si>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</si>
  <si>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</si>
  <si>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</si>
  <si>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Uplink cell shape/diagonal length</t>
  </si>
  <si>
    <t>Uplink cell frequency re-use distance</t>
  </si>
  <si>
    <t>Downlink cell shape/diagonal length</t>
  </si>
  <si>
    <t>Downlink cell frequency re-use distance</t>
  </si>
  <si>
    <t>Down-beam pointing method (tracking or fixed relative to sub-satellite point)</t>
  </si>
  <si>
    <t>Down-beam frequency re-use pattern (e.g. hexagonal, 1-in-7)</t>
  </si>
  <si>
    <t>Up-beam pointing method (tracking or fixed relative to sub-satellite point)</t>
  </si>
  <si>
    <t>Up-beam frequency re-use pattern (e.g. hexagonal, 1-in-7, etc.)</t>
  </si>
  <si>
    <t>Receive beam adapted for constant cell size? (Yes or No)</t>
  </si>
  <si>
    <t>Basic satellite selection strategy (e.g.highest elevation)</t>
  </si>
  <si>
    <t>Lowest elevation angle for which the system is designed</t>
  </si>
  <si>
    <t>Do all satellites follow the same ground track? (Yes or No)</t>
  </si>
  <si>
    <t>Derived uplink C/N</t>
  </si>
  <si>
    <t>Derived downlink C/N</t>
  </si>
  <si>
    <t>9(a)</t>
  </si>
  <si>
    <t>9(b)</t>
  </si>
  <si>
    <t>Uplink C/I</t>
  </si>
  <si>
    <t>Downlink C/I</t>
  </si>
  <si>
    <t>Required long-term (clear-sky) C/(N+I) ratio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</si>
  <si>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</si>
  <si>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</si>
  <si>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</si>
  <si>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</si>
  <si>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</si>
  <si>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</si>
  <si>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</si>
  <si>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</si>
  <si>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</si>
  <si>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</si>
  <si>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</si>
  <si>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</si>
  <si>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</si>
  <si>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</si>
  <si>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</si>
  <si>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</si>
  <si>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</si>
  <si>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</si>
  <si>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</si>
  <si>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Additional information may be attached in text files, if required</t>
  </si>
  <si>
    <t>Satellite receive input power</t>
  </si>
  <si>
    <t>Earth station receive input power</t>
  </si>
  <si>
    <t>GSO protection principle (switching angle if satellite diversity)</t>
  </si>
  <si>
    <t>4.29</t>
  </si>
  <si>
    <t>Derived uplink C/(N+I)</t>
  </si>
  <si>
    <t>Derived downlink C/(N+I)</t>
  </si>
  <si>
    <t>Transparent transponder systems</t>
  </si>
  <si>
    <t>Remodulating transponder systems</t>
  </si>
  <si>
    <t>9.20</t>
  </si>
  <si>
    <t>9.21</t>
  </si>
  <si>
    <t>Required long-term (clear sky) uplink C/(N+I)</t>
  </si>
  <si>
    <t>Required long-term (clear sky) downlink C/(N+I)</t>
  </si>
  <si>
    <t>Tracking</t>
  </si>
  <si>
    <t>Earth station receive noise power</t>
  </si>
  <si>
    <t>No</t>
  </si>
  <si>
    <t>3.11</t>
  </si>
  <si>
    <t>3.12</t>
  </si>
  <si>
    <t>Access type (end-to-end if transparent transponder, on down-link if remodulating transponder)</t>
  </si>
  <si>
    <t>Derived total (end-to-end) C/(N+I) in clear-sky conditions</t>
  </si>
  <si>
    <t>End-to-end clear-sky margin</t>
  </si>
  <si>
    <t>Derived uplink C/(N+I) in clear-sky conditions</t>
  </si>
  <si>
    <t>Uplink clear-sky margin</t>
  </si>
  <si>
    <t>Derived downlink C/(N+I) in clear-sky conditions</t>
  </si>
  <si>
    <t>Downlink clear-sky margin</t>
  </si>
  <si>
    <t>-</t>
  </si>
  <si>
    <t>Non-GSO protection principle (satellite and/or earth station switching angles if satellite diversity)</t>
  </si>
  <si>
    <t>Information provider</t>
  </si>
  <si>
    <t>1</t>
  </si>
  <si>
    <t>USA</t>
  </si>
  <si>
    <t>USCSID-P</t>
  </si>
  <si>
    <t>wb-1</t>
  </si>
  <si>
    <t>Single Carrier</t>
  </si>
  <si>
    <t>PSK</t>
  </si>
  <si>
    <r>
      <t>Type of transponder (</t>
    </r>
    <r>
      <rPr>
        <i/>
        <sz val="8"/>
        <rFont val="Arial"/>
        <family val="2"/>
      </rPr>
      <t>Transp</t>
    </r>
    <r>
      <rPr>
        <sz val="8"/>
        <rFont val="Arial"/>
        <family val="2"/>
      </rPr>
      <t xml:space="preserve">-transparent; </t>
    </r>
    <r>
      <rPr>
        <i/>
        <sz val="8"/>
        <rFont val="Arial"/>
        <family val="2"/>
      </rPr>
      <t>Remod</t>
    </r>
    <r>
      <rPr>
        <sz val="8"/>
        <rFont val="Arial"/>
        <family val="2"/>
      </rPr>
      <t>-remodulating)</t>
    </r>
  </si>
  <si>
    <t>ApS7</t>
  </si>
  <si>
    <t>* NOTE 1</t>
  </si>
  <si>
    <t>Furthest away from GSO arc</t>
  </si>
  <si>
    <t>* NOTE 1:  Transmit peak power density at discrete altitudes;
                 -69 dBW/Hz above 20,000 km,                                  
                 -71.5 dBW/Hzfrom 12,000 to 20,000 km,       
                 -74 dBWHz from 7,500 to 12,000 km
                and minimum operating altitude is 7500 km.
Note:  If a given carrier may be operated within a range of e.i.r.p. levels on the uplink and/or downlink, separate columns should be included giving the maximum, minimum and typical e.i.r.p. levels and the corresponding C/I ratios.  If the performance requirements differ for e.i.r.p. levels within the range, the appropriate C/(N+I) thresholds and time percentages should be shown.</t>
  </si>
  <si>
    <t>USCSID</t>
  </si>
  <si>
    <t>wb1</t>
  </si>
  <si>
    <t>Carrier 1</t>
  </si>
  <si>
    <t>Carrier 2</t>
  </si>
  <si>
    <t>Carrier 3</t>
  </si>
  <si>
    <t>multiple</t>
  </si>
  <si>
    <t>remod</t>
  </si>
  <si>
    <t>Transparent</t>
  </si>
  <si>
    <t>Maximum</t>
  </si>
  <si>
    <t>Rec. 672 Ls=-20</t>
  </si>
  <si>
    <t xml:space="preserve">                                                      TABLE 1</t>
  </si>
  <si>
    <r>
      <t xml:space="preserve">             </t>
    </r>
    <r>
      <rPr>
        <b/>
        <sz val="12"/>
        <rFont val="Arial"/>
        <family val="2"/>
      </rPr>
      <t>Representative characteristics of GSO satellite systems</t>
    </r>
  </si>
  <si>
    <t>Administration</t>
  </si>
  <si>
    <t>China</t>
  </si>
  <si>
    <t>CHINASAT-6</t>
  </si>
  <si>
    <t>Publicised Business Name</t>
  </si>
  <si>
    <t>Carrier Type Designation</t>
  </si>
  <si>
    <t>DTV</t>
  </si>
  <si>
    <t>Orbital position</t>
  </si>
  <si>
    <t>Number of transponders per satellite</t>
  </si>
  <si>
    <t>Type of transponder (transparent {bent pipe} or remodulating)</t>
  </si>
  <si>
    <t>Transp.</t>
  </si>
  <si>
    <t>Uplink type (i.e. maximum, minimum or typical eirp and C/I levels)</t>
  </si>
  <si>
    <t>see Note</t>
  </si>
  <si>
    <t>Downlink type (i.e. maximum, minimum or typical eirp and C/I levels)</t>
  </si>
  <si>
    <t>Uplink frequency</t>
  </si>
  <si>
    <t>VL</t>
  </si>
  <si>
    <t>HL</t>
  </si>
  <si>
    <t>Downlink frequency</t>
  </si>
  <si>
    <t>Access type (e.g. TDMA, CDMA, FDMA etc.) (end-to-end if transparent transponder, on down-link if remodulating transponder)</t>
  </si>
  <si>
    <t>MCPC</t>
  </si>
  <si>
    <t>Uplink access type for carriers using remodulating transponders.</t>
  </si>
  <si>
    <t>Uplink modulation type for carriers using remodulating transponders.</t>
  </si>
  <si>
    <t>Error correction coding type (e.g. convolution, Reed-Solomon etc.) (end-to-end if transparent transp'r, on downlink if remodulating)</t>
  </si>
  <si>
    <t>R/S</t>
  </si>
  <si>
    <t>CON</t>
  </si>
  <si>
    <t>Error correction coding rate (e.g. 1/2, 3/4) (end-to-end or down-link)</t>
  </si>
  <si>
    <t>Uplink error correction coding type for remodulating transponder case</t>
  </si>
  <si>
    <t>Uplink error correction coding rate for remodulating transponder case</t>
  </si>
  <si>
    <t>Uplink allocated bandwidth per carrier</t>
  </si>
  <si>
    <t>Downlink allocated bandwidth per carrier</t>
  </si>
  <si>
    <r>
      <t>O</t>
    </r>
    <r>
      <rPr>
        <sz val="8"/>
        <rFont val="Arial"/>
        <family val="2"/>
      </rPr>
      <t>n-axis satellite transmit e.i.r.p. per carrier</t>
    </r>
  </si>
  <si>
    <t xml:space="preserve">Peak transmit antenna gain </t>
  </si>
  <si>
    <r>
      <t>O</t>
    </r>
    <r>
      <rPr>
        <sz val="8"/>
        <rFont val="Arial"/>
        <family val="2"/>
      </rPr>
      <t>n-axis e.i.r.p.per carrier from transmit earth station</t>
    </r>
  </si>
  <si>
    <r>
      <t>Uplink</t>
    </r>
    <r>
      <rPr>
        <sz val="8"/>
        <color indexed="10"/>
        <rFont val="Arial"/>
        <family val="2"/>
      </rPr>
      <t xml:space="preserve"> </t>
    </r>
    <r>
      <rPr>
        <sz val="8"/>
        <color indexed="8"/>
        <rFont val="Arial"/>
        <family val="2"/>
      </rPr>
      <t>power control range (&gt;0,  0 dB if none)</t>
    </r>
  </si>
  <si>
    <r>
      <t>Power control</t>
    </r>
    <r>
      <rPr>
        <sz val="8"/>
        <color indexed="10"/>
        <rFont val="Arial"/>
        <family val="2"/>
      </rPr>
      <t xml:space="preserve"> </t>
    </r>
    <r>
      <rPr>
        <sz val="8"/>
        <color indexed="8"/>
        <rFont val="Arial"/>
        <family val="2"/>
      </rPr>
      <t>step-size (if uplink power control used)</t>
    </r>
  </si>
  <si>
    <t>Receive antenna diameter</t>
  </si>
  <si>
    <t>m</t>
  </si>
  <si>
    <t>Noise temperature of receiving earth station</t>
  </si>
  <si>
    <t>Lowest elevation angle for which the network is designed</t>
  </si>
  <si>
    <r>
      <t xml:space="preserve">Intermodulation within </t>
    </r>
    <r>
      <rPr>
        <sz val="8"/>
        <color indexed="8"/>
        <rFont val="Arial"/>
        <family val="2"/>
      </rPr>
      <t>transmit</t>
    </r>
    <r>
      <rPr>
        <sz val="8"/>
        <rFont val="Arial"/>
        <family val="2"/>
      </rPr>
      <t xml:space="preserve"> earth station (C/I) </t>
    </r>
    <r>
      <rPr>
        <sz val="8"/>
        <color indexed="8"/>
        <rFont val="Arial"/>
        <family val="2"/>
      </rPr>
      <t>(100 if none)</t>
    </r>
  </si>
  <si>
    <t>Uplink cross-polarization isolation (C/I ratio, 100 if not applicable)</t>
  </si>
  <si>
    <t>Uplink multi-beam frequency re-use isolation (C/I ratio, 100 if not N/A)</t>
  </si>
  <si>
    <t>Downlink cross-polarization isolation (C/I ratio, 100 if not applicable)</t>
  </si>
  <si>
    <t>Downlink multi-beam frequency re-use isolation (C/I ratio, 100 if N/A)</t>
  </si>
  <si>
    <t>Adjacent carrier interference (C/I ratio) (100 if none)</t>
  </si>
  <si>
    <r>
      <t xml:space="preserve">Transponder intermodulation C/I </t>
    </r>
    <r>
      <rPr>
        <sz val="8"/>
        <color indexed="8"/>
        <rFont val="Arial"/>
        <family val="2"/>
      </rPr>
      <t>(100 if none)</t>
    </r>
  </si>
  <si>
    <t>Uplink long-term clear-sky C/I due to other FSS networks</t>
  </si>
  <si>
    <t>Downlink long-term clear-sky C/I due to other FSS networks</t>
  </si>
  <si>
    <t>Uplink clear-sky C/I due to sharing with FS (100 dB if no sharing)</t>
  </si>
  <si>
    <t>Downlink clear-sky C/I due to sharing with FS (100 dB if no sharing)</t>
  </si>
  <si>
    <r>
      <t>7(a)</t>
    </r>
    <r>
      <rPr>
        <b/>
        <sz val="8"/>
        <color indexed="12"/>
        <rFont val="Arial"/>
        <family val="2"/>
      </rPr>
      <t xml:space="preserve"> </t>
    </r>
    <r>
      <rPr>
        <b/>
        <sz val="8"/>
        <color indexed="8"/>
        <rFont val="Arial"/>
        <family val="2"/>
      </rPr>
      <t>At input to demod.in receiving earth station (for both transponder types)</t>
    </r>
  </si>
  <si>
    <t>Short-term C/(N+I) (i.e.unavailability threshold)</t>
  </si>
  <si>
    <t>% of time short-term C/(N+I) should be exceeded</t>
  </si>
  <si>
    <t>C/(N+I) at which loss of demodulator synchronisation would occur</t>
  </si>
  <si>
    <r>
      <t xml:space="preserve">7(b) </t>
    </r>
    <r>
      <rPr>
        <b/>
        <sz val="8"/>
        <color indexed="12"/>
        <rFont val="Arial"/>
        <family val="2"/>
      </rPr>
      <t xml:space="preserve"> </t>
    </r>
    <r>
      <rPr>
        <b/>
        <sz val="8"/>
        <color indexed="8"/>
        <rFont val="Arial"/>
        <family val="2"/>
      </rPr>
      <t>At input to satellite receiver (for remodulating transponders)</t>
    </r>
  </si>
  <si>
    <t>MLA</t>
  </si>
  <si>
    <t>MEASAT-1</t>
  </si>
  <si>
    <t>Digital TV</t>
  </si>
  <si>
    <t>Rec.672-4</t>
  </si>
  <si>
    <t>Rec.S.580</t>
  </si>
  <si>
    <t>ITU-R BO.1213</t>
  </si>
  <si>
    <t>USASAT-31M</t>
  </si>
  <si>
    <t>USASAT-31L</t>
  </si>
  <si>
    <t>Carrier 4</t>
  </si>
  <si>
    <t>Carrier 5</t>
  </si>
  <si>
    <t>101WL</t>
  </si>
  <si>
    <t>103WL</t>
  </si>
  <si>
    <t>8PSK</t>
  </si>
  <si>
    <r>
      <t>Type of transponder (</t>
    </r>
    <r>
      <rPr>
        <i/>
        <sz val="10"/>
        <rFont val="Arial"/>
        <family val="2"/>
      </rPr>
      <t>Transp</t>
    </r>
    <r>
      <rPr>
        <sz val="10"/>
        <rFont val="Arial"/>
        <family val="2"/>
      </rPr>
      <t xml:space="preserve">-transparent; </t>
    </r>
    <r>
      <rPr>
        <i/>
        <sz val="10"/>
        <rFont val="Arial"/>
        <family val="2"/>
      </rPr>
      <t>Remod</t>
    </r>
    <r>
      <rPr>
        <sz val="10"/>
        <rFont val="Arial"/>
        <family val="2"/>
      </rPr>
      <t>-remodulating)</t>
    </r>
  </si>
  <si>
    <t>Uplink type (i.e. maximum, minimum or typical e.i.r.p. and C/I levels)</t>
  </si>
  <si>
    <t>INTELSAT IX</t>
  </si>
  <si>
    <t>INTELSAT VII</t>
  </si>
  <si>
    <t>Modulation type (e.g. FM, QPSK, BPSK etc.) (end-to-end if transparent transponder, on downlink if remodulating transponder)</t>
  </si>
  <si>
    <t>Receive antenna gain in direction of the transmit earth station</t>
  </si>
  <si>
    <t>Transmission gain of transparent transponder link, as defined in RR App. 8</t>
  </si>
  <si>
    <t>Transmit antenna gain in the direction of receive earth station</t>
  </si>
  <si>
    <t>Gain pattern of transmit antenna (e.g. Rec.ITU-R S.465, S.580, etc.)</t>
  </si>
  <si>
    <t>Gain pattern of receive antenna (e.g. Rec.ITU-R S.465, S.580, etc.)</t>
  </si>
  <si>
    <t>Percentage of time for which short-term C/(N+I) should be exceeded</t>
  </si>
  <si>
    <t>LEO-XX</t>
  </si>
  <si>
    <t>SMS-X1</t>
  </si>
  <si>
    <t>circular</t>
  </si>
  <si>
    <t>N0</t>
  </si>
  <si>
    <t>Hexagon            750</t>
  </si>
  <si>
    <t>1-in-7</t>
  </si>
  <si>
    <t>S.672            Ln = -20 dB</t>
  </si>
  <si>
    <t>Yes</t>
  </si>
  <si>
    <t>Hexagon            700</t>
  </si>
  <si>
    <t>Highest elevation</t>
  </si>
  <si>
    <t>HEO-YY</t>
  </si>
  <si>
    <t>IDS-Y</t>
  </si>
  <si>
    <t>FDMA/TDMA</t>
  </si>
  <si>
    <t>Hexagon            1818</t>
  </si>
  <si>
    <t>Sticky beams</t>
  </si>
  <si>
    <t>1-in-4</t>
  </si>
  <si>
    <t>S.672            Ln = -15 dB</t>
  </si>
  <si>
    <t>1-in 4</t>
  </si>
  <si>
    <t>Transmit antenna gain pattern (e.g. Rec. ITU-R S.672-4, CR/58 data file etc.)</t>
  </si>
  <si>
    <t>Transmission gain of transparent link, as defined in RR App. 8</t>
  </si>
  <si>
    <t>Receive antenna gain pattern (e.g. Rec. ITU-R S.672-4, CR/58 data file etc.)</t>
  </si>
  <si>
    <t>Receive antenna gain pattern (e.g. Rec. ITU-R S.672-4, CR/58 data file, etc.)</t>
  </si>
  <si>
    <t>Transmit antenna gain pattern (e.g. Rec. ITU-R S.672-4, CR/58 data file, etc.)</t>
  </si>
  <si>
    <t>Non-GSO system protection principle (satellite and/or earth station switching angles if satellite diversity)</t>
  </si>
  <si>
    <t>Gain pattern of transmit antenna (e.g. Rec. ITU-R S.465, S.580, etc.)</t>
  </si>
  <si>
    <t>Gain pattern of receive antenna (e.g. Rec. ITU-R S.465, S.580, etc.)</t>
  </si>
  <si>
    <t>Earth station receive noise power (inc. transmission gain for transparent transponder system)</t>
  </si>
  <si>
    <t>Rec.672        Ls = -20</t>
  </si>
  <si>
    <t>Japan</t>
  </si>
  <si>
    <t>SUPERBIRD-A</t>
  </si>
  <si>
    <t>SUPERBIRD-B</t>
  </si>
  <si>
    <t>digital-TV</t>
  </si>
  <si>
    <t>FM-TV</t>
  </si>
  <si>
    <t/>
  </si>
  <si>
    <t>FM</t>
  </si>
  <si>
    <t>Receive antenna gain in direction of the transmission earth station</t>
  </si>
  <si>
    <t>Transmission gain of transparent transponder link, as defined in RR App.8</t>
  </si>
  <si>
    <t>Peak  transmit antenna gain</t>
  </si>
  <si>
    <t>&lt; 1</t>
  </si>
  <si>
    <t>Receive antenna gain pattern (e.g. Rec. ITU-R S.465, S.580, etc.)</t>
  </si>
  <si>
    <t>???</t>
  </si>
  <si>
    <t>EDS: 1 MHz</t>
  </si>
  <si>
    <t>Note:  If a given carrier may be operated within a range of e.i.r.p. levels on the uplink and/or downlink, separate columns should be included giving the maximum, minimum and typical e.i.r.p. levels and the corresponding C/I ratios.  If the performance re</t>
  </si>
  <si>
    <t>USAVKA-H1</t>
  </si>
  <si>
    <t>WBV1</t>
  </si>
  <si>
    <t>WBV2</t>
  </si>
  <si>
    <t>WBV3</t>
  </si>
  <si>
    <t>WBV4</t>
  </si>
  <si>
    <t>WBKA1</t>
  </si>
  <si>
    <t>WBKA2</t>
  </si>
  <si>
    <t>WBKA3</t>
  </si>
  <si>
    <t>WBKA4</t>
  </si>
  <si>
    <t>WBKA5</t>
  </si>
  <si>
    <t>WBKA6</t>
  </si>
  <si>
    <t>WBKA7</t>
  </si>
  <si>
    <t>WBKA8</t>
  </si>
  <si>
    <t>RHC &amp; LHC</t>
  </si>
  <si>
    <t xml:space="preserve">TDM </t>
  </si>
  <si>
    <t>FDMA/TDM</t>
  </si>
  <si>
    <t>Hexagon            250</t>
  </si>
  <si>
    <t>Hexagon            450</t>
  </si>
  <si>
    <t>&gt;500</t>
  </si>
  <si>
    <t>&gt;900</t>
  </si>
  <si>
    <t>USDK</t>
  </si>
  <si>
    <t>USASAT-76A, 76B, 76C &amp; 76D</t>
  </si>
  <si>
    <t>wb2</t>
  </si>
  <si>
    <t>wb3</t>
  </si>
  <si>
    <t>wb4</t>
  </si>
  <si>
    <t>119 W, 89 W, 15 E and 116.5 E</t>
  </si>
  <si>
    <t>RHC, LHC</t>
  </si>
  <si>
    <t>APK</t>
  </si>
  <si>
    <t>Rec.672     Ls= -20</t>
  </si>
  <si>
    <t>Rec.672       Ls= -20</t>
  </si>
  <si>
    <t>Ap7</t>
  </si>
  <si>
    <t>Uplink C/I from internal sources (e.g. intermod, xpol, multi-beam, etc.)</t>
  </si>
  <si>
    <t>Downlink C/I from internal sources (e.g. intermod, xpol, multi-beam, etc.)</t>
  </si>
  <si>
    <t>Transparent transpopnder systems</t>
  </si>
  <si>
    <t>Transmit antenna gain pattern (e.g. Rec. ITU-R S.672-4, CR/58 data file, etc)</t>
  </si>
  <si>
    <t>Transmit antenna gain pattern (e.g. Rec. ITU-R S.465, S.580, etc.)</t>
  </si>
  <si>
    <r>
      <t>Receive antenna gain pattern (e.g. Rec. ITU-R S.672</t>
    </r>
    <r>
      <rPr>
        <sz val="8"/>
        <color indexed="8"/>
        <rFont val="Arial"/>
        <family val="2"/>
      </rPr>
      <t>-4, CR/58 data file,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etc.)</t>
    </r>
  </si>
  <si>
    <r>
      <t>Transmit antenna gain pattern (e.g. ITU-R Rec. S.672</t>
    </r>
    <r>
      <rPr>
        <sz val="8"/>
        <color indexed="8"/>
        <rFont val="Arial"/>
        <family val="2"/>
      </rPr>
      <t>-4</t>
    </r>
    <r>
      <rPr>
        <sz val="8"/>
        <rFont val="Arial"/>
        <family val="2"/>
      </rPr>
      <t>, CR/58 data file, etc.)</t>
    </r>
  </si>
  <si>
    <t>Transmission gain of transparent link as defined in RR App. 8.</t>
  </si>
  <si>
    <t>USGOVSAT</t>
  </si>
  <si>
    <t>BPSK</t>
  </si>
  <si>
    <t>ITU-R 672-4</t>
  </si>
  <si>
    <t>ITU-R S.465</t>
  </si>
  <si>
    <t>AP8</t>
  </si>
  <si>
    <t>Australia</t>
  </si>
  <si>
    <t>AUSSAT C 156E GOV</t>
  </si>
  <si>
    <t>DEF-R-SAT-2A</t>
  </si>
  <si>
    <t>ADF WEST-5 MOD 1</t>
  </si>
  <si>
    <t>SCPC_1</t>
  </si>
  <si>
    <t>SCPC_2</t>
  </si>
  <si>
    <t>SCPC_3</t>
  </si>
  <si>
    <t>SCPC_4</t>
  </si>
  <si>
    <t>SCPC_5</t>
  </si>
  <si>
    <t>SCPC_WB1</t>
  </si>
  <si>
    <t>SCPC_WB2</t>
  </si>
  <si>
    <t>MCPC_NB8_1</t>
  </si>
  <si>
    <t>MCPC_NB8_2</t>
  </si>
  <si>
    <t>MCPC_NB5_1</t>
  </si>
  <si>
    <t>MCPC_NB5_2</t>
  </si>
  <si>
    <t>MCPC_NB2.5_1</t>
  </si>
  <si>
    <t>MCPC_NB2.5_2</t>
  </si>
  <si>
    <t>Max</t>
  </si>
  <si>
    <t>Min</t>
  </si>
  <si>
    <t>Typ</t>
  </si>
  <si>
    <t>3.3a</t>
  </si>
  <si>
    <t>Additional centre frequencies of the uplink band</t>
  </si>
  <si>
    <t>8.3125
8.3225
8.3325
8.3425</t>
  </si>
  <si>
    <t>Linear</t>
  </si>
  <si>
    <t>Rec. 672-4</t>
  </si>
  <si>
    <t>Ap 8 Annex III</t>
  </si>
  <si>
    <t>AP 29</t>
  </si>
  <si>
    <t>AP29</t>
  </si>
  <si>
    <t>Rec.ITU-R S.580</t>
  </si>
  <si>
    <t>Rec. S.580</t>
  </si>
  <si>
    <t>USASAT-70O</t>
  </si>
  <si>
    <t>ALL</t>
  </si>
  <si>
    <t>95 WL</t>
  </si>
  <si>
    <t>RLHC</t>
  </si>
  <si>
    <t>S.672</t>
  </si>
  <si>
    <t>USASAT-71L</t>
  </si>
  <si>
    <t>GW</t>
  </si>
  <si>
    <t>TM</t>
  </si>
  <si>
    <t>107.1 WL</t>
  </si>
  <si>
    <t>ITU-R S.672</t>
  </si>
  <si>
    <t>ITU-R S.580</t>
  </si>
  <si>
    <t>AUS-NBN-3/4</t>
  </si>
  <si>
    <t>Forward link</t>
  </si>
  <si>
    <t>Return link</t>
  </si>
  <si>
    <t xml:space="preserve">140 and 145 </t>
  </si>
  <si>
    <t>Typical (mean values)</t>
  </si>
  <si>
    <t>TDMA (DVB-S2)</t>
  </si>
  <si>
    <t>MF-TDMA</t>
  </si>
  <si>
    <t>Range BPSK to 32 APSK</t>
  </si>
  <si>
    <t>Range BPSK to 8 APSK</t>
  </si>
  <si>
    <t>Rec. S.672-4</t>
  </si>
  <si>
    <t>Rec. S.465</t>
  </si>
  <si>
    <t>UAE</t>
  </si>
  <si>
    <t>Trans1</t>
  </si>
  <si>
    <t>Trans2</t>
  </si>
  <si>
    <t>Trans3</t>
  </si>
  <si>
    <t>Trans4</t>
  </si>
  <si>
    <t>Trans5</t>
  </si>
  <si>
    <t>Trans6</t>
  </si>
  <si>
    <t>Scenario #</t>
  </si>
  <si>
    <t>Scenario #1 (Gateway: Abu Dhabi, User: Abu Dhabi)</t>
  </si>
  <si>
    <t>Scenario #2 (Gateway: Sao Paulo, User: Sao Paulo)</t>
  </si>
  <si>
    <t>Scenario #3 (Gateway: Abu Dhabi, User: Sao Paulo)</t>
  </si>
  <si>
    <t>Scenario #4 (Gateway: Athens, User:Sao Paulo)</t>
  </si>
  <si>
    <t>Scenario #5 (Gateway: Abu Dhabi, User: Athens)</t>
  </si>
  <si>
    <t>QPSK &amp; 16 APSK</t>
  </si>
  <si>
    <t>Rec.672     Ls= -15</t>
  </si>
  <si>
    <t>Rec.672     Ls= -16</t>
  </si>
  <si>
    <t>Rec.672     Ls= -17</t>
  </si>
  <si>
    <t>Rec.672     Ls= -18</t>
  </si>
  <si>
    <t>Rec.672     Ls= -19</t>
  </si>
  <si>
    <t>Rec.672       Ls= -15</t>
  </si>
  <si>
    <t>Rec.672       Ls= -16</t>
  </si>
  <si>
    <t>Rec.672       Ls= -17</t>
  </si>
  <si>
    <t>Rec.672       Ls= -18</t>
  </si>
  <si>
    <t>Rec.672       Ls= -19</t>
  </si>
  <si>
    <t>DERIVED PARAMETERS in Clear-Sky</t>
  </si>
  <si>
    <t>DERIVED PARAMETERS in Rain</t>
  </si>
  <si>
    <t>Derived total (end-to-end) C/(N+I) in Rain conditions</t>
  </si>
  <si>
    <t>End-to-end Rain margin</t>
  </si>
  <si>
    <t>CAN</t>
  </si>
  <si>
    <t>Space station name</t>
  </si>
  <si>
    <t>[IOMSAT-2A2]</t>
  </si>
  <si>
    <t>CANSAT KA-4]</t>
  </si>
  <si>
    <t>[IOMSAT-KA-63W-R]</t>
  </si>
  <si>
    <t>FWD_1</t>
  </si>
  <si>
    <t>RTN_1</t>
  </si>
  <si>
    <t>FWD_2</t>
  </si>
  <si>
    <t>FWD_3</t>
  </si>
  <si>
    <t>RTN_2</t>
  </si>
  <si>
    <t>FWD_4</t>
  </si>
  <si>
    <t>FWD_5</t>
  </si>
  <si>
    <t>RTN_3</t>
  </si>
  <si>
    <t>FWD_6</t>
  </si>
  <si>
    <t>FWD_7</t>
  </si>
  <si>
    <t>RTN_4</t>
  </si>
  <si>
    <t>FWD_8</t>
  </si>
  <si>
    <t>RTN_5</t>
  </si>
  <si>
    <t>FWD_9</t>
  </si>
  <si>
    <t>RTN_6</t>
  </si>
  <si>
    <t>FWD_10</t>
  </si>
  <si>
    <t>RTN_7</t>
  </si>
  <si>
    <t>[15WL]</t>
  </si>
  <si>
    <t>[111.1WL]</t>
  </si>
  <si>
    <t>[63WL]</t>
  </si>
  <si>
    <t>VH</t>
  </si>
  <si>
    <t>end-to-end</t>
  </si>
  <si>
    <t>32APSK</t>
  </si>
  <si>
    <t>16APSK</t>
  </si>
  <si>
    <t>`</t>
  </si>
  <si>
    <t>IOMSAT-KA-63W-R</t>
  </si>
  <si>
    <t>FWD</t>
  </si>
  <si>
    <t>63WL</t>
  </si>
  <si>
    <t>RTN</t>
  </si>
  <si>
    <t>Date of submission of technical characteristics</t>
  </si>
  <si>
    <t>MM/YYYY</t>
  </si>
  <si>
    <t>IDR-1</t>
  </si>
  <si>
    <t>IDR-2</t>
  </si>
  <si>
    <t>IDR-3</t>
  </si>
  <si>
    <t>IDR-4</t>
  </si>
  <si>
    <t>SatMex 5</t>
  </si>
  <si>
    <t>Telstar 4</t>
  </si>
  <si>
    <t>A5b</t>
  </si>
  <si>
    <t>A5c</t>
  </si>
  <si>
    <t>B14a</t>
  </si>
  <si>
    <t>B14b</t>
  </si>
  <si>
    <t>B14c</t>
  </si>
  <si>
    <t>A8a</t>
  </si>
  <si>
    <t>A8b</t>
  </si>
  <si>
    <t>A8c</t>
  </si>
  <si>
    <t>A11a</t>
  </si>
  <si>
    <t>A11b</t>
  </si>
  <si>
    <t>A11c</t>
  </si>
  <si>
    <t>DTH-2</t>
  </si>
  <si>
    <t>C4a</t>
  </si>
  <si>
    <t>C4b</t>
  </si>
  <si>
    <t>C4c</t>
  </si>
  <si>
    <t>A4a</t>
  </si>
  <si>
    <t>A4b</t>
  </si>
  <si>
    <t>A4c</t>
  </si>
  <si>
    <t>C6a</t>
  </si>
  <si>
    <t>C6b</t>
  </si>
  <si>
    <t>C6c</t>
  </si>
  <si>
    <t>B11a</t>
  </si>
  <si>
    <t>B11b</t>
  </si>
  <si>
    <t>B11c</t>
  </si>
  <si>
    <t>A3a</t>
  </si>
  <si>
    <t>A3b</t>
  </si>
  <si>
    <t>A3c</t>
  </si>
  <si>
    <t>B7a</t>
  </si>
  <si>
    <t>B7b</t>
  </si>
  <si>
    <t>B7c</t>
  </si>
  <si>
    <t>C3a</t>
  </si>
  <si>
    <t>C3b</t>
  </si>
  <si>
    <t>C3c</t>
  </si>
  <si>
    <t>STR-1</t>
  </si>
  <si>
    <t>STR-2</t>
  </si>
  <si>
    <t>INTELSAT DTV#1</t>
  </si>
  <si>
    <t>INTELSAT DTV#2</t>
  </si>
  <si>
    <t>INTELSAT VSAT#5</t>
  </si>
  <si>
    <t>INTELSAT VSAT#6</t>
  </si>
  <si>
    <t>INTELSAT VSAT#11</t>
  </si>
  <si>
    <t>INTELSAT VSAT#12</t>
  </si>
  <si>
    <t>INTELSAT IDR#5</t>
  </si>
  <si>
    <t>INTELSAT IDR#6</t>
  </si>
  <si>
    <t>INTELSAT IDR#7</t>
  </si>
  <si>
    <t>INTELSAT IDR#8</t>
  </si>
  <si>
    <t>INTELSAT VSAT#1</t>
  </si>
  <si>
    <t>INTELSAT VSAT#2</t>
  </si>
  <si>
    <t>INTELSAT VSAT#3</t>
  </si>
  <si>
    <t>INTELSAT VSAT#4</t>
  </si>
  <si>
    <t>INTELSAT VSAT#7</t>
  </si>
  <si>
    <t>INTELSAT VSAT#8</t>
  </si>
  <si>
    <t>INTELSAT VSAT#9</t>
  </si>
  <si>
    <t>INTELSAT VSAT#10</t>
  </si>
  <si>
    <t>A5a</t>
  </si>
  <si>
    <t>Telstar 5</t>
  </si>
  <si>
    <t>Telstar 6</t>
  </si>
  <si>
    <t>Orion  1</t>
  </si>
  <si>
    <t>Orion  2</t>
  </si>
  <si>
    <t>Orion  3</t>
  </si>
  <si>
    <t>Pan1_8m-1</t>
  </si>
  <si>
    <t>Pan1_8m-2</t>
  </si>
  <si>
    <t>Pan1_8m-3</t>
  </si>
  <si>
    <t>Pan1_8m-4</t>
  </si>
  <si>
    <t>Pan1_8m-5</t>
  </si>
  <si>
    <t>Pan1_8m-6</t>
  </si>
  <si>
    <t>Pan1_8m-7</t>
  </si>
  <si>
    <t>Pan1_8m-9</t>
  </si>
  <si>
    <t>Pan1_8m-15</t>
  </si>
  <si>
    <t>Pan1_8m-16</t>
  </si>
  <si>
    <t>Pan1_8m-17</t>
  </si>
  <si>
    <t>Pan1_8m-20</t>
  </si>
  <si>
    <t>Pan1_8m-21</t>
  </si>
  <si>
    <t>Pan1_8m-22</t>
  </si>
  <si>
    <t>Pan1_8m-23</t>
  </si>
  <si>
    <t>Pan1_8m-27</t>
  </si>
  <si>
    <t>Pan1_8m-28</t>
  </si>
  <si>
    <t>Pan1_8m-29</t>
  </si>
  <si>
    <t>Pan1_8m-31</t>
  </si>
  <si>
    <t>Pan10-1</t>
  </si>
  <si>
    <t>Pan10-2</t>
  </si>
  <si>
    <t>Pan10-3</t>
  </si>
  <si>
    <t>Pan10-4</t>
  </si>
  <si>
    <t>Pan10-5</t>
  </si>
  <si>
    <t>Pan10-7</t>
  </si>
  <si>
    <t>Pan10-11</t>
  </si>
  <si>
    <t>Pan10-12</t>
  </si>
  <si>
    <t>Pan10-13</t>
  </si>
  <si>
    <t>Pan10-14</t>
  </si>
  <si>
    <t>Pan10-16</t>
  </si>
  <si>
    <t>Pan10-17</t>
  </si>
  <si>
    <t>Pan10-18</t>
  </si>
  <si>
    <t>Pan10-19</t>
  </si>
  <si>
    <t>Pan10-20</t>
  </si>
  <si>
    <t>Pan10-21</t>
  </si>
  <si>
    <t>Pan10-22</t>
  </si>
  <si>
    <t>Pan10-23</t>
  </si>
  <si>
    <t>Pan10-24</t>
  </si>
  <si>
    <t>Pan10-25</t>
  </si>
  <si>
    <t>Pan10-26</t>
  </si>
  <si>
    <t>Pan10-30</t>
  </si>
  <si>
    <t>Pan10-31</t>
  </si>
  <si>
    <t>Pan10-32</t>
  </si>
  <si>
    <t>Pan10-33</t>
  </si>
  <si>
    <t>Pan10-34</t>
  </si>
  <si>
    <t>Pan10-36</t>
  </si>
  <si>
    <t>Pan7-1</t>
  </si>
  <si>
    <t>Pan7-2</t>
  </si>
  <si>
    <t>Pan7-3</t>
  </si>
  <si>
    <t>Pan7-4</t>
  </si>
  <si>
    <t>Pan7-5</t>
  </si>
  <si>
    <t>Pan7-6</t>
  </si>
  <si>
    <t>Pan7-7</t>
  </si>
  <si>
    <t>Pan7-13</t>
  </si>
  <si>
    <t>Pan7-14</t>
  </si>
  <si>
    <t>Pan7-15</t>
  </si>
  <si>
    <t>Pan7-16</t>
  </si>
  <si>
    <t>Pan7-18</t>
  </si>
  <si>
    <t>Pan7-19</t>
  </si>
  <si>
    <t>Pan7-20</t>
  </si>
  <si>
    <t>Pan7-21</t>
  </si>
  <si>
    <t>Pan7-22</t>
  </si>
  <si>
    <t>Pan7-23</t>
  </si>
  <si>
    <t>Pan7-24</t>
  </si>
  <si>
    <t>Pan7-25</t>
  </si>
  <si>
    <t>Pan7-26</t>
  </si>
  <si>
    <t>Pan7-27</t>
  </si>
  <si>
    <t>Pan7-28</t>
  </si>
  <si>
    <t>Pan7-32</t>
  </si>
  <si>
    <t>Pan1.2-2</t>
  </si>
  <si>
    <t>Pan1.2-4</t>
  </si>
  <si>
    <t>Pan1.2-5</t>
  </si>
  <si>
    <t>Pan1.2-6</t>
  </si>
  <si>
    <t>Pan1.2-7</t>
  </si>
  <si>
    <t>Pan1.2-8</t>
  </si>
  <si>
    <t>Pan1.2-10</t>
  </si>
  <si>
    <t>Pan1.2-16</t>
  </si>
  <si>
    <t>Pan1.2-17</t>
  </si>
  <si>
    <t>Pan1.2-18</t>
  </si>
  <si>
    <t>Pan1.2-21</t>
  </si>
  <si>
    <t>Pan1.2-22</t>
  </si>
  <si>
    <t>Pan1.2-23</t>
  </si>
  <si>
    <t>Pan1.2-24</t>
  </si>
  <si>
    <t>Pan0.6-2</t>
  </si>
  <si>
    <t>Pan0.6m-2</t>
  </si>
  <si>
    <t>Pan3-1</t>
  </si>
  <si>
    <t>Pan3-2</t>
  </si>
  <si>
    <t>Pan3-3</t>
  </si>
  <si>
    <t>Pan3-4</t>
  </si>
  <si>
    <t>Pan3-5</t>
  </si>
  <si>
    <t>Pan3-6</t>
  </si>
  <si>
    <t>Pan3-7</t>
  </si>
  <si>
    <t>Pan3-8</t>
  </si>
  <si>
    <t>Pan3-10</t>
  </si>
  <si>
    <t>Pan3-16</t>
  </si>
  <si>
    <t>Pan3-17</t>
  </si>
  <si>
    <t>Pan3-18</t>
  </si>
  <si>
    <t>Pan3-21</t>
  </si>
  <si>
    <t>Pan3-22</t>
  </si>
  <si>
    <t>Pan3-23</t>
  </si>
  <si>
    <t>Pan3-24</t>
  </si>
  <si>
    <t>Pan3-25</t>
  </si>
  <si>
    <t>Pan3-29</t>
  </si>
  <si>
    <t>Pan3-30</t>
  </si>
  <si>
    <t>Pan3-31</t>
  </si>
  <si>
    <t>Pan3-32</t>
  </si>
  <si>
    <t>GE-1  Ku</t>
  </si>
  <si>
    <t>GE-3Mass</t>
  </si>
  <si>
    <t>GE-3</t>
  </si>
  <si>
    <t>GE-3  Ku</t>
  </si>
  <si>
    <t>GE-4  Ku</t>
  </si>
  <si>
    <t>GE-5 01 Ku</t>
  </si>
  <si>
    <t>IDR102</t>
  </si>
  <si>
    <t>IDR103</t>
  </si>
  <si>
    <t>VSATIBS-3</t>
  </si>
  <si>
    <t>8PSK-2</t>
  </si>
  <si>
    <t>8PSK-3</t>
  </si>
  <si>
    <t>IDRX5</t>
  </si>
  <si>
    <t>IDR105</t>
  </si>
  <si>
    <t>IDR106</t>
  </si>
  <si>
    <t>VSATIBS-4</t>
  </si>
  <si>
    <t>VSATIBS-5</t>
  </si>
  <si>
    <t>VSATIBS-6</t>
  </si>
  <si>
    <t>8PSK-5</t>
  </si>
  <si>
    <t>8PSK-6</t>
  </si>
  <si>
    <t>IDRX7</t>
  </si>
  <si>
    <t>IDRX8</t>
  </si>
  <si>
    <t>IDRX9</t>
  </si>
  <si>
    <t>IDR108</t>
  </si>
  <si>
    <t>IDR109</t>
  </si>
  <si>
    <t>VSATIBS-7</t>
  </si>
  <si>
    <t>VSATIBS-8</t>
  </si>
  <si>
    <t>VSATIBS-9</t>
  </si>
  <si>
    <t>8PSK-7</t>
  </si>
  <si>
    <t>8PSK-8</t>
  </si>
  <si>
    <t>8PSK-9</t>
  </si>
  <si>
    <t>IDRX10</t>
  </si>
  <si>
    <t>IDRX11</t>
  </si>
  <si>
    <t>IDRX12</t>
  </si>
  <si>
    <t>IDR110</t>
  </si>
  <si>
    <t>IDR111</t>
  </si>
  <si>
    <t>IDR112</t>
  </si>
  <si>
    <t>VSATIBS-10</t>
  </si>
  <si>
    <t>VSATIBS-11</t>
  </si>
  <si>
    <t>VSATIBS-12</t>
  </si>
  <si>
    <t>8PSK-10</t>
  </si>
  <si>
    <t>8PSK-11</t>
  </si>
  <si>
    <t>8PSK-12</t>
  </si>
  <si>
    <t>KA-01</t>
  </si>
  <si>
    <t>KA-02</t>
  </si>
  <si>
    <t>KA-03</t>
  </si>
  <si>
    <t>KA-04</t>
  </si>
  <si>
    <t>KA-05</t>
  </si>
  <si>
    <t>KA-06</t>
  </si>
  <si>
    <t>KA-07</t>
  </si>
  <si>
    <t>KA-08</t>
  </si>
  <si>
    <t>KA-09</t>
  </si>
  <si>
    <t>KA-10</t>
  </si>
  <si>
    <t>Miami</t>
  </si>
  <si>
    <t>VSAT T5</t>
  </si>
  <si>
    <t>VSAT T9</t>
  </si>
  <si>
    <t>VSAT T1</t>
  </si>
  <si>
    <t>KA-band</t>
  </si>
  <si>
    <t>US-Ka-500-G1</t>
  </si>
  <si>
    <t>US-Ka-500-G2</t>
  </si>
  <si>
    <t>USCSID1</t>
  </si>
  <si>
    <t>USCSID3</t>
  </si>
  <si>
    <t>USCSID5</t>
  </si>
  <si>
    <t>USCSID7</t>
  </si>
  <si>
    <t>Link 2</t>
  </si>
  <si>
    <t>Link 3</t>
  </si>
  <si>
    <t>SES-1</t>
  </si>
  <si>
    <t>Intelsat 29e</t>
  </si>
  <si>
    <t>Intelsat 33e</t>
  </si>
  <si>
    <t>VIASAT-IOM</t>
  </si>
  <si>
    <t>Galaxy 30</t>
  </si>
  <si>
    <t>DIRECTV 15</t>
  </si>
  <si>
    <t>SES-17</t>
  </si>
  <si>
    <t>JUPITER 97W</t>
  </si>
  <si>
    <t>1.4</t>
  </si>
  <si>
    <t>down-link</t>
  </si>
  <si>
    <t>Additional characteristics from 4A/1052 in the 2023-2027 study cycle are provided at the bottom of this table</t>
  </si>
  <si>
    <t>ADDITIONAL NOTES (Cont.)</t>
  </si>
  <si>
    <t>Reference source</t>
  </si>
  <si>
    <t>CR/116 (Ku)</t>
  </si>
  <si>
    <t>CR/116 (Ka)</t>
  </si>
  <si>
    <t>US</t>
  </si>
  <si>
    <t>S.1328 (Ku)</t>
  </si>
  <si>
    <t>S.1328 (Ka)</t>
  </si>
  <si>
    <t>Representative latitude of the transmit earth station</t>
  </si>
  <si>
    <t>deg. North</t>
  </si>
  <si>
    <t>Representative longitude of the transmit earth station</t>
  </si>
  <si>
    <t>Annual rainfall rate exceeded for 0.01% of an average year at transmit earth station</t>
  </si>
  <si>
    <t>mm/hr</t>
  </si>
  <si>
    <t>Representative latitude of the receive earth station</t>
  </si>
  <si>
    <t>Representative longitude of the receive earth station</t>
  </si>
  <si>
    <t>Annual rainfall rate exceeded for 0.01% of an average year at receive earth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</si>
</sst>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mm\/yyyy"/>
    <numFmt numFmtId="167" formatCode="m/yyyy"/>
  </numFmts>
  <fonts count="39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i/>
      <sz val="10"/>
      <color indexed="55"/>
      <name val="Arial"/>
      <family val="2"/>
    </font>
    <font>
      <b/>
      <sz val="10"/>
      <name val="Arial"/>
      <family val="2"/>
    </font>
    <font>
      <i/>
      <sz val="10"/>
      <color indexed="10"/>
      <name val="Arial"/>
      <family val="2"/>
    </font>
    <font>
      <b/>
      <i/>
      <sz val="11"/>
      <color indexed="10"/>
      <name val="Arial"/>
      <family val="2"/>
    </font>
    <font>
      <sz val="10"/>
      <color indexed="55"/>
      <name val="Arial"/>
      <family val="2"/>
    </font>
    <font>
      <b/>
      <i/>
      <sz val="11"/>
      <name val="Arial"/>
      <family val="2"/>
    </font>
    <font>
      <i/>
      <sz val="10"/>
      <color indexed="23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i/>
      <sz val="10"/>
      <color indexed="8"/>
      <name val="Arial"/>
      <family val="2"/>
    </font>
    <font>
      <i/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2"/>
      <name val="Arial"/>
      <family val="2"/>
    </font>
    <font>
      <sz val="8"/>
      <color indexed="12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8"/>
      <name val="Arial"/>
    </font>
    <font>
      <b/>
      <i/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3" fillId="0" borderId="1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3" borderId="2" xfId="0" applyFont="1" applyFill="1" applyBorder="1" applyAlignment="1">
      <alignment vertical="center"/>
    </xf>
    <xf numFmtId="164" fontId="17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0" xfId="0" applyFont="1"/>
    <xf numFmtId="0" fontId="23" fillId="0" borderId="0" xfId="0" applyFont="1" applyAlignment="1">
      <alignment wrapText="1"/>
    </xf>
    <xf numFmtId="0" fontId="0" fillId="0" borderId="5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0" fontId="17" fillId="0" borderId="5" xfId="0" applyFont="1" applyBorder="1" applyAlignment="1">
      <alignment horizontal="center"/>
    </xf>
    <xf numFmtId="0" fontId="17" fillId="0" borderId="5" xfId="0" applyFont="1" applyBorder="1"/>
    <xf numFmtId="0" fontId="25" fillId="0" borderId="5" xfId="0" applyFont="1" applyBorder="1" applyAlignment="1">
      <alignment horizontal="center"/>
    </xf>
    <xf numFmtId="0" fontId="23" fillId="0" borderId="5" xfId="0" applyFont="1" applyBorder="1"/>
    <xf numFmtId="0" fontId="26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5" xfId="0" applyFont="1" applyFill="1" applyBorder="1"/>
    <xf numFmtId="0" fontId="20" fillId="2" borderId="5" xfId="0" applyFont="1" applyFill="1" applyBorder="1"/>
    <xf numFmtId="0" fontId="18" fillId="0" borderId="5" xfId="0" applyFont="1" applyBorder="1"/>
    <xf numFmtId="0" fontId="17" fillId="0" borderId="6" xfId="0" applyFont="1" applyBorder="1" applyAlignment="1">
      <alignment horizontal="center"/>
    </xf>
    <xf numFmtId="0" fontId="23" fillId="0" borderId="6" xfId="0" applyFont="1" applyBorder="1" applyAlignment="1">
      <alignment wrapText="1"/>
    </xf>
    <xf numFmtId="0" fontId="25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wrapText="1"/>
    </xf>
    <xf numFmtId="13" fontId="25" fillId="0" borderId="5" xfId="0" applyNumberFormat="1" applyFont="1" applyBorder="1" applyAlignment="1">
      <alignment horizontal="center"/>
    </xf>
    <xf numFmtId="12" fontId="25" fillId="0" borderId="5" xfId="0" applyNumberFormat="1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7" fillId="2" borderId="5" xfId="0" applyFont="1" applyFill="1" applyBorder="1"/>
    <xf numFmtId="0" fontId="27" fillId="0" borderId="5" xfId="0" applyFont="1" applyBorder="1"/>
    <xf numFmtId="0" fontId="17" fillId="2" borderId="5" xfId="0" applyFont="1" applyFill="1" applyBorder="1" applyAlignment="1">
      <alignment horizontal="center"/>
    </xf>
    <xf numFmtId="0" fontId="17" fillId="2" borderId="5" xfId="0" applyFont="1" applyFill="1" applyBorder="1"/>
    <xf numFmtId="0" fontId="19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164" fontId="18" fillId="2" borderId="4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4" fillId="0" borderId="0" xfId="0" applyFont="1"/>
    <xf numFmtId="0" fontId="2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34" fillId="4" borderId="0" xfId="0" applyFont="1" applyFill="1"/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5" fillId="4" borderId="0" xfId="0" applyFont="1" applyFill="1"/>
    <xf numFmtId="0" fontId="6" fillId="0" borderId="3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64" fontId="36" fillId="4" borderId="1" xfId="0" applyNumberFormat="1" applyFont="1" applyFill="1" applyBorder="1" applyAlignment="1">
      <alignment horizontal="center" vertical="center" wrapText="1"/>
    </xf>
    <xf numFmtId="164" fontId="36" fillId="4" borderId="0" xfId="0" applyNumberFormat="1" applyFont="1" applyFill="1" applyAlignment="1">
      <alignment horizontal="center" vertical="center" wrapText="1"/>
    </xf>
    <xf numFmtId="164" fontId="11" fillId="2" borderId="9" xfId="0" applyNumberFormat="1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164" fontId="37" fillId="4" borderId="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2" borderId="1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/>
    </xf>
    <xf numFmtId="2" fontId="17" fillId="0" borderId="13" xfId="0" applyNumberFormat="1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1" fillId="2" borderId="13" xfId="0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0" fontId="0" fillId="0" borderId="17" xfId="0" applyBorder="1"/>
    <xf numFmtId="49" fontId="1" fillId="0" borderId="4" xfId="0" applyNumberFormat="1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49" fontId="1" fillId="8" borderId="4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10" fontId="7" fillId="0" borderId="4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7" fontId="2" fillId="9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/>
    </xf>
    <xf numFmtId="166" fontId="7" fillId="5" borderId="4" xfId="0" applyNumberFormat="1" applyFont="1" applyFill="1" applyBorder="1" applyAlignment="1">
      <alignment horizontal="center" vertical="center" wrapText="1"/>
    </xf>
    <xf numFmtId="166" fontId="23" fillId="0" borderId="5" xfId="0" applyNumberFormat="1" applyFont="1" applyBorder="1" applyAlignment="1">
      <alignment horizontal="center"/>
    </xf>
    <xf numFmtId="166" fontId="0" fillId="0" borderId="4" xfId="0" applyNumberFormat="1" applyBorder="1" applyAlignment="1">
      <alignment horizontal="center" vertical="center"/>
    </xf>
    <xf numFmtId="166" fontId="19" fillId="0" borderId="4" xfId="0" applyNumberFormat="1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166" fontId="7" fillId="0" borderId="9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wrapText="1"/>
    </xf>
    <xf numFmtId="166" fontId="36" fillId="4" borderId="3" xfId="0" applyNumberFormat="1" applyFont="1" applyFill="1" applyBorder="1" applyAlignment="1">
      <alignment horizontal="center" vertical="center" wrapText="1"/>
    </xf>
    <xf numFmtId="166" fontId="36" fillId="4" borderId="1" xfId="0" applyNumberFormat="1" applyFont="1" applyFill="1" applyBorder="1" applyAlignment="1">
      <alignment horizontal="center" vertical="center" wrapText="1"/>
    </xf>
    <xf numFmtId="166" fontId="36" fillId="4" borderId="4" xfId="0" applyNumberFormat="1" applyFont="1" applyFill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166" fontId="36" fillId="4" borderId="1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7" fillId="0" borderId="7" xfId="0" applyFont="1" applyBorder="1" applyAlignment="1">
      <alignment horizontal="left"/>
    </xf>
    <xf numFmtId="0" fontId="29" fillId="0" borderId="18" xfId="0" applyFont="1" applyBorder="1" applyAlignment="1">
      <alignment horizontal="left"/>
    </xf>
    <xf numFmtId="0" fontId="29" fillId="0" borderId="19" xfId="0" applyFont="1" applyBorder="1" applyAlignment="1">
      <alignment horizontal="left"/>
    </xf>
    <xf numFmtId="0" fontId="3" fillId="3" borderId="2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2" fontId="0" fillId="0" borderId="1" xfId="0" applyNumberFormat="1" applyBorder="1" applyAlignment="1">
      <alignment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wrapText="1"/>
    </xf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E76C-F66E-46F0-8EBC-165DBAE726A9}">
  <dimension ref="A1:V332"/>
  <sheetViews>
    <sheetView zoomScale="85" zoomScaleNormal="85" workbookViewId="0">
      <selection activeCell="E6" sqref="E6"/>
    </sheetView>
  </sheetViews>
  <sheetFormatPr defaultColWidth="8.85546875" defaultRowHeight="14.25" x14ac:dyDescent="0.2"/>
  <cols>
    <col min="1" max="1" width="4.28515625" style="73" customWidth="1"/>
    <col min="2" max="2" width="5.28515625" style="10" customWidth="1"/>
    <col min="3" max="3" width="75.28515625" style="3" customWidth="1"/>
    <col min="4" max="4" width="9.7109375" style="2" customWidth="1"/>
    <col min="5" max="9" width="21.7109375" style="5" bestFit="1" customWidth="1"/>
    <col min="10" max="10" width="17.42578125" style="5" bestFit="1" customWidth="1"/>
    <col min="11" max="17" width="17" style="5" customWidth="1"/>
    <col min="18" max="20" width="21" style="5" bestFit="1" customWidth="1"/>
    <col min="21" max="21" width="25.28515625" style="3" customWidth="1"/>
    <col min="22" max="22" width="24.7109375" style="3" customWidth="1"/>
    <col min="23" max="16384" width="8.85546875" style="3"/>
  </cols>
  <sheetData>
    <row r="1" spans="1:22" s="1" customFormat="1" ht="42.6" customHeight="1" thickBot="1" x14ac:dyDescent="0.25">
      <c r="A1" s="72">
        <v>1</v>
      </c>
      <c r="B1" s="12"/>
      <c r="C1" s="39" t="s">
        <v>0</v>
      </c>
      <c r="D1" s="13" t="s">
        <v>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3"/>
      <c r="V1" s="13"/>
    </row>
    <row r="2" spans="1:22" s="8" customFormat="1" ht="30" customHeight="1" thickBot="1" x14ac:dyDescent="0.25">
      <c r="A2" s="73">
        <f t="shared" ref="A2:A13" si="0">A1+1</f>
        <v>2</v>
      </c>
      <c r="B2" s="16">
        <v>1</v>
      </c>
      <c r="C2" s="30" t="s">
        <v>3</v>
      </c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1:22" ht="19.899999999999999" customHeight="1" thickBot="1" x14ac:dyDescent="0.25">
      <c r="A3" s="73">
        <f t="shared" si="0"/>
        <v>3</v>
      </c>
      <c r="B3" s="18">
        <v>1.1000000000000001</v>
      </c>
      <c r="C3" s="19" t="s">
        <v>261</v>
      </c>
      <c r="D3" s="20"/>
      <c r="E3" s="21" t="s">
        <v>450</v>
      </c>
      <c r="F3" s="21" t="s">
        <v>450</v>
      </c>
      <c r="G3" s="21" t="s">
        <v>450</v>
      </c>
      <c r="H3" s="21" t="s">
        <v>450</v>
      </c>
      <c r="I3" s="21" t="s">
        <v>450</v>
      </c>
      <c r="J3" s="21" t="s">
        <v>450</v>
      </c>
      <c r="K3" s="21" t="s">
        <v>450</v>
      </c>
      <c r="L3" s="21" t="s">
        <v>450</v>
      </c>
      <c r="M3" s="21" t="s">
        <v>450</v>
      </c>
      <c r="N3" s="21" t="s">
        <v>450</v>
      </c>
      <c r="O3" s="21" t="s">
        <v>450</v>
      </c>
      <c r="P3" s="21" t="s">
        <v>450</v>
      </c>
      <c r="Q3" s="21" t="s">
        <v>450</v>
      </c>
      <c r="R3" s="21" t="s">
        <v>450</v>
      </c>
      <c r="S3" s="21" t="s">
        <v>450</v>
      </c>
      <c r="T3" s="21" t="s">
        <v>450</v>
      </c>
      <c r="U3" s="20" t="s">
        <v>450</v>
      </c>
      <c r="V3" s="20" t="s">
        <v>450</v>
      </c>
    </row>
    <row r="4" spans="1:22" ht="19.899999999999999" customHeight="1" thickBot="1" x14ac:dyDescent="0.25">
      <c r="A4" s="73">
        <f t="shared" si="0"/>
        <v>4</v>
      </c>
      <c r="B4" s="18">
        <v>1.2</v>
      </c>
      <c r="C4" s="19" t="s">
        <v>5</v>
      </c>
      <c r="D4" s="20"/>
      <c r="E4" s="21" t="s">
        <v>451</v>
      </c>
      <c r="F4" s="21" t="s">
        <v>451</v>
      </c>
      <c r="G4" s="21" t="s">
        <v>451</v>
      </c>
      <c r="H4" s="21" t="s">
        <v>451</v>
      </c>
      <c r="I4" s="21" t="s">
        <v>451</v>
      </c>
      <c r="J4" s="21" t="s">
        <v>452</v>
      </c>
      <c r="K4" s="21" t="s">
        <v>452</v>
      </c>
      <c r="L4" s="21" t="s">
        <v>452</v>
      </c>
      <c r="M4" s="21" t="s">
        <v>452</v>
      </c>
      <c r="N4" s="21" t="s">
        <v>452</v>
      </c>
      <c r="O4" s="21" t="s">
        <v>452</v>
      </c>
      <c r="P4" s="21" t="s">
        <v>452</v>
      </c>
      <c r="Q4" s="21" t="s">
        <v>452</v>
      </c>
      <c r="R4" s="21" t="s">
        <v>453</v>
      </c>
      <c r="S4" s="21" t="s">
        <v>453</v>
      </c>
      <c r="T4" s="21" t="s">
        <v>453</v>
      </c>
      <c r="U4" s="214" t="s">
        <v>491</v>
      </c>
      <c r="V4" s="20" t="s">
        <v>491</v>
      </c>
    </row>
    <row r="5" spans="1:22" ht="19.899999999999999" customHeight="1" thickBot="1" x14ac:dyDescent="0.25">
      <c r="A5" s="73">
        <f t="shared" si="0"/>
        <v>5</v>
      </c>
      <c r="B5" s="18">
        <v>1.3</v>
      </c>
      <c r="C5" s="19" t="s">
        <v>7</v>
      </c>
      <c r="D5" s="20"/>
      <c r="E5" s="21" t="s">
        <v>454</v>
      </c>
      <c r="F5" s="21" t="s">
        <v>455</v>
      </c>
      <c r="G5" s="21" t="s">
        <v>456</v>
      </c>
      <c r="H5" s="21" t="s">
        <v>457</v>
      </c>
      <c r="I5" s="21" t="s">
        <v>458</v>
      </c>
      <c r="J5" s="21" t="s">
        <v>459</v>
      </c>
      <c r="K5" s="21" t="s">
        <v>460</v>
      </c>
      <c r="L5" s="21" t="s">
        <v>461</v>
      </c>
      <c r="M5" s="21" t="s">
        <v>462</v>
      </c>
      <c r="N5" s="21" t="s">
        <v>463</v>
      </c>
      <c r="O5" s="21" t="s">
        <v>464</v>
      </c>
      <c r="P5" s="21" t="s">
        <v>465</v>
      </c>
      <c r="Q5" s="21" t="s">
        <v>466</v>
      </c>
      <c r="R5" s="21" t="s">
        <v>454</v>
      </c>
      <c r="S5" s="21" t="s">
        <v>455</v>
      </c>
      <c r="T5" s="21" t="s">
        <v>456</v>
      </c>
      <c r="U5" s="20" t="s">
        <v>492</v>
      </c>
      <c r="V5" s="20" t="s">
        <v>493</v>
      </c>
    </row>
    <row r="6" spans="1:22" ht="19.899999999999999" customHeight="1" thickBot="1" x14ac:dyDescent="0.25">
      <c r="A6" s="73">
        <f t="shared" si="0"/>
        <v>6</v>
      </c>
      <c r="B6" s="291">
        <v>1.4</v>
      </c>
      <c r="C6" s="19" t="s">
        <v>564</v>
      </c>
      <c r="D6" s="20" t="s">
        <v>565</v>
      </c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</row>
    <row r="7" spans="1:22" s="8" customFormat="1" ht="30" customHeight="1" thickBot="1" x14ac:dyDescent="0.25">
      <c r="A7" s="73">
        <f t="shared" si="0"/>
        <v>7</v>
      </c>
      <c r="B7" s="16">
        <v>2</v>
      </c>
      <c r="C7" s="30" t="s">
        <v>9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15"/>
    </row>
    <row r="8" spans="1:22" ht="30" customHeight="1" thickBot="1" x14ac:dyDescent="0.25">
      <c r="A8" s="73">
        <f t="shared" si="0"/>
        <v>8</v>
      </c>
      <c r="B8" s="18">
        <v>2.1</v>
      </c>
      <c r="C8" s="19" t="s">
        <v>10</v>
      </c>
      <c r="D8" s="22" t="s">
        <v>11</v>
      </c>
      <c r="E8" s="21">
        <v>156</v>
      </c>
      <c r="F8" s="21">
        <v>156</v>
      </c>
      <c r="G8" s="21">
        <v>156</v>
      </c>
      <c r="H8" s="21">
        <v>156</v>
      </c>
      <c r="I8" s="21">
        <v>156</v>
      </c>
      <c r="J8" s="21">
        <v>72</v>
      </c>
      <c r="K8" s="21">
        <v>72</v>
      </c>
      <c r="L8" s="21">
        <v>72</v>
      </c>
      <c r="M8" s="21">
        <v>72</v>
      </c>
      <c r="N8" s="21">
        <v>72</v>
      </c>
      <c r="O8" s="21">
        <v>72</v>
      </c>
      <c r="P8" s="21">
        <v>72</v>
      </c>
      <c r="Q8" s="21">
        <v>72</v>
      </c>
      <c r="R8" s="21">
        <v>104</v>
      </c>
      <c r="S8" s="21">
        <v>104</v>
      </c>
      <c r="T8" s="21">
        <v>104</v>
      </c>
      <c r="U8" s="211" t="s">
        <v>494</v>
      </c>
      <c r="V8" s="20" t="s">
        <v>494</v>
      </c>
    </row>
    <row r="9" spans="1:22" ht="19.899999999999999" customHeight="1" thickBot="1" x14ac:dyDescent="0.25">
      <c r="A9" s="73">
        <f t="shared" si="0"/>
        <v>9</v>
      </c>
      <c r="B9" s="18">
        <v>2.2000000000000002</v>
      </c>
      <c r="C9" s="19" t="s">
        <v>127</v>
      </c>
      <c r="D9" s="20"/>
      <c r="E9" s="21" t="s">
        <v>126</v>
      </c>
      <c r="F9" s="21" t="s">
        <v>126</v>
      </c>
      <c r="G9" s="21" t="s">
        <v>126</v>
      </c>
      <c r="H9" s="21" t="s">
        <v>126</v>
      </c>
      <c r="I9" s="21" t="s">
        <v>126</v>
      </c>
      <c r="J9" s="21" t="s">
        <v>125</v>
      </c>
      <c r="K9" s="21" t="s">
        <v>125</v>
      </c>
      <c r="L9" s="21" t="s">
        <v>125</v>
      </c>
      <c r="M9" s="21" t="s">
        <v>125</v>
      </c>
      <c r="N9" s="21" t="s">
        <v>125</v>
      </c>
      <c r="O9" s="21" t="s">
        <v>125</v>
      </c>
      <c r="P9" s="21" t="s">
        <v>125</v>
      </c>
      <c r="Q9" s="21" t="s">
        <v>125</v>
      </c>
      <c r="R9" s="21" t="s">
        <v>280</v>
      </c>
      <c r="S9" s="21" t="s">
        <v>280</v>
      </c>
      <c r="T9" s="21" t="s">
        <v>280</v>
      </c>
      <c r="U9" s="20" t="s">
        <v>126</v>
      </c>
      <c r="V9" s="20" t="s">
        <v>126</v>
      </c>
    </row>
    <row r="10" spans="1:22" s="8" customFormat="1" ht="30" customHeight="1" thickBot="1" x14ac:dyDescent="0.25">
      <c r="A10" s="73">
        <f t="shared" si="0"/>
        <v>10</v>
      </c>
      <c r="B10" s="16">
        <v>3</v>
      </c>
      <c r="C10" s="30" t="s">
        <v>12</v>
      </c>
      <c r="D10" s="3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7"/>
      <c r="U10" s="216"/>
      <c r="V10" s="17"/>
    </row>
    <row r="11" spans="1:22" s="4" customFormat="1" ht="30" customHeight="1" thickBot="1" x14ac:dyDescent="0.25">
      <c r="A11" s="73">
        <f t="shared" si="0"/>
        <v>11</v>
      </c>
      <c r="B11" s="23">
        <v>3.1</v>
      </c>
      <c r="C11" s="24" t="s">
        <v>353</v>
      </c>
      <c r="D11" s="22" t="s">
        <v>14</v>
      </c>
      <c r="E11" s="21" t="s">
        <v>467</v>
      </c>
      <c r="F11" s="21" t="s">
        <v>468</v>
      </c>
      <c r="G11" s="21" t="s">
        <v>469</v>
      </c>
      <c r="H11" s="21" t="s">
        <v>468</v>
      </c>
      <c r="I11" s="21" t="s">
        <v>469</v>
      </c>
      <c r="J11" s="21" t="s">
        <v>468</v>
      </c>
      <c r="K11" s="21" t="s">
        <v>467</v>
      </c>
      <c r="L11" s="21" t="s">
        <v>468</v>
      </c>
      <c r="M11" s="21" t="s">
        <v>467</v>
      </c>
      <c r="N11" s="21" t="s">
        <v>468</v>
      </c>
      <c r="O11" s="21" t="s">
        <v>467</v>
      </c>
      <c r="P11" s="21" t="s">
        <v>468</v>
      </c>
      <c r="Q11" s="21" t="s">
        <v>467</v>
      </c>
      <c r="R11" s="21" t="s">
        <v>467</v>
      </c>
      <c r="S11" s="21" t="s">
        <v>469</v>
      </c>
      <c r="T11" s="21" t="s">
        <v>469</v>
      </c>
      <c r="U11" s="20" t="s">
        <v>495</v>
      </c>
      <c r="V11" s="20" t="s">
        <v>495</v>
      </c>
    </row>
    <row r="12" spans="1:22" s="4" customFormat="1" ht="30" customHeight="1" thickBot="1" x14ac:dyDescent="0.25">
      <c r="A12" s="73">
        <f t="shared" si="0"/>
        <v>12</v>
      </c>
      <c r="B12" s="23">
        <v>3.2</v>
      </c>
      <c r="C12" s="24" t="s">
        <v>16</v>
      </c>
      <c r="D12" s="22" t="s">
        <v>14</v>
      </c>
      <c r="E12" s="21" t="s">
        <v>467</v>
      </c>
      <c r="F12" s="21" t="s">
        <v>468</v>
      </c>
      <c r="G12" s="21" t="s">
        <v>469</v>
      </c>
      <c r="H12" s="21" t="s">
        <v>468</v>
      </c>
      <c r="I12" s="21" t="s">
        <v>469</v>
      </c>
      <c r="J12" s="21" t="s">
        <v>39</v>
      </c>
      <c r="K12" s="21" t="s">
        <v>39</v>
      </c>
      <c r="L12" s="21" t="s">
        <v>39</v>
      </c>
      <c r="M12" s="21" t="s">
        <v>39</v>
      </c>
      <c r="N12" s="21" t="s">
        <v>39</v>
      </c>
      <c r="O12" s="21" t="s">
        <v>39</v>
      </c>
      <c r="P12" s="21" t="s">
        <v>39</v>
      </c>
      <c r="Q12" s="21" t="s">
        <v>39</v>
      </c>
      <c r="R12" s="21" t="s">
        <v>467</v>
      </c>
      <c r="S12" s="21" t="s">
        <v>469</v>
      </c>
      <c r="T12" s="21" t="s">
        <v>469</v>
      </c>
      <c r="U12" s="20" t="s">
        <v>495</v>
      </c>
      <c r="V12" s="20" t="s">
        <v>495</v>
      </c>
    </row>
    <row r="13" spans="1:22" ht="13.5" thickBot="1" x14ac:dyDescent="0.25">
      <c r="A13" s="73">
        <f t="shared" si="0"/>
        <v>13</v>
      </c>
      <c r="B13" s="18">
        <v>3.3</v>
      </c>
      <c r="C13" s="19" t="s">
        <v>47</v>
      </c>
      <c r="D13" s="20" t="s">
        <v>18</v>
      </c>
      <c r="E13" s="21">
        <v>7.9459999999999997</v>
      </c>
      <c r="F13" s="21">
        <v>8.25</v>
      </c>
      <c r="G13" s="21">
        <v>7.9459999999999997</v>
      </c>
      <c r="H13" s="21">
        <v>8.25</v>
      </c>
      <c r="I13" s="21">
        <v>8.25</v>
      </c>
      <c r="J13" s="21">
        <v>8.3074999999999992</v>
      </c>
      <c r="K13" s="21">
        <v>8.3074999999999992</v>
      </c>
      <c r="L13" s="21">
        <v>8.3025000000000002</v>
      </c>
      <c r="M13" s="21">
        <v>8.3025000000000002</v>
      </c>
      <c r="N13" s="21">
        <v>8.3025000000000002</v>
      </c>
      <c r="O13" s="21">
        <v>8.3025000000000002</v>
      </c>
      <c r="P13" s="21">
        <v>8.3025000000000002</v>
      </c>
      <c r="Q13" s="21">
        <v>8.3025000000000002</v>
      </c>
      <c r="R13" s="21">
        <v>8.15</v>
      </c>
      <c r="S13" s="21">
        <v>8.15</v>
      </c>
      <c r="T13" s="21">
        <v>8.15</v>
      </c>
      <c r="U13" s="20">
        <v>28.5</v>
      </c>
      <c r="V13" s="20">
        <v>28.5</v>
      </c>
    </row>
    <row r="14" spans="1:22" ht="51.75" thickBot="1" x14ac:dyDescent="0.25">
      <c r="B14" s="18" t="s">
        <v>470</v>
      </c>
      <c r="C14" s="19" t="s">
        <v>471</v>
      </c>
      <c r="D14" s="20" t="s">
        <v>18</v>
      </c>
      <c r="E14" s="21" t="s">
        <v>39</v>
      </c>
      <c r="F14" s="21" t="s">
        <v>39</v>
      </c>
      <c r="G14" s="21" t="s">
        <v>39</v>
      </c>
      <c r="H14" s="21" t="s">
        <v>39</v>
      </c>
      <c r="I14" s="21" t="s">
        <v>39</v>
      </c>
      <c r="J14" s="21" t="s">
        <v>39</v>
      </c>
      <c r="K14" s="21" t="s">
        <v>39</v>
      </c>
      <c r="L14" s="21" t="s">
        <v>472</v>
      </c>
      <c r="M14" s="21" t="s">
        <v>472</v>
      </c>
      <c r="N14" s="21" t="s">
        <v>472</v>
      </c>
      <c r="O14" s="21" t="s">
        <v>472</v>
      </c>
      <c r="P14" s="21" t="s">
        <v>472</v>
      </c>
      <c r="Q14" s="21" t="s">
        <v>472</v>
      </c>
      <c r="R14" s="3"/>
      <c r="S14" s="19"/>
      <c r="T14" s="19"/>
      <c r="U14" s="20" t="s">
        <v>39</v>
      </c>
      <c r="V14" s="20" t="s">
        <v>39</v>
      </c>
    </row>
    <row r="15" spans="1:22" ht="27" customHeight="1" thickBot="1" x14ac:dyDescent="0.25">
      <c r="A15" s="73">
        <f>A13+1</f>
        <v>14</v>
      </c>
      <c r="B15" s="18">
        <v>3.4</v>
      </c>
      <c r="C15" s="19" t="s">
        <v>50</v>
      </c>
      <c r="D15" s="20"/>
      <c r="E15" s="21" t="s">
        <v>19</v>
      </c>
      <c r="F15" s="21" t="s">
        <v>19</v>
      </c>
      <c r="G15" s="21" t="s">
        <v>19</v>
      </c>
      <c r="H15" s="21" t="s">
        <v>19</v>
      </c>
      <c r="I15" s="21" t="s">
        <v>19</v>
      </c>
      <c r="J15" s="21" t="s">
        <v>473</v>
      </c>
      <c r="K15" s="21" t="s">
        <v>473</v>
      </c>
      <c r="L15" s="21" t="s">
        <v>473</v>
      </c>
      <c r="M15" s="21" t="s">
        <v>473</v>
      </c>
      <c r="N15" s="21" t="s">
        <v>473</v>
      </c>
      <c r="O15" s="21" t="s">
        <v>473</v>
      </c>
      <c r="P15" s="21" t="s">
        <v>473</v>
      </c>
      <c r="Q15" s="21" t="s">
        <v>473</v>
      </c>
      <c r="R15" s="21" t="s">
        <v>19</v>
      </c>
      <c r="S15" s="21" t="s">
        <v>19</v>
      </c>
      <c r="T15" s="21" t="s">
        <v>19</v>
      </c>
      <c r="U15" s="20" t="s">
        <v>432</v>
      </c>
      <c r="V15" s="20" t="s">
        <v>432</v>
      </c>
    </row>
    <row r="16" spans="1:22" ht="19.899999999999999" customHeight="1" thickBot="1" x14ac:dyDescent="0.25">
      <c r="A16" s="73">
        <f t="shared" ref="A16:A47" si="1">A15+1</f>
        <v>15</v>
      </c>
      <c r="B16" s="18">
        <v>3.5</v>
      </c>
      <c r="C16" s="19" t="s">
        <v>49</v>
      </c>
      <c r="D16" s="20" t="s">
        <v>18</v>
      </c>
      <c r="E16" s="21">
        <v>7.2960000000000003</v>
      </c>
      <c r="F16" s="21">
        <v>7.6</v>
      </c>
      <c r="G16" s="21">
        <v>7.2960000000000003</v>
      </c>
      <c r="H16" s="21">
        <v>7.6</v>
      </c>
      <c r="I16" s="21">
        <v>7.6</v>
      </c>
      <c r="J16" s="21" t="s">
        <v>39</v>
      </c>
      <c r="K16" s="21" t="s">
        <v>39</v>
      </c>
      <c r="L16" s="21" t="s">
        <v>39</v>
      </c>
      <c r="M16" s="21" t="s">
        <v>39</v>
      </c>
      <c r="N16" s="21" t="s">
        <v>39</v>
      </c>
      <c r="O16" s="21" t="s">
        <v>39</v>
      </c>
      <c r="P16" s="21" t="s">
        <v>39</v>
      </c>
      <c r="Q16" s="21" t="s">
        <v>39</v>
      </c>
      <c r="R16" s="21">
        <v>7.5</v>
      </c>
      <c r="S16" s="21">
        <v>7.5</v>
      </c>
      <c r="T16" s="21">
        <v>7.5</v>
      </c>
      <c r="U16" s="20">
        <v>18.600000000000001</v>
      </c>
      <c r="V16" s="20">
        <v>18.600000000000001</v>
      </c>
    </row>
    <row r="17" spans="1:22" ht="29.25" customHeight="1" thickBot="1" x14ac:dyDescent="0.25">
      <c r="A17" s="73">
        <f t="shared" si="1"/>
        <v>16</v>
      </c>
      <c r="B17" s="18">
        <v>3.6</v>
      </c>
      <c r="C17" s="19" t="s">
        <v>51</v>
      </c>
      <c r="D17" s="20"/>
      <c r="E17" s="21" t="s">
        <v>20</v>
      </c>
      <c r="F17" s="21" t="s">
        <v>20</v>
      </c>
      <c r="G17" s="21" t="s">
        <v>20</v>
      </c>
      <c r="H17" s="21" t="s">
        <v>20</v>
      </c>
      <c r="I17" s="21" t="s">
        <v>20</v>
      </c>
      <c r="J17" s="21" t="s">
        <v>39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20</v>
      </c>
      <c r="S17" s="21" t="s">
        <v>20</v>
      </c>
      <c r="T17" s="21" t="s">
        <v>20</v>
      </c>
      <c r="U17" s="20" t="s">
        <v>432</v>
      </c>
      <c r="V17" s="20" t="s">
        <v>432</v>
      </c>
    </row>
    <row r="18" spans="1:22" ht="30" customHeight="1" thickBot="1" x14ac:dyDescent="0.25">
      <c r="A18" s="73">
        <f t="shared" si="1"/>
        <v>17</v>
      </c>
      <c r="B18" s="18" t="s">
        <v>163</v>
      </c>
      <c r="C18" s="24" t="s">
        <v>252</v>
      </c>
      <c r="D18" s="20"/>
      <c r="E18" s="21" t="s">
        <v>266</v>
      </c>
      <c r="F18" s="21" t="s">
        <v>266</v>
      </c>
      <c r="G18" s="21" t="s">
        <v>266</v>
      </c>
      <c r="H18" s="21" t="s">
        <v>266</v>
      </c>
      <c r="I18" s="21" t="s">
        <v>266</v>
      </c>
      <c r="J18" s="21" t="s">
        <v>39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266</v>
      </c>
      <c r="S18" s="21" t="s">
        <v>266</v>
      </c>
      <c r="T18" s="21" t="s">
        <v>266</v>
      </c>
      <c r="U18" s="20" t="s">
        <v>496</v>
      </c>
      <c r="V18" s="20" t="s">
        <v>497</v>
      </c>
    </row>
    <row r="19" spans="1:22" ht="19.899999999999999" customHeight="1" thickBot="1" x14ac:dyDescent="0.25">
      <c r="A19" s="73">
        <f t="shared" si="1"/>
        <v>18</v>
      </c>
      <c r="B19" s="18" t="s">
        <v>164</v>
      </c>
      <c r="C19" s="24" t="s">
        <v>21</v>
      </c>
      <c r="D19" s="20"/>
      <c r="E19" s="21" t="s">
        <v>39</v>
      </c>
      <c r="F19" s="21" t="s">
        <v>39</v>
      </c>
      <c r="G19" s="21" t="s">
        <v>39</v>
      </c>
      <c r="H19" s="21" t="s">
        <v>39</v>
      </c>
      <c r="I19" s="21" t="s">
        <v>39</v>
      </c>
      <c r="J19" s="21" t="s">
        <v>266</v>
      </c>
      <c r="K19" s="21" t="s">
        <v>266</v>
      </c>
      <c r="L19" s="21" t="s">
        <v>52</v>
      </c>
      <c r="M19" s="21" t="s">
        <v>52</v>
      </c>
      <c r="N19" s="21" t="s">
        <v>52</v>
      </c>
      <c r="O19" s="21" t="s">
        <v>52</v>
      </c>
      <c r="P19" s="21" t="s">
        <v>52</v>
      </c>
      <c r="Q19" s="21" t="s">
        <v>52</v>
      </c>
      <c r="R19" s="21" t="s">
        <v>39</v>
      </c>
      <c r="S19" s="21" t="s">
        <v>39</v>
      </c>
      <c r="T19" s="21" t="s">
        <v>39</v>
      </c>
      <c r="U19" s="20" t="s">
        <v>39</v>
      </c>
      <c r="V19" s="20" t="s">
        <v>39</v>
      </c>
    </row>
    <row r="20" spans="1:22" ht="30" customHeight="1" thickBot="1" x14ac:dyDescent="0.25">
      <c r="A20" s="73">
        <f t="shared" si="1"/>
        <v>19</v>
      </c>
      <c r="B20" s="18" t="s">
        <v>165</v>
      </c>
      <c r="C20" s="24" t="s">
        <v>356</v>
      </c>
      <c r="D20" s="20"/>
      <c r="E20" s="21" t="s">
        <v>23</v>
      </c>
      <c r="F20" s="21" t="s">
        <v>23</v>
      </c>
      <c r="G20" s="21" t="s">
        <v>23</v>
      </c>
      <c r="H20" s="21" t="s">
        <v>446</v>
      </c>
      <c r="I20" s="21" t="s">
        <v>446</v>
      </c>
      <c r="J20" s="21" t="s">
        <v>39</v>
      </c>
      <c r="K20" s="21" t="s">
        <v>39</v>
      </c>
      <c r="L20" s="21" t="s">
        <v>39</v>
      </c>
      <c r="M20" s="21" t="s">
        <v>39</v>
      </c>
      <c r="N20" s="21" t="s">
        <v>39</v>
      </c>
      <c r="O20" s="21" t="s">
        <v>39</v>
      </c>
      <c r="P20" s="21" t="s">
        <v>39</v>
      </c>
      <c r="Q20" s="21" t="s">
        <v>39</v>
      </c>
      <c r="R20" s="21" t="s">
        <v>23</v>
      </c>
      <c r="S20" s="21" t="s">
        <v>446</v>
      </c>
      <c r="T20" s="21" t="s">
        <v>23</v>
      </c>
      <c r="U20" s="20" t="s">
        <v>498</v>
      </c>
      <c r="V20" s="20" t="s">
        <v>499</v>
      </c>
    </row>
    <row r="21" spans="1:22" ht="19.899999999999999" customHeight="1" thickBot="1" x14ac:dyDescent="0.25">
      <c r="A21" s="73">
        <f t="shared" si="1"/>
        <v>20</v>
      </c>
      <c r="B21" s="18" t="s">
        <v>80</v>
      </c>
      <c r="C21" s="19" t="s">
        <v>24</v>
      </c>
      <c r="D21" s="20"/>
      <c r="E21" s="21" t="s">
        <v>39</v>
      </c>
      <c r="F21" s="21" t="s">
        <v>39</v>
      </c>
      <c r="G21" s="21" t="s">
        <v>39</v>
      </c>
      <c r="H21" s="21" t="s">
        <v>39</v>
      </c>
      <c r="I21" s="21" t="s">
        <v>39</v>
      </c>
      <c r="J21" s="21" t="s">
        <v>267</v>
      </c>
      <c r="K21" s="21" t="s">
        <v>267</v>
      </c>
      <c r="L21" s="21" t="s">
        <v>267</v>
      </c>
      <c r="M21" s="21" t="s">
        <v>267</v>
      </c>
      <c r="N21" s="21" t="s">
        <v>267</v>
      </c>
      <c r="O21" s="21" t="s">
        <v>267</v>
      </c>
      <c r="P21" s="21" t="s">
        <v>267</v>
      </c>
      <c r="Q21" s="21" t="s">
        <v>267</v>
      </c>
      <c r="R21" s="21" t="s">
        <v>39</v>
      </c>
      <c r="S21" s="21" t="s">
        <v>39</v>
      </c>
      <c r="T21" s="21" t="s">
        <v>39</v>
      </c>
      <c r="U21" s="20" t="s">
        <v>39</v>
      </c>
      <c r="V21" s="20" t="s">
        <v>39</v>
      </c>
    </row>
    <row r="22" spans="1:22" ht="13.5" thickBot="1" x14ac:dyDescent="0.25">
      <c r="A22" s="73">
        <f t="shared" si="1"/>
        <v>21</v>
      </c>
      <c r="B22" s="18" t="s">
        <v>250</v>
      </c>
      <c r="C22" s="19" t="s">
        <v>25</v>
      </c>
      <c r="D22" s="20" t="s">
        <v>26</v>
      </c>
      <c r="E22" s="21">
        <v>2.46</v>
      </c>
      <c r="F22" s="21">
        <v>2.46</v>
      </c>
      <c r="G22" s="21">
        <v>2.46</v>
      </c>
      <c r="H22" s="21">
        <v>0.61399999999999999</v>
      </c>
      <c r="I22" s="21">
        <v>1.23</v>
      </c>
      <c r="J22" s="21">
        <v>185</v>
      </c>
      <c r="K22" s="21">
        <v>185</v>
      </c>
      <c r="L22" s="21">
        <v>8</v>
      </c>
      <c r="M22" s="21">
        <v>8</v>
      </c>
      <c r="N22" s="21">
        <v>5</v>
      </c>
      <c r="O22" s="21">
        <v>5</v>
      </c>
      <c r="P22" s="21">
        <v>2.5</v>
      </c>
      <c r="Q22" s="21">
        <v>2.5</v>
      </c>
      <c r="R22" s="21">
        <v>1.54</v>
      </c>
      <c r="S22" s="21">
        <v>3.9800000000000002E-2</v>
      </c>
      <c r="T22" s="21">
        <v>1.54</v>
      </c>
      <c r="U22" s="20">
        <v>450</v>
      </c>
      <c r="V22" s="20">
        <v>7.5</v>
      </c>
    </row>
    <row r="23" spans="1:22" ht="19.899999999999999" customHeight="1" thickBot="1" x14ac:dyDescent="0.25">
      <c r="A23" s="73">
        <f t="shared" si="1"/>
        <v>22</v>
      </c>
      <c r="B23" s="18" t="s">
        <v>251</v>
      </c>
      <c r="C23" s="19" t="s">
        <v>27</v>
      </c>
      <c r="D23" s="20" t="s">
        <v>26</v>
      </c>
      <c r="E23" s="21">
        <v>2.46</v>
      </c>
      <c r="F23" s="21">
        <v>2.46</v>
      </c>
      <c r="G23" s="21">
        <v>2.46</v>
      </c>
      <c r="H23" s="21">
        <v>0.61399999999999999</v>
      </c>
      <c r="I23" s="21">
        <v>1.23</v>
      </c>
      <c r="J23" s="21" t="s">
        <v>39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>
        <v>1.54</v>
      </c>
      <c r="S23" s="21">
        <v>3.9800000000000002E-2</v>
      </c>
      <c r="T23" s="21">
        <v>1.54</v>
      </c>
      <c r="U23" s="20">
        <v>450</v>
      </c>
      <c r="V23" s="20">
        <v>7.5</v>
      </c>
    </row>
    <row r="24" spans="1:22" s="8" customFormat="1" ht="30" customHeight="1" thickBot="1" x14ac:dyDescent="0.25">
      <c r="A24" s="73">
        <f t="shared" si="1"/>
        <v>23</v>
      </c>
      <c r="B24" s="16">
        <v>4</v>
      </c>
      <c r="C24" s="30" t="s">
        <v>28</v>
      </c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</row>
    <row r="25" spans="1:22" ht="19.899999999999999" customHeight="1" thickBot="1" x14ac:dyDescent="0.25">
      <c r="A25" s="73">
        <f t="shared" si="1"/>
        <v>24</v>
      </c>
      <c r="B25" s="18" t="s">
        <v>81</v>
      </c>
      <c r="C25" s="19" t="s">
        <v>29</v>
      </c>
      <c r="D25" s="20" t="s">
        <v>30</v>
      </c>
      <c r="E25" s="21">
        <v>33.200000000000003</v>
      </c>
      <c r="F25" s="21">
        <v>22.9</v>
      </c>
      <c r="G25" s="21">
        <v>33.200000000000003</v>
      </c>
      <c r="H25" s="21">
        <v>22.9</v>
      </c>
      <c r="I25" s="21">
        <v>33.200000000000003</v>
      </c>
      <c r="J25" s="21">
        <v>33</v>
      </c>
      <c r="K25" s="21">
        <v>33</v>
      </c>
      <c r="L25" s="21">
        <v>33</v>
      </c>
      <c r="M25" s="21">
        <v>33</v>
      </c>
      <c r="N25" s="21">
        <v>33</v>
      </c>
      <c r="O25" s="21">
        <v>33</v>
      </c>
      <c r="P25" s="21">
        <v>33</v>
      </c>
      <c r="Q25" s="21">
        <v>33</v>
      </c>
      <c r="R25" s="21">
        <v>29</v>
      </c>
      <c r="S25" s="21">
        <v>29</v>
      </c>
      <c r="T25" s="21">
        <v>29</v>
      </c>
      <c r="U25" s="179">
        <v>56</v>
      </c>
      <c r="V25" s="179">
        <v>56</v>
      </c>
    </row>
    <row r="26" spans="1:22" ht="19.899999999999999" customHeight="1" thickBot="1" x14ac:dyDescent="0.25">
      <c r="A26" s="73">
        <f t="shared" si="1"/>
        <v>25</v>
      </c>
      <c r="B26" s="18" t="s">
        <v>82</v>
      </c>
      <c r="C26" s="19" t="s">
        <v>357</v>
      </c>
      <c r="D26" s="20" t="s">
        <v>30</v>
      </c>
      <c r="E26" s="21">
        <v>32.700000000000003</v>
      </c>
      <c r="F26" s="21">
        <v>22.4</v>
      </c>
      <c r="G26" s="21">
        <v>32.700000000000003</v>
      </c>
      <c r="H26" s="21">
        <v>22.4</v>
      </c>
      <c r="I26" s="21">
        <v>32.700000000000003</v>
      </c>
      <c r="J26" s="21">
        <v>30</v>
      </c>
      <c r="K26" s="21">
        <v>30</v>
      </c>
      <c r="L26" s="21">
        <v>30</v>
      </c>
      <c r="M26" s="21">
        <v>30</v>
      </c>
      <c r="N26" s="21">
        <v>30</v>
      </c>
      <c r="O26" s="21">
        <v>30</v>
      </c>
      <c r="P26" s="21">
        <v>30</v>
      </c>
      <c r="Q26" s="21">
        <v>30</v>
      </c>
      <c r="R26" s="21">
        <v>26</v>
      </c>
      <c r="S26" s="21">
        <v>26</v>
      </c>
      <c r="T26" s="21">
        <v>26</v>
      </c>
      <c r="U26" s="179">
        <v>54.5</v>
      </c>
      <c r="V26" s="179">
        <v>54.5</v>
      </c>
    </row>
    <row r="27" spans="1:22" ht="26.25" customHeight="1" thickBot="1" x14ac:dyDescent="0.25">
      <c r="A27" s="73">
        <f t="shared" si="1"/>
        <v>26</v>
      </c>
      <c r="B27" s="18" t="s">
        <v>83</v>
      </c>
      <c r="C27" s="24" t="s">
        <v>384</v>
      </c>
      <c r="D27" s="20"/>
      <c r="E27" s="21" t="s">
        <v>474</v>
      </c>
      <c r="F27" s="21" t="s">
        <v>474</v>
      </c>
      <c r="G27" s="21" t="s">
        <v>474</v>
      </c>
      <c r="H27" s="21" t="s">
        <v>474</v>
      </c>
      <c r="I27" s="21" t="s">
        <v>474</v>
      </c>
      <c r="J27" s="21" t="s">
        <v>475</v>
      </c>
      <c r="K27" s="21" t="s">
        <v>475</v>
      </c>
      <c r="L27" s="21" t="s">
        <v>475</v>
      </c>
      <c r="M27" s="21" t="s">
        <v>475</v>
      </c>
      <c r="N27" s="21" t="s">
        <v>475</v>
      </c>
      <c r="O27" s="21" t="s">
        <v>475</v>
      </c>
      <c r="P27" s="21" t="s">
        <v>475</v>
      </c>
      <c r="Q27" s="21" t="s">
        <v>475</v>
      </c>
      <c r="R27" s="21" t="s">
        <v>500</v>
      </c>
      <c r="S27" s="21" t="s">
        <v>500</v>
      </c>
      <c r="T27" s="21" t="s">
        <v>500</v>
      </c>
      <c r="U27" s="20" t="s">
        <v>500</v>
      </c>
      <c r="V27" s="20" t="s">
        <v>500</v>
      </c>
    </row>
    <row r="28" spans="1:22" ht="19.899999999999999" customHeight="1" thickBot="1" x14ac:dyDescent="0.25">
      <c r="A28" s="73">
        <f t="shared" si="1"/>
        <v>27</v>
      </c>
      <c r="B28" s="18" t="s">
        <v>84</v>
      </c>
      <c r="C28" s="19" t="s">
        <v>32</v>
      </c>
      <c r="D28" s="20" t="s">
        <v>33</v>
      </c>
      <c r="E28" s="21">
        <v>634</v>
      </c>
      <c r="F28" s="21">
        <v>634</v>
      </c>
      <c r="G28" s="21">
        <v>634</v>
      </c>
      <c r="H28" s="21">
        <v>634</v>
      </c>
      <c r="I28" s="21">
        <v>634</v>
      </c>
      <c r="J28" s="21">
        <v>1840</v>
      </c>
      <c r="K28" s="21">
        <v>1840</v>
      </c>
      <c r="L28" s="21">
        <v>1840</v>
      </c>
      <c r="M28" s="21">
        <v>1840</v>
      </c>
      <c r="N28" s="21">
        <v>1840</v>
      </c>
      <c r="O28" s="21">
        <v>1840</v>
      </c>
      <c r="P28" s="21">
        <v>1840</v>
      </c>
      <c r="Q28" s="21">
        <v>1840</v>
      </c>
      <c r="R28" s="21">
        <v>800</v>
      </c>
      <c r="S28" s="21">
        <v>800</v>
      </c>
      <c r="T28" s="21">
        <v>800</v>
      </c>
      <c r="U28" s="20">
        <v>945</v>
      </c>
      <c r="V28" s="20">
        <v>945</v>
      </c>
    </row>
    <row r="29" spans="1:22" ht="19.899999999999999" customHeight="1" thickBot="1" x14ac:dyDescent="0.25">
      <c r="A29" s="73">
        <f t="shared" si="1"/>
        <v>28</v>
      </c>
      <c r="B29" s="18" t="s">
        <v>85</v>
      </c>
      <c r="C29" s="24" t="s">
        <v>34</v>
      </c>
      <c r="D29" s="20" t="s">
        <v>35</v>
      </c>
      <c r="E29" s="21">
        <v>36.799999999999997</v>
      </c>
      <c r="F29" s="21">
        <v>20.100000000000001</v>
      </c>
      <c r="G29" s="21">
        <v>36.9</v>
      </c>
      <c r="H29" s="21">
        <v>30.8</v>
      </c>
      <c r="I29" s="21">
        <v>35.4</v>
      </c>
      <c r="J29" s="21" t="s">
        <v>39</v>
      </c>
      <c r="K29" s="21" t="s">
        <v>39</v>
      </c>
      <c r="L29" s="21" t="s">
        <v>39</v>
      </c>
      <c r="M29" s="21" t="s">
        <v>39</v>
      </c>
      <c r="N29" s="21" t="s">
        <v>39</v>
      </c>
      <c r="O29" s="21" t="s">
        <v>39</v>
      </c>
      <c r="P29" s="21" t="s">
        <v>39</v>
      </c>
      <c r="Q29" s="21" t="s">
        <v>39</v>
      </c>
      <c r="R29" s="21">
        <v>35.9</v>
      </c>
      <c r="S29" s="21">
        <v>14.1</v>
      </c>
      <c r="T29" s="21">
        <v>30</v>
      </c>
      <c r="U29" s="179">
        <v>64.3</v>
      </c>
      <c r="V29" s="20">
        <v>43.1</v>
      </c>
    </row>
    <row r="30" spans="1:22" ht="19.899999999999999" customHeight="1" thickBot="1" x14ac:dyDescent="0.25">
      <c r="A30" s="73">
        <f t="shared" si="1"/>
        <v>29</v>
      </c>
      <c r="B30" s="18" t="s">
        <v>86</v>
      </c>
      <c r="C30" s="19" t="s">
        <v>36</v>
      </c>
      <c r="D30" s="20" t="s">
        <v>30</v>
      </c>
      <c r="E30" s="21">
        <v>33.1</v>
      </c>
      <c r="F30" s="21">
        <v>22</v>
      </c>
      <c r="G30" s="21">
        <v>35</v>
      </c>
      <c r="H30" s="21">
        <v>35</v>
      </c>
      <c r="I30" s="21">
        <v>33.1</v>
      </c>
      <c r="J30" s="21" t="s">
        <v>39</v>
      </c>
      <c r="K30" s="21" t="s">
        <v>39</v>
      </c>
      <c r="L30" s="21" t="s">
        <v>39</v>
      </c>
      <c r="M30" s="21" t="s">
        <v>39</v>
      </c>
      <c r="N30" s="21" t="s">
        <v>39</v>
      </c>
      <c r="O30" s="21" t="s">
        <v>39</v>
      </c>
      <c r="P30" s="21" t="s">
        <v>39</v>
      </c>
      <c r="Q30" s="21" t="s">
        <v>39</v>
      </c>
      <c r="R30" s="21">
        <v>35</v>
      </c>
      <c r="S30" s="21">
        <v>29</v>
      </c>
      <c r="T30" s="21">
        <v>35</v>
      </c>
      <c r="U30" s="20">
        <v>53.9</v>
      </c>
      <c r="V30" s="20">
        <v>53.9</v>
      </c>
    </row>
    <row r="31" spans="1:22" ht="19.899999999999999" customHeight="1" thickBot="1" x14ac:dyDescent="0.25">
      <c r="A31" s="73">
        <f t="shared" si="1"/>
        <v>30</v>
      </c>
      <c r="B31" s="18" t="s">
        <v>87</v>
      </c>
      <c r="C31" s="19" t="s">
        <v>359</v>
      </c>
      <c r="D31" s="20" t="s">
        <v>30</v>
      </c>
      <c r="E31" s="21">
        <v>33.1</v>
      </c>
      <c r="F31" s="21">
        <v>20</v>
      </c>
      <c r="G31" s="21">
        <v>35</v>
      </c>
      <c r="H31" s="21">
        <v>35</v>
      </c>
      <c r="I31" s="21">
        <v>33.1</v>
      </c>
      <c r="J31" s="21" t="s">
        <v>39</v>
      </c>
      <c r="K31" s="21" t="s">
        <v>39</v>
      </c>
      <c r="L31" s="21" t="s">
        <v>39</v>
      </c>
      <c r="M31" s="21" t="s">
        <v>39</v>
      </c>
      <c r="N31" s="21" t="s">
        <v>39</v>
      </c>
      <c r="O31" s="21" t="s">
        <v>39</v>
      </c>
      <c r="P31" s="21" t="s">
        <v>39</v>
      </c>
      <c r="Q31" s="21" t="s">
        <v>39</v>
      </c>
      <c r="R31" s="21">
        <v>32</v>
      </c>
      <c r="S31" s="21">
        <v>26</v>
      </c>
      <c r="T31" s="21">
        <v>32</v>
      </c>
      <c r="U31" s="20">
        <v>51.8</v>
      </c>
      <c r="V31" s="20">
        <v>51.8</v>
      </c>
    </row>
    <row r="32" spans="1:22" ht="30" customHeight="1" thickBot="1" x14ac:dyDescent="0.25">
      <c r="A32" s="73">
        <f t="shared" si="1"/>
        <v>31</v>
      </c>
      <c r="B32" s="18" t="s">
        <v>88</v>
      </c>
      <c r="C32" s="24" t="s">
        <v>385</v>
      </c>
      <c r="D32" s="20"/>
      <c r="E32" s="21" t="s">
        <v>474</v>
      </c>
      <c r="F32" s="21" t="s">
        <v>474</v>
      </c>
      <c r="G32" s="21" t="s">
        <v>474</v>
      </c>
      <c r="H32" s="21" t="s">
        <v>474</v>
      </c>
      <c r="I32" s="21" t="s">
        <v>474</v>
      </c>
      <c r="J32" s="21" t="s">
        <v>39</v>
      </c>
      <c r="K32" s="21" t="s">
        <v>39</v>
      </c>
      <c r="L32" s="21" t="s">
        <v>39</v>
      </c>
      <c r="M32" s="21" t="s">
        <v>39</v>
      </c>
      <c r="N32" s="21" t="s">
        <v>39</v>
      </c>
      <c r="O32" s="21" t="s">
        <v>39</v>
      </c>
      <c r="P32" s="21" t="s">
        <v>39</v>
      </c>
      <c r="Q32" s="21" t="s">
        <v>39</v>
      </c>
      <c r="R32" s="21" t="s">
        <v>500</v>
      </c>
      <c r="S32" s="21" t="s">
        <v>500</v>
      </c>
      <c r="T32" s="21" t="s">
        <v>500</v>
      </c>
      <c r="U32" s="20" t="s">
        <v>500</v>
      </c>
      <c r="V32" s="20" t="s">
        <v>500</v>
      </c>
    </row>
    <row r="33" spans="1:22" ht="19.899999999999999" customHeight="1" thickBot="1" x14ac:dyDescent="0.25">
      <c r="A33" s="73">
        <f t="shared" si="1"/>
        <v>32</v>
      </c>
      <c r="B33" s="18" t="s">
        <v>89</v>
      </c>
      <c r="C33" s="19" t="s">
        <v>358</v>
      </c>
      <c r="D33" s="20" t="s">
        <v>38</v>
      </c>
      <c r="E33" s="21" t="s">
        <v>39</v>
      </c>
      <c r="F33" s="21" t="s">
        <v>39</v>
      </c>
      <c r="G33" s="21" t="s">
        <v>39</v>
      </c>
      <c r="H33" s="21" t="s">
        <v>39</v>
      </c>
      <c r="I33" s="21" t="s">
        <v>39</v>
      </c>
      <c r="J33" s="21" t="s">
        <v>39</v>
      </c>
      <c r="K33" s="21" t="s">
        <v>39</v>
      </c>
      <c r="L33" s="21" t="s">
        <v>39</v>
      </c>
      <c r="M33" s="21" t="s">
        <v>39</v>
      </c>
      <c r="N33" s="21" t="s">
        <v>39</v>
      </c>
      <c r="O33" s="21" t="s">
        <v>39</v>
      </c>
      <c r="P33" s="21" t="s">
        <v>39</v>
      </c>
      <c r="Q33" s="21" t="s">
        <v>39</v>
      </c>
      <c r="R33" s="21" t="s">
        <v>39</v>
      </c>
      <c r="S33" s="21" t="s">
        <v>39</v>
      </c>
      <c r="T33" s="21" t="s">
        <v>39</v>
      </c>
      <c r="U33" s="20" t="s">
        <v>39</v>
      </c>
      <c r="V33" s="20" t="s">
        <v>39</v>
      </c>
    </row>
    <row r="34" spans="1:22" ht="19.899999999999999" customHeight="1" thickBot="1" x14ac:dyDescent="0.25">
      <c r="A34" s="73">
        <f t="shared" si="1"/>
        <v>33</v>
      </c>
      <c r="B34" s="18" t="s">
        <v>90</v>
      </c>
      <c r="C34" s="19" t="s">
        <v>40</v>
      </c>
      <c r="D34" s="20" t="s">
        <v>38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179">
        <v>0</v>
      </c>
      <c r="V34" s="179">
        <v>0</v>
      </c>
    </row>
    <row r="35" spans="1:22" s="8" customFormat="1" ht="30" customHeight="1" thickBot="1" x14ac:dyDescent="0.25">
      <c r="A35" s="73">
        <f t="shared" si="1"/>
        <v>34</v>
      </c>
      <c r="B35" s="16">
        <v>5</v>
      </c>
      <c r="C35" s="30" t="s">
        <v>41</v>
      </c>
      <c r="D35" s="31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2" ht="19.899999999999999" customHeight="1" thickBot="1" x14ac:dyDescent="0.25">
      <c r="A36" s="73">
        <f t="shared" si="1"/>
        <v>35</v>
      </c>
      <c r="B36" s="18" t="s">
        <v>91</v>
      </c>
      <c r="C36" s="19" t="s">
        <v>54</v>
      </c>
      <c r="D36" s="20" t="s">
        <v>35</v>
      </c>
      <c r="E36" s="21">
        <v>71.7</v>
      </c>
      <c r="F36" s="21">
        <v>56.6</v>
      </c>
      <c r="G36" s="21">
        <v>65.7</v>
      </c>
      <c r="H36" s="21">
        <v>61.2</v>
      </c>
      <c r="I36" s="21">
        <v>51.6</v>
      </c>
      <c r="J36" s="21">
        <v>99</v>
      </c>
      <c r="K36" s="21">
        <v>99</v>
      </c>
      <c r="L36" s="21">
        <v>88</v>
      </c>
      <c r="M36" s="21">
        <v>99</v>
      </c>
      <c r="N36" s="21">
        <v>86</v>
      </c>
      <c r="O36" s="21">
        <v>99</v>
      </c>
      <c r="P36" s="21">
        <v>83</v>
      </c>
      <c r="Q36" s="21">
        <v>99</v>
      </c>
      <c r="R36" s="21">
        <v>82.9</v>
      </c>
      <c r="S36" s="21">
        <v>42.6</v>
      </c>
      <c r="T36" s="21">
        <v>60.7</v>
      </c>
      <c r="U36" s="179">
        <v>65</v>
      </c>
      <c r="V36" s="179">
        <v>40.1</v>
      </c>
    </row>
    <row r="37" spans="1:22" ht="19.899999999999999" customHeight="1" thickBot="1" x14ac:dyDescent="0.25">
      <c r="A37" s="73">
        <f t="shared" si="1"/>
        <v>36</v>
      </c>
      <c r="B37" s="18" t="s">
        <v>92</v>
      </c>
      <c r="C37" s="19" t="s">
        <v>55</v>
      </c>
      <c r="D37" s="20" t="s">
        <v>30</v>
      </c>
      <c r="E37" s="21">
        <v>57.8</v>
      </c>
      <c r="F37" s="21">
        <v>57.8</v>
      </c>
      <c r="G37" s="21">
        <v>57.8</v>
      </c>
      <c r="H37" s="21">
        <v>57.8</v>
      </c>
      <c r="I37" s="21">
        <v>44.4</v>
      </c>
      <c r="J37" s="21">
        <v>61</v>
      </c>
      <c r="K37" s="21">
        <v>61</v>
      </c>
      <c r="L37" s="21">
        <v>61</v>
      </c>
      <c r="M37" s="21">
        <v>61</v>
      </c>
      <c r="N37" s="21">
        <v>61</v>
      </c>
      <c r="O37" s="21">
        <v>61</v>
      </c>
      <c r="P37" s="21">
        <v>61</v>
      </c>
      <c r="Q37" s="21">
        <v>61</v>
      </c>
      <c r="R37" s="21">
        <v>61</v>
      </c>
      <c r="S37" s="21">
        <v>43</v>
      </c>
      <c r="T37" s="21">
        <v>57</v>
      </c>
      <c r="U37" s="179">
        <v>70</v>
      </c>
      <c r="V37" s="20">
        <v>45.5</v>
      </c>
    </row>
    <row r="38" spans="1:22" ht="19.899999999999999" customHeight="1" thickBot="1" x14ac:dyDescent="0.25">
      <c r="A38" s="73">
        <f t="shared" si="1"/>
        <v>37</v>
      </c>
      <c r="B38" s="18" t="s">
        <v>93</v>
      </c>
      <c r="C38" s="19" t="s">
        <v>360</v>
      </c>
      <c r="D38" s="20"/>
      <c r="E38" s="21" t="s">
        <v>476</v>
      </c>
      <c r="F38" s="21" t="s">
        <v>476</v>
      </c>
      <c r="G38" s="21" t="s">
        <v>476</v>
      </c>
      <c r="H38" s="21" t="s">
        <v>477</v>
      </c>
      <c r="I38" s="21" t="s">
        <v>477</v>
      </c>
      <c r="J38" s="21" t="s">
        <v>478</v>
      </c>
      <c r="K38" s="21" t="s">
        <v>478</v>
      </c>
      <c r="L38" s="21" t="s">
        <v>478</v>
      </c>
      <c r="M38" s="21" t="s">
        <v>478</v>
      </c>
      <c r="N38" s="21" t="s">
        <v>478</v>
      </c>
      <c r="O38" s="21" t="s">
        <v>478</v>
      </c>
      <c r="P38" s="21" t="s">
        <v>478</v>
      </c>
      <c r="Q38" s="21" t="s">
        <v>478</v>
      </c>
      <c r="R38" s="21" t="s">
        <v>501</v>
      </c>
      <c r="S38" s="21" t="s">
        <v>449</v>
      </c>
      <c r="T38" s="21" t="s">
        <v>501</v>
      </c>
      <c r="U38" s="20" t="s">
        <v>479</v>
      </c>
      <c r="V38" s="20" t="s">
        <v>479</v>
      </c>
    </row>
    <row r="39" spans="1:22" ht="19.899999999999999" customHeight="1" thickBot="1" x14ac:dyDescent="0.25">
      <c r="A39" s="73">
        <f t="shared" si="1"/>
        <v>38</v>
      </c>
      <c r="B39" s="18" t="s">
        <v>94</v>
      </c>
      <c r="C39" s="19" t="s">
        <v>58</v>
      </c>
      <c r="D39" s="20" t="s">
        <v>38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179">
        <v>18</v>
      </c>
      <c r="V39" s="179">
        <v>6</v>
      </c>
    </row>
    <row r="40" spans="1:22" ht="19.899999999999999" customHeight="1" thickBot="1" x14ac:dyDescent="0.25">
      <c r="A40" s="73">
        <f t="shared" si="1"/>
        <v>39</v>
      </c>
      <c r="B40" s="18" t="s">
        <v>95</v>
      </c>
      <c r="C40" s="19" t="s">
        <v>57</v>
      </c>
      <c r="D40" s="20" t="s">
        <v>38</v>
      </c>
      <c r="E40" s="21" t="s">
        <v>39</v>
      </c>
      <c r="F40" s="21" t="s">
        <v>39</v>
      </c>
      <c r="G40" s="21" t="s">
        <v>39</v>
      </c>
      <c r="H40" s="21" t="s">
        <v>39</v>
      </c>
      <c r="I40" s="21" t="s">
        <v>39</v>
      </c>
      <c r="J40" s="21"/>
      <c r="K40" s="21"/>
      <c r="L40" s="21"/>
      <c r="M40" s="21"/>
      <c r="N40" s="21"/>
      <c r="O40" s="21"/>
      <c r="P40" s="21"/>
      <c r="Q40" s="21"/>
      <c r="R40" s="21" t="s">
        <v>39</v>
      </c>
      <c r="S40" s="21" t="s">
        <v>39</v>
      </c>
      <c r="T40" s="21" t="s">
        <v>39</v>
      </c>
      <c r="U40" s="20">
        <v>0.5</v>
      </c>
      <c r="V40" s="20">
        <v>0.5</v>
      </c>
    </row>
    <row r="41" spans="1:22" ht="19.899999999999999" customHeight="1" thickBot="1" x14ac:dyDescent="0.25">
      <c r="A41" s="73">
        <f t="shared" si="1"/>
        <v>40</v>
      </c>
      <c r="B41" s="18" t="s">
        <v>96</v>
      </c>
      <c r="C41" s="19" t="s">
        <v>181</v>
      </c>
      <c r="D41" s="20" t="s">
        <v>63</v>
      </c>
      <c r="E41" s="21">
        <v>0.25</v>
      </c>
      <c r="F41" s="21">
        <v>0.25</v>
      </c>
      <c r="G41" s="21">
        <v>1.19</v>
      </c>
      <c r="H41" s="21">
        <v>2.57</v>
      </c>
      <c r="I41" s="21">
        <v>1.19</v>
      </c>
      <c r="J41" s="21" t="s">
        <v>39</v>
      </c>
      <c r="K41" s="21" t="s">
        <v>39</v>
      </c>
      <c r="L41" s="21" t="s">
        <v>39</v>
      </c>
      <c r="M41" s="21" t="s">
        <v>39</v>
      </c>
      <c r="N41" s="21" t="s">
        <v>39</v>
      </c>
      <c r="O41" s="21" t="s">
        <v>39</v>
      </c>
      <c r="P41" s="21" t="s">
        <v>39</v>
      </c>
      <c r="Q41" s="21" t="s">
        <v>39</v>
      </c>
      <c r="R41" s="21">
        <v>0.18</v>
      </c>
      <c r="S41" s="21">
        <v>1.37</v>
      </c>
      <c r="T41" s="21">
        <v>1.37</v>
      </c>
      <c r="U41" s="20">
        <v>1.3</v>
      </c>
      <c r="V41" s="20">
        <v>0.08</v>
      </c>
    </row>
    <row r="42" spans="1:22" ht="19.899999999999999" customHeight="1" thickBot="1" x14ac:dyDescent="0.25">
      <c r="A42" s="73">
        <f t="shared" si="1"/>
        <v>41</v>
      </c>
      <c r="B42" s="18" t="s">
        <v>97</v>
      </c>
      <c r="C42" s="19" t="s">
        <v>60</v>
      </c>
      <c r="D42" s="20" t="s">
        <v>30</v>
      </c>
      <c r="E42" s="21">
        <v>57.1</v>
      </c>
      <c r="F42" s="21">
        <v>57.1</v>
      </c>
      <c r="G42" s="21">
        <v>43.6</v>
      </c>
      <c r="H42" s="21">
        <v>36.9</v>
      </c>
      <c r="I42" s="21">
        <v>43.6</v>
      </c>
      <c r="J42" s="21" t="s">
        <v>39</v>
      </c>
      <c r="K42" s="21" t="s">
        <v>39</v>
      </c>
      <c r="L42" s="21" t="s">
        <v>39</v>
      </c>
      <c r="M42" s="21" t="s">
        <v>39</v>
      </c>
      <c r="N42" s="21" t="s">
        <v>39</v>
      </c>
      <c r="O42" s="21" t="s">
        <v>39</v>
      </c>
      <c r="P42" s="21" t="s">
        <v>39</v>
      </c>
      <c r="Q42" s="21" t="s">
        <v>39</v>
      </c>
      <c r="R42" s="21">
        <v>60</v>
      </c>
      <c r="S42" s="21">
        <v>42.4</v>
      </c>
      <c r="T42" s="21">
        <v>42.4</v>
      </c>
      <c r="U42" s="20">
        <v>42.5</v>
      </c>
      <c r="V42" s="179">
        <v>67</v>
      </c>
    </row>
    <row r="43" spans="1:22" ht="19.899999999999999" customHeight="1" thickBot="1" x14ac:dyDescent="0.25">
      <c r="A43" s="73">
        <f t="shared" si="1"/>
        <v>42</v>
      </c>
      <c r="B43" s="18" t="s">
        <v>98</v>
      </c>
      <c r="C43" s="19" t="s">
        <v>361</v>
      </c>
      <c r="D43" s="20"/>
      <c r="E43" s="21" t="s">
        <v>476</v>
      </c>
      <c r="F43" s="21" t="s">
        <v>476</v>
      </c>
      <c r="G43" s="21" t="s">
        <v>479</v>
      </c>
      <c r="H43" s="21" t="s">
        <v>479</v>
      </c>
      <c r="I43" s="21" t="s">
        <v>479</v>
      </c>
      <c r="J43" s="21" t="s">
        <v>39</v>
      </c>
      <c r="K43" s="21" t="s">
        <v>39</v>
      </c>
      <c r="L43" s="21" t="s">
        <v>39</v>
      </c>
      <c r="M43" s="21" t="s">
        <v>39</v>
      </c>
      <c r="N43" s="21" t="s">
        <v>39</v>
      </c>
      <c r="O43" s="21" t="s">
        <v>39</v>
      </c>
      <c r="P43" s="21" t="s">
        <v>39</v>
      </c>
      <c r="Q43" s="21" t="s">
        <v>39</v>
      </c>
      <c r="R43" s="21" t="s">
        <v>501</v>
      </c>
      <c r="S43" s="21" t="s">
        <v>449</v>
      </c>
      <c r="T43" s="21" t="s">
        <v>449</v>
      </c>
      <c r="U43" s="20" t="s">
        <v>479</v>
      </c>
      <c r="V43" s="20" t="s">
        <v>479</v>
      </c>
    </row>
    <row r="44" spans="1:22" ht="19.899999999999999" customHeight="1" thickBot="1" x14ac:dyDescent="0.25">
      <c r="A44" s="73">
        <f t="shared" si="1"/>
        <v>43</v>
      </c>
      <c r="B44" s="18" t="s">
        <v>99</v>
      </c>
      <c r="C44" s="19" t="s">
        <v>64</v>
      </c>
      <c r="D44" s="20" t="s">
        <v>33</v>
      </c>
      <c r="E44" s="21">
        <v>150</v>
      </c>
      <c r="F44" s="21">
        <v>150</v>
      </c>
      <c r="G44" s="21">
        <v>250</v>
      </c>
      <c r="H44" s="21">
        <v>300</v>
      </c>
      <c r="I44" s="21">
        <v>250</v>
      </c>
      <c r="J44" s="21" t="s">
        <v>39</v>
      </c>
      <c r="K44" s="21" t="s">
        <v>39</v>
      </c>
      <c r="L44" s="21" t="s">
        <v>39</v>
      </c>
      <c r="M44" s="21" t="s">
        <v>39</v>
      </c>
      <c r="N44" s="21" t="s">
        <v>39</v>
      </c>
      <c r="O44" s="21" t="s">
        <v>39</v>
      </c>
      <c r="P44" s="21" t="s">
        <v>39</v>
      </c>
      <c r="Q44" s="21" t="s">
        <v>39</v>
      </c>
      <c r="R44" s="21">
        <v>175</v>
      </c>
      <c r="S44" s="21">
        <v>325</v>
      </c>
      <c r="T44" s="21">
        <v>325</v>
      </c>
      <c r="U44" s="20">
        <v>175</v>
      </c>
      <c r="V44" s="20">
        <v>250</v>
      </c>
    </row>
    <row r="45" spans="1:22" ht="19.899999999999999" customHeight="1" thickBot="1" x14ac:dyDescent="0.25">
      <c r="A45" s="73">
        <f t="shared" si="1"/>
        <v>44</v>
      </c>
      <c r="B45" s="18" t="s">
        <v>100</v>
      </c>
      <c r="C45" s="19" t="s">
        <v>62</v>
      </c>
      <c r="D45" s="20" t="s">
        <v>63</v>
      </c>
      <c r="E45" s="21">
        <v>48.32</v>
      </c>
      <c r="F45" s="21">
        <v>48.32</v>
      </c>
      <c r="G45" s="21">
        <v>48.32</v>
      </c>
      <c r="H45" s="21">
        <v>48.32</v>
      </c>
      <c r="I45" s="21">
        <v>10</v>
      </c>
      <c r="J45" s="21">
        <v>17.28</v>
      </c>
      <c r="K45" s="21">
        <v>17.28</v>
      </c>
      <c r="L45" s="21">
        <v>17.28</v>
      </c>
      <c r="M45" s="21">
        <v>17.28</v>
      </c>
      <c r="N45" s="21">
        <v>17.28</v>
      </c>
      <c r="O45" s="21">
        <v>17.28</v>
      </c>
      <c r="P45" s="21">
        <v>17.28</v>
      </c>
      <c r="Q45" s="21">
        <v>17.28</v>
      </c>
      <c r="R45" s="21">
        <v>10</v>
      </c>
      <c r="S45" s="21">
        <v>10</v>
      </c>
      <c r="T45" s="21">
        <v>10</v>
      </c>
      <c r="U45" s="20">
        <v>40</v>
      </c>
      <c r="V45" s="20">
        <v>40</v>
      </c>
    </row>
    <row r="46" spans="1:22" ht="19.899999999999999" customHeight="1" thickBot="1" x14ac:dyDescent="0.25">
      <c r="A46" s="73">
        <f t="shared" si="1"/>
        <v>45</v>
      </c>
      <c r="B46" s="18" t="s">
        <v>101</v>
      </c>
      <c r="C46" s="19" t="s">
        <v>65</v>
      </c>
      <c r="D46" s="20" t="s">
        <v>63</v>
      </c>
      <c r="E46" s="21">
        <v>10</v>
      </c>
      <c r="F46" s="21">
        <v>10</v>
      </c>
      <c r="G46" s="21">
        <v>10</v>
      </c>
      <c r="H46" s="21">
        <v>10</v>
      </c>
      <c r="I46" s="21">
        <v>10</v>
      </c>
      <c r="J46" s="21" t="s">
        <v>39</v>
      </c>
      <c r="K46" s="21" t="s">
        <v>39</v>
      </c>
      <c r="L46" s="21" t="s">
        <v>39</v>
      </c>
      <c r="M46" s="21" t="s">
        <v>39</v>
      </c>
      <c r="N46" s="21" t="s">
        <v>39</v>
      </c>
      <c r="O46" s="21" t="s">
        <v>39</v>
      </c>
      <c r="P46" s="21" t="s">
        <v>39</v>
      </c>
      <c r="Q46" s="21" t="s">
        <v>39</v>
      </c>
      <c r="R46" s="21">
        <v>10</v>
      </c>
      <c r="S46" s="21">
        <v>10</v>
      </c>
      <c r="T46" s="21">
        <v>10</v>
      </c>
      <c r="U46" s="20">
        <v>40</v>
      </c>
      <c r="V46" s="20">
        <v>40</v>
      </c>
    </row>
    <row r="47" spans="1:22" s="8" customFormat="1" ht="30" customHeight="1" thickBot="1" x14ac:dyDescent="0.25">
      <c r="A47" s="73">
        <f t="shared" si="1"/>
        <v>46</v>
      </c>
      <c r="B47" s="16">
        <v>6</v>
      </c>
      <c r="C47" s="30" t="s">
        <v>66</v>
      </c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2" ht="19.899999999999999" customHeight="1" thickBot="1" x14ac:dyDescent="0.25">
      <c r="A48" s="73">
        <f t="shared" ref="A48:A79" si="2">A47+1</f>
        <v>47</v>
      </c>
      <c r="B48" s="18" t="s">
        <v>102</v>
      </c>
      <c r="C48" s="19" t="s">
        <v>67</v>
      </c>
      <c r="D48" s="20" t="s">
        <v>38</v>
      </c>
      <c r="E48" s="21">
        <v>25</v>
      </c>
      <c r="F48" s="21">
        <v>25</v>
      </c>
      <c r="G48" s="21">
        <v>25</v>
      </c>
      <c r="H48" s="21">
        <v>25</v>
      </c>
      <c r="I48" s="21">
        <v>25</v>
      </c>
      <c r="J48" s="21">
        <v>25</v>
      </c>
      <c r="K48" s="21">
        <v>25</v>
      </c>
      <c r="L48" s="21">
        <v>25</v>
      </c>
      <c r="M48" s="21">
        <v>25</v>
      </c>
      <c r="N48" s="21">
        <v>25</v>
      </c>
      <c r="O48" s="21">
        <v>25</v>
      </c>
      <c r="P48" s="21">
        <v>25</v>
      </c>
      <c r="Q48" s="21">
        <v>25</v>
      </c>
      <c r="R48" s="21">
        <v>25</v>
      </c>
      <c r="S48" s="21">
        <v>25</v>
      </c>
      <c r="T48" s="21">
        <v>25</v>
      </c>
      <c r="U48" s="179">
        <v>24.8</v>
      </c>
      <c r="V48" s="20">
        <v>22.9</v>
      </c>
    </row>
    <row r="49" spans="1:22" ht="19.899999999999999" customHeight="1" thickBot="1" x14ac:dyDescent="0.25">
      <c r="A49" s="73">
        <f t="shared" si="2"/>
        <v>48</v>
      </c>
      <c r="B49" s="18" t="s">
        <v>103</v>
      </c>
      <c r="C49" s="19" t="s">
        <v>68</v>
      </c>
      <c r="D49" s="20" t="s">
        <v>38</v>
      </c>
      <c r="E49" s="21">
        <v>22.7</v>
      </c>
      <c r="F49" s="21">
        <v>22.7</v>
      </c>
      <c r="G49" s="21">
        <v>22.7</v>
      </c>
      <c r="H49" s="21">
        <v>22.7</v>
      </c>
      <c r="I49" s="21">
        <v>22.7</v>
      </c>
      <c r="J49" s="21">
        <v>34.200000000000003</v>
      </c>
      <c r="K49" s="21">
        <v>34.200000000000003</v>
      </c>
      <c r="L49" s="21">
        <v>34.200000000000003</v>
      </c>
      <c r="M49" s="21">
        <v>34.200000000000003</v>
      </c>
      <c r="N49" s="21">
        <v>34.200000000000003</v>
      </c>
      <c r="O49" s="21">
        <v>34.200000000000003</v>
      </c>
      <c r="P49" s="21">
        <v>34.200000000000003</v>
      </c>
      <c r="Q49" s="21">
        <v>34.200000000000003</v>
      </c>
      <c r="R49" s="21">
        <v>32.200000000000003</v>
      </c>
      <c r="S49" s="21">
        <v>28.2</v>
      </c>
      <c r="T49" s="21">
        <v>30.2</v>
      </c>
      <c r="U49" s="179">
        <v>25</v>
      </c>
      <c r="V49" s="179">
        <v>25</v>
      </c>
    </row>
    <row r="50" spans="1:22" ht="30" customHeight="1" thickBot="1" x14ac:dyDescent="0.25">
      <c r="A50" s="73">
        <f t="shared" si="2"/>
        <v>49</v>
      </c>
      <c r="B50" s="18" t="s">
        <v>104</v>
      </c>
      <c r="C50" s="24" t="s">
        <v>69</v>
      </c>
      <c r="D50" s="20" t="s">
        <v>38</v>
      </c>
      <c r="E50" s="21">
        <v>25</v>
      </c>
      <c r="F50" s="21">
        <v>25</v>
      </c>
      <c r="G50" s="21">
        <v>25</v>
      </c>
      <c r="H50" s="21">
        <v>25</v>
      </c>
      <c r="I50" s="21">
        <v>25</v>
      </c>
      <c r="J50" s="21" t="s">
        <v>39</v>
      </c>
      <c r="K50" s="21" t="s">
        <v>39</v>
      </c>
      <c r="L50" s="21" t="s">
        <v>39</v>
      </c>
      <c r="M50" s="21" t="s">
        <v>39</v>
      </c>
      <c r="N50" s="21" t="s">
        <v>39</v>
      </c>
      <c r="O50" s="21" t="s">
        <v>39</v>
      </c>
      <c r="P50" s="21" t="s">
        <v>39</v>
      </c>
      <c r="Q50" s="21" t="s">
        <v>39</v>
      </c>
      <c r="R50" s="21">
        <v>25</v>
      </c>
      <c r="S50" s="21">
        <v>25</v>
      </c>
      <c r="T50" s="21">
        <v>25</v>
      </c>
      <c r="U50" s="179">
        <v>16.7</v>
      </c>
      <c r="V50" s="20">
        <v>18.100000000000001</v>
      </c>
    </row>
    <row r="51" spans="1:22" ht="19.899999999999999" customHeight="1" thickBot="1" x14ac:dyDescent="0.25">
      <c r="A51" s="73">
        <f t="shared" si="2"/>
        <v>50</v>
      </c>
      <c r="B51" s="18" t="s">
        <v>105</v>
      </c>
      <c r="C51" s="19" t="s">
        <v>70</v>
      </c>
      <c r="D51" s="20" t="s">
        <v>38</v>
      </c>
      <c r="E51" s="21">
        <v>22.7</v>
      </c>
      <c r="F51" s="21">
        <v>22.7</v>
      </c>
      <c r="G51" s="21">
        <v>22.7</v>
      </c>
      <c r="H51" s="21">
        <v>22.7</v>
      </c>
      <c r="I51" s="21">
        <v>22.7</v>
      </c>
      <c r="J51" s="21" t="s">
        <v>39</v>
      </c>
      <c r="K51" s="21" t="s">
        <v>39</v>
      </c>
      <c r="L51" s="21" t="s">
        <v>39</v>
      </c>
      <c r="M51" s="21" t="s">
        <v>39</v>
      </c>
      <c r="N51" s="21" t="s">
        <v>39</v>
      </c>
      <c r="O51" s="21" t="s">
        <v>39</v>
      </c>
      <c r="P51" s="21" t="s">
        <v>39</v>
      </c>
      <c r="Q51" s="21" t="s">
        <v>39</v>
      </c>
      <c r="R51" s="21">
        <v>22.5</v>
      </c>
      <c r="S51" s="21">
        <v>22.5</v>
      </c>
      <c r="T51" s="21">
        <v>22.5</v>
      </c>
      <c r="U51" s="179">
        <v>22</v>
      </c>
      <c r="V51" s="179">
        <v>22</v>
      </c>
    </row>
    <row r="52" spans="1:22" s="8" customFormat="1" ht="30" customHeight="1" thickBot="1" x14ac:dyDescent="0.25">
      <c r="A52" s="73">
        <f t="shared" si="2"/>
        <v>51</v>
      </c>
      <c r="B52" s="16">
        <v>7</v>
      </c>
      <c r="C52" s="30" t="s">
        <v>71</v>
      </c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217"/>
      <c r="V52" s="215"/>
    </row>
    <row r="53" spans="1:22" s="7" customFormat="1" ht="30" customHeight="1" thickBot="1" x14ac:dyDescent="0.25">
      <c r="A53" s="73">
        <f t="shared" si="2"/>
        <v>52</v>
      </c>
      <c r="B53" s="16" t="s">
        <v>72</v>
      </c>
      <c r="C53" s="38" t="s">
        <v>73</v>
      </c>
      <c r="D53" s="34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215"/>
      <c r="V53" s="8"/>
    </row>
    <row r="54" spans="1:22" ht="19.899999999999999" customHeight="1" thickBot="1" x14ac:dyDescent="0.25">
      <c r="A54" s="73">
        <f t="shared" si="2"/>
        <v>53</v>
      </c>
      <c r="B54" s="18" t="s">
        <v>106</v>
      </c>
      <c r="C54" s="19" t="s">
        <v>74</v>
      </c>
      <c r="D54" s="20" t="s">
        <v>38</v>
      </c>
      <c r="E54" s="21">
        <v>10.25</v>
      </c>
      <c r="F54" s="21">
        <v>10.25</v>
      </c>
      <c r="G54" s="21">
        <v>10.25</v>
      </c>
      <c r="H54" s="21">
        <v>10.25</v>
      </c>
      <c r="I54" s="21">
        <v>10.25</v>
      </c>
      <c r="J54" s="21" t="s">
        <v>39</v>
      </c>
      <c r="K54" s="21" t="s">
        <v>39</v>
      </c>
      <c r="L54" s="21" t="s">
        <v>39</v>
      </c>
      <c r="M54" s="21" t="s">
        <v>39</v>
      </c>
      <c r="N54" s="21" t="s">
        <v>39</v>
      </c>
      <c r="O54" s="21" t="s">
        <v>39</v>
      </c>
      <c r="P54" s="21" t="s">
        <v>39</v>
      </c>
      <c r="Q54" s="21" t="s">
        <v>39</v>
      </c>
      <c r="R54" s="21">
        <v>10.3</v>
      </c>
      <c r="S54" s="21">
        <v>7.9</v>
      </c>
      <c r="T54" s="21">
        <v>8.1</v>
      </c>
      <c r="U54" s="20">
        <v>12.7</v>
      </c>
      <c r="V54" s="20">
        <v>9.5</v>
      </c>
    </row>
    <row r="55" spans="1:22" ht="19.899999999999999" customHeight="1" thickBot="1" x14ac:dyDescent="0.25">
      <c r="A55" s="73">
        <f t="shared" si="2"/>
        <v>54</v>
      </c>
      <c r="B55" s="18" t="s">
        <v>107</v>
      </c>
      <c r="C55" s="19" t="s">
        <v>75</v>
      </c>
      <c r="D55" s="20" t="s">
        <v>38</v>
      </c>
      <c r="E55" s="21"/>
      <c r="F55" s="21"/>
      <c r="G55" s="21"/>
      <c r="H55" s="21"/>
      <c r="I55" s="21"/>
      <c r="J55" s="21" t="s">
        <v>39</v>
      </c>
      <c r="K55" s="21" t="s">
        <v>39</v>
      </c>
      <c r="L55" s="21" t="s">
        <v>39</v>
      </c>
      <c r="M55" s="21" t="s">
        <v>39</v>
      </c>
      <c r="N55" s="21" t="s">
        <v>39</v>
      </c>
      <c r="O55" s="21" t="s">
        <v>39</v>
      </c>
      <c r="P55" s="21" t="s">
        <v>39</v>
      </c>
      <c r="Q55" s="21" t="s">
        <v>39</v>
      </c>
      <c r="R55" s="21"/>
      <c r="S55" s="21"/>
      <c r="T55" s="21"/>
      <c r="U55" s="179">
        <v>5</v>
      </c>
      <c r="V55" s="179">
        <v>4</v>
      </c>
    </row>
    <row r="56" spans="1:22" ht="19.899999999999999" customHeight="1" thickBot="1" x14ac:dyDescent="0.25">
      <c r="A56" s="73">
        <f t="shared" si="2"/>
        <v>55</v>
      </c>
      <c r="B56" s="18" t="s">
        <v>108</v>
      </c>
      <c r="C56" s="19" t="s">
        <v>362</v>
      </c>
      <c r="D56" s="20" t="s">
        <v>76</v>
      </c>
      <c r="E56" s="21"/>
      <c r="F56" s="21"/>
      <c r="G56" s="21"/>
      <c r="H56" s="21"/>
      <c r="I56" s="21"/>
      <c r="J56" s="21" t="s">
        <v>39</v>
      </c>
      <c r="K56" s="21" t="s">
        <v>39</v>
      </c>
      <c r="L56" s="21" t="s">
        <v>39</v>
      </c>
      <c r="M56" s="21" t="s">
        <v>39</v>
      </c>
      <c r="N56" s="21" t="s">
        <v>39</v>
      </c>
      <c r="O56" s="21" t="s">
        <v>39</v>
      </c>
      <c r="P56" s="21" t="s">
        <v>39</v>
      </c>
      <c r="Q56" s="21" t="s">
        <v>39</v>
      </c>
      <c r="R56" s="21"/>
      <c r="S56" s="21"/>
      <c r="T56" s="21"/>
      <c r="U56" s="20">
        <v>99.7</v>
      </c>
      <c r="V56" s="20">
        <v>99.7</v>
      </c>
    </row>
    <row r="57" spans="1:22" ht="19.899999999999999" customHeight="1" thickBot="1" x14ac:dyDescent="0.25">
      <c r="A57" s="73">
        <f t="shared" si="2"/>
        <v>56</v>
      </c>
      <c r="B57" s="18" t="s">
        <v>109</v>
      </c>
      <c r="C57" s="19" t="s">
        <v>77</v>
      </c>
      <c r="D57" s="20" t="s">
        <v>38</v>
      </c>
      <c r="E57" s="21"/>
      <c r="F57" s="21"/>
      <c r="G57" s="21"/>
      <c r="H57" s="21"/>
      <c r="I57" s="21"/>
      <c r="J57" s="21" t="s">
        <v>39</v>
      </c>
      <c r="K57" s="21" t="s">
        <v>39</v>
      </c>
      <c r="L57" s="21" t="s">
        <v>39</v>
      </c>
      <c r="M57" s="21" t="s">
        <v>39</v>
      </c>
      <c r="N57" s="21" t="s">
        <v>39</v>
      </c>
      <c r="O57" s="21" t="s">
        <v>39</v>
      </c>
      <c r="P57" s="21" t="s">
        <v>39</v>
      </c>
      <c r="Q57" s="21" t="s">
        <v>39</v>
      </c>
      <c r="R57" s="21"/>
      <c r="S57" s="21"/>
      <c r="T57" s="21"/>
      <c r="U57" s="20">
        <v>2.5</v>
      </c>
      <c r="V57" s="20">
        <v>2.5</v>
      </c>
    </row>
    <row r="58" spans="1:22" s="6" customFormat="1" ht="30" customHeight="1" thickBot="1" x14ac:dyDescent="0.25">
      <c r="A58" s="73">
        <f t="shared" si="2"/>
        <v>57</v>
      </c>
      <c r="B58" s="16" t="s">
        <v>78</v>
      </c>
      <c r="C58" s="38" t="s">
        <v>79</v>
      </c>
      <c r="D58" s="2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8"/>
      <c r="V58" s="8"/>
    </row>
    <row r="59" spans="1:22" ht="19.899999999999999" customHeight="1" thickBot="1" x14ac:dyDescent="0.25">
      <c r="A59" s="73">
        <f t="shared" si="2"/>
        <v>58</v>
      </c>
      <c r="B59" s="18" t="s">
        <v>110</v>
      </c>
      <c r="C59" s="19" t="s">
        <v>74</v>
      </c>
      <c r="D59" s="20" t="s">
        <v>38</v>
      </c>
      <c r="E59" s="21" t="s">
        <v>39</v>
      </c>
      <c r="F59" s="21" t="s">
        <v>39</v>
      </c>
      <c r="G59" s="21" t="s">
        <v>39</v>
      </c>
      <c r="H59" s="21" t="s">
        <v>39</v>
      </c>
      <c r="I59" s="21" t="s">
        <v>39</v>
      </c>
      <c r="J59" s="21">
        <v>21.75</v>
      </c>
      <c r="K59" s="21">
        <v>21.75</v>
      </c>
      <c r="L59" s="21">
        <v>21.75</v>
      </c>
      <c r="M59" s="21">
        <v>21.75</v>
      </c>
      <c r="N59" s="21">
        <v>21.75</v>
      </c>
      <c r="O59" s="21">
        <v>21.75</v>
      </c>
      <c r="P59" s="21">
        <v>21.75</v>
      </c>
      <c r="Q59" s="21">
        <v>21.75</v>
      </c>
      <c r="R59" s="21"/>
      <c r="S59" s="21"/>
      <c r="T59" s="21"/>
      <c r="U59" s="20" t="s">
        <v>39</v>
      </c>
      <c r="V59" s="20" t="s">
        <v>39</v>
      </c>
    </row>
    <row r="60" spans="1:22" ht="19.899999999999999" customHeight="1" thickBot="1" x14ac:dyDescent="0.25">
      <c r="A60" s="73">
        <f t="shared" si="2"/>
        <v>59</v>
      </c>
      <c r="B60" s="18" t="s">
        <v>111</v>
      </c>
      <c r="C60" s="19" t="s">
        <v>75</v>
      </c>
      <c r="D60" s="20" t="s">
        <v>38</v>
      </c>
      <c r="E60" s="21" t="s">
        <v>39</v>
      </c>
      <c r="F60" s="21" t="s">
        <v>39</v>
      </c>
      <c r="G60" s="21" t="s">
        <v>39</v>
      </c>
      <c r="H60" s="21" t="s">
        <v>39</v>
      </c>
      <c r="I60" s="21" t="s">
        <v>39</v>
      </c>
      <c r="J60" s="21">
        <v>19</v>
      </c>
      <c r="K60" s="21">
        <v>19</v>
      </c>
      <c r="L60" s="21">
        <v>19</v>
      </c>
      <c r="M60" s="21">
        <v>19</v>
      </c>
      <c r="N60" s="21">
        <v>19</v>
      </c>
      <c r="O60" s="21">
        <v>19</v>
      </c>
      <c r="P60" s="21">
        <v>19</v>
      </c>
      <c r="Q60" s="21">
        <v>19</v>
      </c>
      <c r="R60" s="21"/>
      <c r="S60" s="21"/>
      <c r="T60" s="21"/>
      <c r="U60" s="20" t="s">
        <v>39</v>
      </c>
      <c r="V60" s="20" t="s">
        <v>39</v>
      </c>
    </row>
    <row r="61" spans="1:22" ht="19.899999999999999" customHeight="1" thickBot="1" x14ac:dyDescent="0.25">
      <c r="A61" s="73">
        <f t="shared" si="2"/>
        <v>60</v>
      </c>
      <c r="B61" s="18" t="s">
        <v>112</v>
      </c>
      <c r="C61" s="19" t="s">
        <v>362</v>
      </c>
      <c r="D61" s="20" t="s">
        <v>76</v>
      </c>
      <c r="E61" s="21" t="s">
        <v>39</v>
      </c>
      <c r="F61" s="21" t="s">
        <v>39</v>
      </c>
      <c r="G61" s="21" t="s">
        <v>39</v>
      </c>
      <c r="H61" s="21" t="s">
        <v>39</v>
      </c>
      <c r="I61" s="21" t="s">
        <v>39</v>
      </c>
      <c r="J61" s="21">
        <v>99.99</v>
      </c>
      <c r="K61" s="21">
        <v>99.99</v>
      </c>
      <c r="L61" s="21">
        <v>99.99</v>
      </c>
      <c r="M61" s="21">
        <v>99.99</v>
      </c>
      <c r="N61" s="21">
        <v>99.99</v>
      </c>
      <c r="O61" s="21">
        <v>99.99</v>
      </c>
      <c r="P61" s="21">
        <v>99.99</v>
      </c>
      <c r="Q61" s="21">
        <v>99.99</v>
      </c>
      <c r="R61" s="21"/>
      <c r="S61" s="21"/>
      <c r="T61" s="21"/>
      <c r="U61" s="20" t="s">
        <v>39</v>
      </c>
      <c r="V61" s="20" t="s">
        <v>39</v>
      </c>
    </row>
    <row r="62" spans="1:22" ht="19.899999999999999" customHeight="1" thickBot="1" x14ac:dyDescent="0.25">
      <c r="A62" s="73">
        <f t="shared" si="2"/>
        <v>61</v>
      </c>
      <c r="B62" s="18" t="s">
        <v>113</v>
      </c>
      <c r="C62" s="19" t="s">
        <v>114</v>
      </c>
      <c r="D62" s="20"/>
      <c r="E62" s="21" t="s">
        <v>39</v>
      </c>
      <c r="F62" s="21" t="s">
        <v>39</v>
      </c>
      <c r="G62" s="21" t="s">
        <v>39</v>
      </c>
      <c r="H62" s="21" t="s">
        <v>39</v>
      </c>
      <c r="I62" s="21" t="s">
        <v>39</v>
      </c>
      <c r="J62" s="21" t="s">
        <v>39</v>
      </c>
      <c r="K62" s="21" t="s">
        <v>39</v>
      </c>
      <c r="L62" s="21" t="s">
        <v>39</v>
      </c>
      <c r="M62" s="21" t="s">
        <v>39</v>
      </c>
      <c r="N62" s="21" t="s">
        <v>39</v>
      </c>
      <c r="O62" s="21" t="s">
        <v>39</v>
      </c>
      <c r="P62" s="21" t="s">
        <v>39</v>
      </c>
      <c r="Q62" s="21" t="s">
        <v>39</v>
      </c>
      <c r="R62" s="21"/>
      <c r="S62" s="21"/>
      <c r="T62" s="21"/>
      <c r="U62" s="20" t="s">
        <v>39</v>
      </c>
      <c r="V62" s="20" t="s">
        <v>39</v>
      </c>
    </row>
    <row r="63" spans="1:22" s="6" customFormat="1" ht="30" customHeight="1" thickBot="1" x14ac:dyDescent="0.25">
      <c r="A63" s="73">
        <f t="shared" si="2"/>
        <v>62</v>
      </c>
      <c r="B63" s="16" t="s">
        <v>115</v>
      </c>
      <c r="C63" s="28" t="s">
        <v>116</v>
      </c>
      <c r="D63" s="2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8"/>
      <c r="V63" s="8"/>
    </row>
    <row r="64" spans="1:22" ht="19.899999999999999" customHeight="1" thickBot="1" x14ac:dyDescent="0.25">
      <c r="A64" s="73">
        <f t="shared" si="2"/>
        <v>63</v>
      </c>
      <c r="B64" s="70"/>
      <c r="C64" s="71" t="s">
        <v>234</v>
      </c>
      <c r="D64" s="44"/>
      <c r="E64" s="45"/>
      <c r="F64" s="45"/>
      <c r="G64" s="45"/>
      <c r="H64" s="45"/>
      <c r="I64" s="45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8"/>
      <c r="V64" s="218"/>
    </row>
    <row r="65" spans="1:22" ht="45" customHeight="1" thickBot="1" x14ac:dyDescent="0.25">
      <c r="A65" s="73">
        <f t="shared" si="2"/>
        <v>64</v>
      </c>
      <c r="B65" s="70"/>
      <c r="C65" s="308" t="s">
        <v>118</v>
      </c>
      <c r="D65" s="308"/>
      <c r="E65" s="309"/>
      <c r="F65" s="309"/>
      <c r="G65" s="309"/>
      <c r="H65" s="309"/>
      <c r="I65" s="31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9"/>
      <c r="V65" s="19"/>
    </row>
    <row r="66" spans="1:22" s="6" customFormat="1" ht="30" customHeight="1" thickBot="1" x14ac:dyDescent="0.25">
      <c r="A66" s="73">
        <f t="shared" si="2"/>
        <v>65</v>
      </c>
      <c r="B66" s="16" t="s">
        <v>119</v>
      </c>
      <c r="C66" s="28" t="s">
        <v>120</v>
      </c>
      <c r="D66" s="26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8"/>
      <c r="V66" s="8"/>
    </row>
    <row r="67" spans="1:22" s="48" customFormat="1" ht="19.899999999999999" customHeight="1" thickBot="1" x14ac:dyDescent="0.25">
      <c r="A67" s="73">
        <f t="shared" si="2"/>
        <v>66</v>
      </c>
      <c r="B67" s="18" t="s">
        <v>215</v>
      </c>
      <c r="C67" s="58" t="s">
        <v>122</v>
      </c>
      <c r="D67" s="59" t="s">
        <v>38</v>
      </c>
      <c r="E67" s="60">
        <f t="shared" ref="E67:T67" si="3">-20*LOG(4*PI()*(E13/0.3)*6376000*(SQRT((42162/6376)^2-(COS(RADIANS(E45)))^2)-SIN(RADIANS(E45))))</f>
        <v>-201.85238681490716</v>
      </c>
      <c r="F67" s="60">
        <f t="shared" si="3"/>
        <v>-202.1784945715188</v>
      </c>
      <c r="G67" s="60">
        <f t="shared" si="3"/>
        <v>-201.85238681490716</v>
      </c>
      <c r="H67" s="60">
        <f t="shared" si="3"/>
        <v>-202.1784945715188</v>
      </c>
      <c r="I67" s="60">
        <f t="shared" si="3"/>
        <v>-202.93808202951885</v>
      </c>
      <c r="J67" s="60">
        <f t="shared" si="3"/>
        <v>-202.83455142791888</v>
      </c>
      <c r="K67" s="60">
        <f t="shared" si="3"/>
        <v>-202.83455142791888</v>
      </c>
      <c r="L67" s="60">
        <f t="shared" si="3"/>
        <v>-202.82932211431239</v>
      </c>
      <c r="M67" s="60">
        <f t="shared" si="3"/>
        <v>-202.82932211431239</v>
      </c>
      <c r="N67" s="60">
        <f t="shared" si="3"/>
        <v>-202.82932211431239</v>
      </c>
      <c r="O67" s="60">
        <f t="shared" si="3"/>
        <v>-202.82932211431239</v>
      </c>
      <c r="P67" s="60">
        <f t="shared" si="3"/>
        <v>-202.82932211431239</v>
      </c>
      <c r="Q67" s="60">
        <f t="shared" si="3"/>
        <v>-202.82932211431239</v>
      </c>
      <c r="R67" s="60">
        <f t="shared" si="3"/>
        <v>-202.8321552333199</v>
      </c>
      <c r="S67" s="60">
        <f t="shared" si="3"/>
        <v>-202.8321552333199</v>
      </c>
      <c r="T67" s="60">
        <f t="shared" si="3"/>
        <v>-202.8321552333199</v>
      </c>
      <c r="U67" s="59">
        <v>-213.2</v>
      </c>
      <c r="V67" s="59">
        <v>-213.2</v>
      </c>
    </row>
    <row r="68" spans="1:22" s="48" customFormat="1" ht="19.899999999999999" customHeight="1" thickBot="1" x14ac:dyDescent="0.25">
      <c r="A68" s="73">
        <f t="shared" si="2"/>
        <v>67</v>
      </c>
      <c r="B68" s="18" t="s">
        <v>216</v>
      </c>
      <c r="C68" s="58" t="s">
        <v>235</v>
      </c>
      <c r="D68" s="59" t="s">
        <v>35</v>
      </c>
      <c r="E68" s="60">
        <f t="shared" ref="E68:T68" si="4">E36+E26+E67</f>
        <v>-97.452386814907157</v>
      </c>
      <c r="F68" s="60">
        <f t="shared" si="4"/>
        <v>-123.1784945715188</v>
      </c>
      <c r="G68" s="60">
        <f t="shared" si="4"/>
        <v>-103.45238681490716</v>
      </c>
      <c r="H68" s="60">
        <f t="shared" si="4"/>
        <v>-118.5784945715188</v>
      </c>
      <c r="I68" s="60">
        <f t="shared" si="4"/>
        <v>-118.63808202951884</v>
      </c>
      <c r="J68" s="60">
        <f t="shared" si="4"/>
        <v>-73.834551427918882</v>
      </c>
      <c r="K68" s="60">
        <f t="shared" si="4"/>
        <v>-73.834551427918882</v>
      </c>
      <c r="L68" s="60">
        <f t="shared" si="4"/>
        <v>-84.82932211431239</v>
      </c>
      <c r="M68" s="60">
        <f t="shared" si="4"/>
        <v>-73.82932211431239</v>
      </c>
      <c r="N68" s="60">
        <f t="shared" si="4"/>
        <v>-86.82932211431239</v>
      </c>
      <c r="O68" s="60">
        <f t="shared" si="4"/>
        <v>-73.82932211431239</v>
      </c>
      <c r="P68" s="60">
        <f t="shared" si="4"/>
        <v>-89.82932211431239</v>
      </c>
      <c r="Q68" s="60">
        <f t="shared" si="4"/>
        <v>-73.82932211431239</v>
      </c>
      <c r="R68" s="60">
        <f t="shared" si="4"/>
        <v>-93.932155233319889</v>
      </c>
      <c r="S68" s="60">
        <f t="shared" si="4"/>
        <v>-134.2321552333199</v>
      </c>
      <c r="T68" s="60">
        <f t="shared" si="4"/>
        <v>-116.13215523331989</v>
      </c>
      <c r="U68" s="59">
        <f>U36+U26+U67</f>
        <v>-93.699999999999989</v>
      </c>
      <c r="V68" s="59">
        <f>V36+V26+V67</f>
        <v>-118.6</v>
      </c>
    </row>
    <row r="69" spans="1:22" s="48" customFormat="1" ht="19.899999999999999" customHeight="1" thickBot="1" x14ac:dyDescent="0.25">
      <c r="A69" s="73">
        <f t="shared" si="2"/>
        <v>68</v>
      </c>
      <c r="B69" s="18" t="s">
        <v>217</v>
      </c>
      <c r="C69" s="58" t="s">
        <v>124</v>
      </c>
      <c r="D69" s="59" t="s">
        <v>35</v>
      </c>
      <c r="E69" s="60">
        <f t="shared" ref="E69:T69" si="5">-228.6+10*LOG(E28*E22*1000000)</f>
        <v>-136.66975635014887</v>
      </c>
      <c r="F69" s="60">
        <f t="shared" si="5"/>
        <v>-136.66975635014887</v>
      </c>
      <c r="G69" s="60">
        <f t="shared" si="5"/>
        <v>-136.66975635014887</v>
      </c>
      <c r="H69" s="60">
        <f t="shared" si="5"/>
        <v>-142.69742370977099</v>
      </c>
      <c r="I69" s="60">
        <f t="shared" si="5"/>
        <v>-139.68005630678869</v>
      </c>
      <c r="J69" s="60">
        <f t="shared" si="5"/>
        <v>-113.28010448587449</v>
      </c>
      <c r="K69" s="60">
        <f t="shared" si="5"/>
        <v>-113.28010448587449</v>
      </c>
      <c r="L69" s="60">
        <f t="shared" si="5"/>
        <v>-126.92092189998519</v>
      </c>
      <c r="M69" s="60">
        <f t="shared" si="5"/>
        <v>-126.92092189998519</v>
      </c>
      <c r="N69" s="60">
        <f t="shared" si="5"/>
        <v>-128.96212172654444</v>
      </c>
      <c r="O69" s="60">
        <f t="shared" si="5"/>
        <v>-128.96212172654444</v>
      </c>
      <c r="P69" s="60">
        <f t="shared" si="5"/>
        <v>-131.97242168318425</v>
      </c>
      <c r="Q69" s="60">
        <f t="shared" si="5"/>
        <v>-131.97242168318425</v>
      </c>
      <c r="R69" s="60">
        <f t="shared" si="5"/>
        <v>-137.69389292171593</v>
      </c>
      <c r="S69" s="60">
        <f t="shared" si="5"/>
        <v>-153.57026940934367</v>
      </c>
      <c r="T69" s="60">
        <f t="shared" si="5"/>
        <v>-137.69389292171593</v>
      </c>
      <c r="U69" s="212">
        <f>-228.6+10*LOG(U28*U22*1000000)</f>
        <v>-112.31355677715392</v>
      </c>
      <c r="V69" s="212">
        <f>-228.6+10*LOG(V28*V22*1000000)</f>
        <v>-130.09506928099034</v>
      </c>
    </row>
    <row r="70" spans="1:22" s="48" customFormat="1" ht="19.899999999999999" customHeight="1" thickBot="1" x14ac:dyDescent="0.25">
      <c r="A70" s="73">
        <f t="shared" si="2"/>
        <v>69</v>
      </c>
      <c r="B70" s="18" t="s">
        <v>218</v>
      </c>
      <c r="C70" s="58" t="s">
        <v>208</v>
      </c>
      <c r="D70" s="59" t="s">
        <v>38</v>
      </c>
      <c r="E70" s="60">
        <f t="shared" ref="E70:T70" si="6">E68-E69</f>
        <v>39.217369535241716</v>
      </c>
      <c r="F70" s="60">
        <f t="shared" si="6"/>
        <v>13.491261778630076</v>
      </c>
      <c r="G70" s="60">
        <f t="shared" si="6"/>
        <v>33.217369535241716</v>
      </c>
      <c r="H70" s="60">
        <f t="shared" si="6"/>
        <v>24.118929138252184</v>
      </c>
      <c r="I70" s="60">
        <f t="shared" si="6"/>
        <v>21.041974277269844</v>
      </c>
      <c r="J70" s="60">
        <f t="shared" si="6"/>
        <v>39.445553057955607</v>
      </c>
      <c r="K70" s="60">
        <f t="shared" si="6"/>
        <v>39.445553057955607</v>
      </c>
      <c r="L70" s="60">
        <f t="shared" si="6"/>
        <v>42.091599785672798</v>
      </c>
      <c r="M70" s="60">
        <f t="shared" si="6"/>
        <v>53.091599785672798</v>
      </c>
      <c r="N70" s="60">
        <f t="shared" si="6"/>
        <v>42.132799612232049</v>
      </c>
      <c r="O70" s="60">
        <f t="shared" si="6"/>
        <v>55.132799612232049</v>
      </c>
      <c r="P70" s="60">
        <f t="shared" si="6"/>
        <v>42.143099568871861</v>
      </c>
      <c r="Q70" s="60">
        <f t="shared" si="6"/>
        <v>58.143099568871861</v>
      </c>
      <c r="R70" s="60">
        <f t="shared" si="6"/>
        <v>43.761737688396039</v>
      </c>
      <c r="S70" s="60">
        <f t="shared" si="6"/>
        <v>19.338114176023765</v>
      </c>
      <c r="T70" s="60">
        <f t="shared" si="6"/>
        <v>21.561737688396036</v>
      </c>
      <c r="U70" s="212">
        <f>U68-U69</f>
        <v>18.613556777153931</v>
      </c>
      <c r="V70" s="212">
        <f>V68-V69</f>
        <v>11.49506928099035</v>
      </c>
    </row>
    <row r="71" spans="1:22" s="48" customFormat="1" ht="19.899999999999999" customHeight="1" thickBot="1" x14ac:dyDescent="0.25">
      <c r="A71" s="73">
        <f t="shared" si="2"/>
        <v>70</v>
      </c>
      <c r="B71" s="18" t="s">
        <v>219</v>
      </c>
      <c r="C71" s="58" t="s">
        <v>212</v>
      </c>
      <c r="D71" s="59" t="s">
        <v>38</v>
      </c>
      <c r="E71" s="60">
        <f t="shared" ref="E71:T71" si="7">-10*LOG(10^(-E48/10)+10^(-E49/10))</f>
        <v>20.689188359310386</v>
      </c>
      <c r="F71" s="60">
        <f t="shared" si="7"/>
        <v>20.689188359310386</v>
      </c>
      <c r="G71" s="60">
        <f t="shared" si="7"/>
        <v>20.689188359310386</v>
      </c>
      <c r="H71" s="60">
        <f t="shared" si="7"/>
        <v>20.689188359310386</v>
      </c>
      <c r="I71" s="60">
        <f t="shared" si="7"/>
        <v>20.689188359310386</v>
      </c>
      <c r="J71" s="60">
        <f t="shared" si="7"/>
        <v>24.506941798247773</v>
      </c>
      <c r="K71" s="60">
        <f t="shared" si="7"/>
        <v>24.506941798247773</v>
      </c>
      <c r="L71" s="60">
        <f t="shared" si="7"/>
        <v>24.506941798247773</v>
      </c>
      <c r="M71" s="60">
        <f t="shared" si="7"/>
        <v>24.506941798247773</v>
      </c>
      <c r="N71" s="60">
        <f t="shared" si="7"/>
        <v>24.506941798247773</v>
      </c>
      <c r="O71" s="60">
        <f t="shared" si="7"/>
        <v>24.506941798247773</v>
      </c>
      <c r="P71" s="60">
        <f t="shared" si="7"/>
        <v>24.506941798247773</v>
      </c>
      <c r="Q71" s="60">
        <f t="shared" si="7"/>
        <v>24.506941798247773</v>
      </c>
      <c r="R71" s="60">
        <f t="shared" si="7"/>
        <v>24.242537935898358</v>
      </c>
      <c r="S71" s="60">
        <f t="shared" si="7"/>
        <v>23.301404595096077</v>
      </c>
      <c r="T71" s="60">
        <f t="shared" si="7"/>
        <v>23.853906261827174</v>
      </c>
      <c r="U71" s="212">
        <f>-10*LOG(10^(-U48/10)+10^(-U49/10))</f>
        <v>21.888548852533241</v>
      </c>
      <c r="V71" s="212">
        <f>-10*LOG(10^(-V48/10)+10^(-V49/10))</f>
        <v>20.813987682736634</v>
      </c>
    </row>
    <row r="72" spans="1:22" s="48" customFormat="1" ht="19.899999999999999" customHeight="1" thickBot="1" x14ac:dyDescent="0.25">
      <c r="A72" s="73">
        <f t="shared" si="2"/>
        <v>71</v>
      </c>
      <c r="B72" s="18" t="s">
        <v>220</v>
      </c>
      <c r="C72" s="58" t="s">
        <v>239</v>
      </c>
      <c r="D72" s="59" t="s">
        <v>38</v>
      </c>
      <c r="E72" s="60">
        <f t="shared" ref="E72:T72" si="8">-10*LOG(10^(-E70/10)+10^(-E71/10))</f>
        <v>20.628663133581917</v>
      </c>
      <c r="F72" s="60">
        <f t="shared" si="8"/>
        <v>12.733467798661719</v>
      </c>
      <c r="G72" s="60">
        <f t="shared" si="8"/>
        <v>20.453082153982223</v>
      </c>
      <c r="H72" s="60">
        <f t="shared" si="8"/>
        <v>19.063637748268945</v>
      </c>
      <c r="I72" s="60">
        <f t="shared" si="8"/>
        <v>17.851700159686111</v>
      </c>
      <c r="J72" s="60">
        <f t="shared" si="8"/>
        <v>24.369837852485695</v>
      </c>
      <c r="K72" s="60">
        <f t="shared" si="8"/>
        <v>24.369837852485695</v>
      </c>
      <c r="L72" s="60">
        <f t="shared" si="8"/>
        <v>24.43185582663201</v>
      </c>
      <c r="M72" s="60">
        <f t="shared" si="8"/>
        <v>24.500929813382143</v>
      </c>
      <c r="N72" s="60">
        <f t="shared" si="8"/>
        <v>24.43255873347924</v>
      </c>
      <c r="O72" s="60">
        <f t="shared" si="8"/>
        <v>24.503183332531652</v>
      </c>
      <c r="P72" s="60">
        <f t="shared" si="8"/>
        <v>24.432733438404096</v>
      </c>
      <c r="Q72" s="60">
        <f t="shared" si="8"/>
        <v>24.505062158808904</v>
      </c>
      <c r="R72" s="60">
        <f t="shared" si="8"/>
        <v>24.194293207418163</v>
      </c>
      <c r="S72" s="60">
        <f t="shared" si="8"/>
        <v>17.872224956172616</v>
      </c>
      <c r="T72" s="60">
        <f t="shared" si="8"/>
        <v>19.548021984028651</v>
      </c>
      <c r="U72" s="212">
        <f>-10*LOG(10^(-U70/10)+10^(-U71/10))</f>
        <v>16.939094729009373</v>
      </c>
      <c r="V72" s="212">
        <f>-10*LOG(10^(-V70/10)+10^(-V71/10))</f>
        <v>11.014618932078506</v>
      </c>
    </row>
    <row r="73" spans="1:22" s="48" customFormat="1" ht="19.899999999999999" customHeight="1" thickBot="1" x14ac:dyDescent="0.25">
      <c r="A73" s="73">
        <f t="shared" si="2"/>
        <v>72</v>
      </c>
      <c r="B73" s="18" t="s">
        <v>221</v>
      </c>
      <c r="C73" s="58" t="s">
        <v>123</v>
      </c>
      <c r="D73" s="59" t="s">
        <v>38</v>
      </c>
      <c r="E73" s="60">
        <f>-20*LOG(4*PI()*(E16/0.3)*6376000*(SQRT((42162/6376)^2-(COS(RADIANS(E46)))^2)-SIN(RADIANS(E46))))</f>
        <v>-201.87069956492758</v>
      </c>
      <c r="F73" s="60">
        <f>-20*LOG(4*PI()*(F16/0.3)*6376000*(SQRT((42162/6376)^2-(COS(RADIANS(F46)))^2)-SIN(RADIANS(F46))))</f>
        <v>-202.2252749041362</v>
      </c>
      <c r="G73" s="60">
        <f>-20*LOG(4*PI()*(G16/0.3)*6376000*(SQRT((42162/6376)^2-(COS(RADIANS(G46)))^2)-SIN(RADIANS(G46))))</f>
        <v>-201.87069956492758</v>
      </c>
      <c r="H73" s="60">
        <f>-20*LOG(4*PI()*(H16/0.3)*6376000*(SQRT((42162/6376)^2-(COS(RADIANS(H46)))^2)-SIN(RADIANS(H46))))</f>
        <v>-202.2252749041362</v>
      </c>
      <c r="I73" s="60">
        <f>-20*LOG(4*PI()*(I16/0.3)*6376000*(SQRT((42162/6376)^2-(COS(RADIANS(I46)))^2)-SIN(RADIANS(I46))))</f>
        <v>-202.2252749041362</v>
      </c>
      <c r="J73" s="60"/>
      <c r="K73" s="60"/>
      <c r="L73" s="60"/>
      <c r="M73" s="60"/>
      <c r="N73" s="60"/>
      <c r="O73" s="60"/>
      <c r="P73" s="60"/>
      <c r="Q73" s="60"/>
      <c r="R73" s="60">
        <f>-20*LOG(4*PI()*(R16/0.3)*6376000*(SQRT((42162/6376)^2-(COS(RADIANS(R46)))^2)-SIN(RADIANS(R46))))</f>
        <v>-202.11022832635436</v>
      </c>
      <c r="S73" s="60">
        <f>-20*LOG(4*PI()*(S16/0.3)*6376000*(SQRT((42162/6376)^2-(COS(RADIANS(S46)))^2)-SIN(RADIANS(S46))))</f>
        <v>-202.11022832635436</v>
      </c>
      <c r="T73" s="60">
        <f>-20*LOG(4*PI()*(T16/0.3)*6376000*(SQRT((42162/6376)^2-(COS(RADIANS(T46)))^2)-SIN(RADIANS(T46))))</f>
        <v>-202.11022832635436</v>
      </c>
      <c r="U73" s="59">
        <v>-209.2</v>
      </c>
      <c r="V73" s="59">
        <v>-209.2</v>
      </c>
    </row>
    <row r="74" spans="1:22" s="48" customFormat="1" ht="19.899999999999999" customHeight="1" thickBot="1" x14ac:dyDescent="0.25">
      <c r="A74" s="73">
        <f t="shared" si="2"/>
        <v>73</v>
      </c>
      <c r="B74" s="18" t="s">
        <v>222</v>
      </c>
      <c r="C74" s="58" t="s">
        <v>236</v>
      </c>
      <c r="D74" s="59" t="s">
        <v>35</v>
      </c>
      <c r="E74" s="60">
        <f>E29+E42+E73</f>
        <v>-107.97069956492757</v>
      </c>
      <c r="F74" s="60">
        <f>F29+F42+F73</f>
        <v>-125.0252749041362</v>
      </c>
      <c r="G74" s="60">
        <f>G29+G42+G73</f>
        <v>-121.37069956492758</v>
      </c>
      <c r="H74" s="60">
        <f>H29+H42+H73</f>
        <v>-134.52527490413621</v>
      </c>
      <c r="I74" s="60">
        <f>I29+I42+I73</f>
        <v>-123.2252749041362</v>
      </c>
      <c r="J74" s="60"/>
      <c r="K74" s="60"/>
      <c r="L74" s="60"/>
      <c r="M74" s="60"/>
      <c r="N74" s="60"/>
      <c r="O74" s="60"/>
      <c r="P74" s="60"/>
      <c r="Q74" s="60"/>
      <c r="R74" s="60">
        <f>R29+R42+R73</f>
        <v>-106.21022832635435</v>
      </c>
      <c r="S74" s="60">
        <f>S29+S42+S73</f>
        <v>-145.61022832635436</v>
      </c>
      <c r="T74" s="60">
        <f>T29+T42+T73</f>
        <v>-129.71022832635435</v>
      </c>
      <c r="U74" s="59">
        <f>U29+U42+U73</f>
        <v>-102.39999999999999</v>
      </c>
      <c r="V74" s="59">
        <f>V29+V42+V73</f>
        <v>-99.1</v>
      </c>
    </row>
    <row r="75" spans="1:22" s="48" customFormat="1" ht="19.899999999999999" customHeight="1" thickBot="1" x14ac:dyDescent="0.25">
      <c r="A75" s="73">
        <f t="shared" si="2"/>
        <v>74</v>
      </c>
      <c r="B75" s="18" t="s">
        <v>223</v>
      </c>
      <c r="C75" s="58" t="s">
        <v>248</v>
      </c>
      <c r="D75" s="59" t="s">
        <v>35</v>
      </c>
      <c r="E75" s="60">
        <f>-228.6+10*LOG((E44*E23*1000000))</f>
        <v>-142.92973633840938</v>
      </c>
      <c r="F75" s="60">
        <f>-228.6+10*LOG((F44*F23*1000000))</f>
        <v>-142.92973633840938</v>
      </c>
      <c r="G75" s="60">
        <f>-228.6+10*LOG((G44*G23*1000000))</f>
        <v>-140.71124884224582</v>
      </c>
      <c r="H75" s="60">
        <f>-228.6+10*LOG((H44*H23*1000000))</f>
        <v>-145.94710374139169</v>
      </c>
      <c r="I75" s="60">
        <f>-228.6+10*LOG((I44*I23*1000000))</f>
        <v>-143.72154879888564</v>
      </c>
      <c r="J75" s="60"/>
      <c r="K75" s="60"/>
      <c r="L75" s="60"/>
      <c r="M75" s="60"/>
      <c r="N75" s="60"/>
      <c r="O75" s="60"/>
      <c r="P75" s="60"/>
      <c r="Q75" s="60"/>
      <c r="R75" s="60">
        <f>-228.6+10*LOG((R44*R23*1000000))</f>
        <v>-144.29441230477241</v>
      </c>
      <c r="S75" s="60">
        <f>-228.6+10*LOG((S44*S23*1000000))</f>
        <v>-157.48233566947437</v>
      </c>
      <c r="T75" s="60">
        <f>-228.6+10*LOG((T44*T23*1000000))</f>
        <v>-141.60595918184663</v>
      </c>
      <c r="U75" s="212">
        <f>-228.6+10*LOG(U44*U23*1000000)</f>
        <v>-119.63749437538361</v>
      </c>
      <c r="V75" s="212">
        <f>-228.6+10*LOG(V44*V23*1000000)</f>
        <v>-135.86998727936262</v>
      </c>
    </row>
    <row r="76" spans="1:22" s="48" customFormat="1" ht="19.899999999999999" customHeight="1" thickBot="1" x14ac:dyDescent="0.25">
      <c r="A76" s="73">
        <f t="shared" si="2"/>
        <v>75</v>
      </c>
      <c r="B76" s="18" t="s">
        <v>224</v>
      </c>
      <c r="C76" s="58" t="s">
        <v>209</v>
      </c>
      <c r="D76" s="59" t="s">
        <v>38</v>
      </c>
      <c r="E76" s="60">
        <f>E74-E75</f>
        <v>34.959036773481813</v>
      </c>
      <c r="F76" s="60">
        <f>F74-F75</f>
        <v>17.904461434273188</v>
      </c>
      <c r="G76" s="60">
        <f>G74-G75</f>
        <v>19.340549277318246</v>
      </c>
      <c r="H76" s="60">
        <f>H74-H75</f>
        <v>11.421828837255475</v>
      </c>
      <c r="I76" s="60">
        <f>I74-I75</f>
        <v>20.496273894749436</v>
      </c>
      <c r="J76" s="60"/>
      <c r="K76" s="60"/>
      <c r="L76" s="60"/>
      <c r="M76" s="60"/>
      <c r="N76" s="60"/>
      <c r="O76" s="60"/>
      <c r="P76" s="60"/>
      <c r="Q76" s="60"/>
      <c r="R76" s="60">
        <f>R74-R75</f>
        <v>38.084183978418054</v>
      </c>
      <c r="S76" s="60">
        <f>S74-S75</f>
        <v>11.872107343120007</v>
      </c>
      <c r="T76" s="60">
        <f>T74-T75</f>
        <v>11.895730855492275</v>
      </c>
      <c r="U76" s="212">
        <f>U74-U75</f>
        <v>17.237494375383619</v>
      </c>
      <c r="V76" s="212">
        <f>V74-V75</f>
        <v>36.769987279362624</v>
      </c>
    </row>
    <row r="77" spans="1:22" s="48" customFormat="1" ht="19.899999999999999" customHeight="1" thickBot="1" x14ac:dyDescent="0.25">
      <c r="A77" s="73">
        <f t="shared" si="2"/>
        <v>76</v>
      </c>
      <c r="B77" s="18" t="s">
        <v>225</v>
      </c>
      <c r="C77" s="58" t="s">
        <v>213</v>
      </c>
      <c r="D77" s="59" t="s">
        <v>38</v>
      </c>
      <c r="E77" s="60">
        <f>-10*LOG(10^(-E50/10)+10^(-E51/10))</f>
        <v>20.689188359310386</v>
      </c>
      <c r="F77" s="60">
        <f>-10*LOG(10^(-F50/10)+10^(-F51/10))</f>
        <v>20.689188359310386</v>
      </c>
      <c r="G77" s="60">
        <f>-10*LOG(10^(-G50/10)+10^(-G51/10))</f>
        <v>20.689188359310386</v>
      </c>
      <c r="H77" s="60">
        <f>-10*LOG(10^(-H50/10)+10^(-H51/10))</f>
        <v>20.689188359310386</v>
      </c>
      <c r="I77" s="60">
        <f>-10*LOG(10^(-I50/10)+10^(-I51/10))</f>
        <v>20.689188359310386</v>
      </c>
      <c r="J77" s="60"/>
      <c r="K77" s="60"/>
      <c r="L77" s="60"/>
      <c r="M77" s="60"/>
      <c r="N77" s="60"/>
      <c r="O77" s="60"/>
      <c r="P77" s="60"/>
      <c r="Q77" s="60"/>
      <c r="R77" s="60">
        <f>-10*LOG(10^(-R50/10)+10^(-R51/10))</f>
        <v>20.562240796437507</v>
      </c>
      <c r="S77" s="60">
        <f>-10*LOG(10^(-S50/10)+10^(-S51/10))</f>
        <v>20.562240796437507</v>
      </c>
      <c r="T77" s="60">
        <f>-10*LOG(10^(-T50/10)+10^(-T51/10))</f>
        <v>20.562240796437507</v>
      </c>
      <c r="U77" s="212">
        <f>-10*LOG(10^(-U50/10)+10^(-U51/10))</f>
        <v>15.576896805440219</v>
      </c>
      <c r="V77" s="212">
        <f>-10*LOG(10^(-V50/10)+10^(-V51/10))</f>
        <v>16.615885392123175</v>
      </c>
    </row>
    <row r="78" spans="1:22" s="48" customFormat="1" ht="19.899999999999999" customHeight="1" thickBot="1" x14ac:dyDescent="0.25">
      <c r="A78" s="73">
        <f t="shared" si="2"/>
        <v>77</v>
      </c>
      <c r="B78" s="18" t="s">
        <v>226</v>
      </c>
      <c r="C78" s="58" t="s">
        <v>240</v>
      </c>
      <c r="D78" s="59" t="s">
        <v>38</v>
      </c>
      <c r="E78" s="60">
        <f>-10*LOG(10^(-E76/10)+10^(-E77/10))</f>
        <v>20.529674160018683</v>
      </c>
      <c r="F78" s="60">
        <f>-10*LOG(10^(-F76/10)+10^(-F77/10))</f>
        <v>16.067048609728523</v>
      </c>
      <c r="G78" s="60">
        <f>-10*LOG(10^(-G76/10)+10^(-G77/10))</f>
        <v>16.952427802629547</v>
      </c>
      <c r="H78" s="60">
        <f>-10*LOG(10^(-H76/10)+10^(-H77/10))</f>
        <v>10.935950040858584</v>
      </c>
      <c r="I78" s="60">
        <f>-10*LOG(10^(-I76/10)+10^(-I77/10))</f>
        <v>17.581360096128087</v>
      </c>
      <c r="J78" s="60"/>
      <c r="K78" s="60"/>
      <c r="L78" s="60"/>
      <c r="M78" s="60"/>
      <c r="N78" s="60"/>
      <c r="O78" s="60"/>
      <c r="P78" s="60"/>
      <c r="Q78" s="60"/>
      <c r="R78" s="60">
        <f>-10*LOG(10^(-R76/10)+10^(-R77/10))</f>
        <v>20.486072192311212</v>
      </c>
      <c r="S78" s="60">
        <f>-10*LOG(10^(-S76/10)+10^(-S77/10))</f>
        <v>11.321371652701952</v>
      </c>
      <c r="T78" s="60">
        <f>-10*LOG(10^(-T76/10)+10^(-T77/10))</f>
        <v>11.342174846013148</v>
      </c>
      <c r="U78" s="179">
        <f>-10*LOG(10^(-U76/10)+10^(-U77/10))</f>
        <v>13.318004824497729</v>
      </c>
      <c r="V78" s="179">
        <f>-10*LOG(10^(-V76/10)+10^(-V77/10))</f>
        <v>16.574170922166104</v>
      </c>
    </row>
    <row r="79" spans="1:22" s="57" customFormat="1" ht="19.899999999999999" customHeight="1" thickBot="1" x14ac:dyDescent="0.25">
      <c r="A79" s="73">
        <f t="shared" si="2"/>
        <v>78</v>
      </c>
      <c r="B79" s="62" t="s">
        <v>210</v>
      </c>
      <c r="C79" s="66" t="s">
        <v>241</v>
      </c>
      <c r="D79" s="67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8"/>
      <c r="V79" s="8"/>
    </row>
    <row r="80" spans="1:22" s="48" customFormat="1" ht="19.899999999999999" customHeight="1" thickBot="1" x14ac:dyDescent="0.25">
      <c r="A80" s="73">
        <f t="shared" ref="A80:A89" si="9">A79+1</f>
        <v>79</v>
      </c>
      <c r="B80" s="18" t="s">
        <v>227</v>
      </c>
      <c r="C80" s="58" t="s">
        <v>253</v>
      </c>
      <c r="D80" s="59" t="s">
        <v>38</v>
      </c>
      <c r="E80" s="60">
        <f t="shared" ref="E80:T80" si="10">IF(LEFT(TRIM(E9),1)="T",-10*LOG(10^(-E72/10)+10^(-E78/10)),"-")</f>
        <v>17.568586663644219</v>
      </c>
      <c r="F80" s="60">
        <f t="shared" si="10"/>
        <v>11.077664183116889</v>
      </c>
      <c r="G80" s="60">
        <f t="shared" si="10"/>
        <v>15.348894273612517</v>
      </c>
      <c r="H80" s="60">
        <f t="shared" si="10"/>
        <v>10.314278164353697</v>
      </c>
      <c r="I80" s="60">
        <f t="shared" si="10"/>
        <v>14.704126991379965</v>
      </c>
      <c r="J80" s="60" t="str">
        <f t="shared" si="10"/>
        <v>-</v>
      </c>
      <c r="K80" s="60" t="str">
        <f t="shared" si="10"/>
        <v>-</v>
      </c>
      <c r="L80" s="60" t="str">
        <f t="shared" si="10"/>
        <v>-</v>
      </c>
      <c r="M80" s="60" t="str">
        <f t="shared" si="10"/>
        <v>-</v>
      </c>
      <c r="N80" s="60" t="str">
        <f t="shared" si="10"/>
        <v>-</v>
      </c>
      <c r="O80" s="60" t="str">
        <f t="shared" si="10"/>
        <v>-</v>
      </c>
      <c r="P80" s="60" t="str">
        <f t="shared" si="10"/>
        <v>-</v>
      </c>
      <c r="Q80" s="60" t="str">
        <f t="shared" si="10"/>
        <v>-</v>
      </c>
      <c r="R80" s="60">
        <f t="shared" si="10"/>
        <v>18.945568984827727</v>
      </c>
      <c r="S80" s="60">
        <f t="shared" si="10"/>
        <v>10.453269014967718</v>
      </c>
      <c r="T80" s="60">
        <f t="shared" si="10"/>
        <v>10.730846299527876</v>
      </c>
      <c r="U80" s="212">
        <f>-10*LOG(10^(-U72/10)+10^(-U78/10))</f>
        <v>11.751298446116149</v>
      </c>
      <c r="V80" s="212">
        <f>-10*LOG(10^(-V72/10)+10^(-V78/10))</f>
        <v>9.9493103828191725</v>
      </c>
    </row>
    <row r="81" spans="1:22" s="48" customFormat="1" ht="19.899999999999999" customHeight="1" thickBot="1" x14ac:dyDescent="0.25">
      <c r="A81" s="73">
        <f t="shared" si="9"/>
        <v>80</v>
      </c>
      <c r="B81" s="18" t="s">
        <v>228</v>
      </c>
      <c r="C81" s="58" t="s">
        <v>214</v>
      </c>
      <c r="D81" s="59" t="s">
        <v>38</v>
      </c>
      <c r="E81" s="60">
        <f t="shared" ref="E81:T81" si="11">IF(LEFT(TRIM(E9),1)="T",E54,"-")</f>
        <v>10.25</v>
      </c>
      <c r="F81" s="60">
        <f t="shared" si="11"/>
        <v>10.25</v>
      </c>
      <c r="G81" s="60">
        <f t="shared" si="11"/>
        <v>10.25</v>
      </c>
      <c r="H81" s="60">
        <f t="shared" si="11"/>
        <v>10.25</v>
      </c>
      <c r="I81" s="60">
        <f t="shared" si="11"/>
        <v>10.25</v>
      </c>
      <c r="J81" s="60" t="str">
        <f t="shared" si="11"/>
        <v>-</v>
      </c>
      <c r="K81" s="60" t="str">
        <f t="shared" si="11"/>
        <v>-</v>
      </c>
      <c r="L81" s="60" t="str">
        <f t="shared" si="11"/>
        <v>-</v>
      </c>
      <c r="M81" s="60" t="str">
        <f t="shared" si="11"/>
        <v>-</v>
      </c>
      <c r="N81" s="60" t="str">
        <f t="shared" si="11"/>
        <v>-</v>
      </c>
      <c r="O81" s="60" t="str">
        <f t="shared" si="11"/>
        <v>-</v>
      </c>
      <c r="P81" s="60" t="str">
        <f t="shared" si="11"/>
        <v>-</v>
      </c>
      <c r="Q81" s="60" t="str">
        <f t="shared" si="11"/>
        <v>-</v>
      </c>
      <c r="R81" s="60">
        <f t="shared" si="11"/>
        <v>10.3</v>
      </c>
      <c r="S81" s="60">
        <f t="shared" si="11"/>
        <v>7.9</v>
      </c>
      <c r="T81" s="60">
        <f t="shared" si="11"/>
        <v>8.1</v>
      </c>
      <c r="U81" s="212">
        <v>9</v>
      </c>
      <c r="V81" s="59">
        <v>7.5</v>
      </c>
    </row>
    <row r="82" spans="1:22" s="56" customFormat="1" ht="19.899999999999999" customHeight="1" thickBot="1" x14ac:dyDescent="0.25">
      <c r="A82" s="73">
        <f t="shared" si="9"/>
        <v>81</v>
      </c>
      <c r="B82" s="18" t="s">
        <v>229</v>
      </c>
      <c r="C82" s="92" t="s">
        <v>254</v>
      </c>
      <c r="D82" s="93" t="s">
        <v>38</v>
      </c>
      <c r="E82" s="91">
        <f t="shared" ref="E82:T82" si="12">IF(LEFT(TRIM(E9),1)="T",E80-E81,"-")</f>
        <v>7.3185866636442185</v>
      </c>
      <c r="F82" s="91">
        <f t="shared" si="12"/>
        <v>0.82766418311688916</v>
      </c>
      <c r="G82" s="91">
        <f t="shared" si="12"/>
        <v>5.0988942736125171</v>
      </c>
      <c r="H82" s="91">
        <f t="shared" si="12"/>
        <v>6.427816435369671E-2</v>
      </c>
      <c r="I82" s="91">
        <f t="shared" si="12"/>
        <v>4.4541269913799653</v>
      </c>
      <c r="J82" s="91" t="str">
        <f t="shared" si="12"/>
        <v>-</v>
      </c>
      <c r="K82" s="91" t="str">
        <f t="shared" si="12"/>
        <v>-</v>
      </c>
      <c r="L82" s="91" t="str">
        <f t="shared" si="12"/>
        <v>-</v>
      </c>
      <c r="M82" s="91" t="str">
        <f t="shared" si="12"/>
        <v>-</v>
      </c>
      <c r="N82" s="91" t="str">
        <f t="shared" si="12"/>
        <v>-</v>
      </c>
      <c r="O82" s="91" t="str">
        <f t="shared" si="12"/>
        <v>-</v>
      </c>
      <c r="P82" s="91" t="str">
        <f t="shared" si="12"/>
        <v>-</v>
      </c>
      <c r="Q82" s="91" t="str">
        <f t="shared" si="12"/>
        <v>-</v>
      </c>
      <c r="R82" s="91">
        <f t="shared" si="12"/>
        <v>8.645568984827726</v>
      </c>
      <c r="S82" s="91">
        <f t="shared" si="12"/>
        <v>2.553269014967718</v>
      </c>
      <c r="T82" s="91">
        <f t="shared" si="12"/>
        <v>2.6308462995278763</v>
      </c>
      <c r="U82" s="213">
        <f>U80-U81</f>
        <v>2.7512984461161487</v>
      </c>
      <c r="V82" s="213">
        <f>V80-V81</f>
        <v>2.4493103828191725</v>
      </c>
    </row>
    <row r="83" spans="1:22" s="57" customFormat="1" ht="19.899999999999999" customHeight="1" thickBot="1" x14ac:dyDescent="0.25">
      <c r="A83" s="73">
        <f t="shared" si="9"/>
        <v>82</v>
      </c>
      <c r="B83" s="62" t="s">
        <v>211</v>
      </c>
      <c r="C83" s="63" t="s">
        <v>242</v>
      </c>
      <c r="D83" s="64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219"/>
      <c r="U83" s="8"/>
      <c r="V83" s="8"/>
    </row>
    <row r="84" spans="1:22" s="56" customFormat="1" ht="19.899999999999999" customHeight="1" thickBot="1" x14ac:dyDescent="0.25">
      <c r="A84" s="73">
        <f t="shared" si="9"/>
        <v>83</v>
      </c>
      <c r="B84" s="18" t="s">
        <v>230</v>
      </c>
      <c r="C84" s="58" t="s">
        <v>255</v>
      </c>
      <c r="D84" s="59" t="s">
        <v>38</v>
      </c>
      <c r="E84" s="60" t="str">
        <f t="shared" ref="E84:T84" si="13">IF(LEFT(TRIM(E9),1)="R",E72,"-")</f>
        <v>-</v>
      </c>
      <c r="F84" s="60" t="str">
        <f t="shared" si="13"/>
        <v>-</v>
      </c>
      <c r="G84" s="60" t="str">
        <f t="shared" si="13"/>
        <v>-</v>
      </c>
      <c r="H84" s="60" t="str">
        <f t="shared" si="13"/>
        <v>-</v>
      </c>
      <c r="I84" s="60" t="str">
        <f t="shared" si="13"/>
        <v>-</v>
      </c>
      <c r="J84" s="60">
        <f t="shared" si="13"/>
        <v>24.369837852485695</v>
      </c>
      <c r="K84" s="60">
        <f t="shared" si="13"/>
        <v>24.369837852485695</v>
      </c>
      <c r="L84" s="60">
        <f t="shared" si="13"/>
        <v>24.43185582663201</v>
      </c>
      <c r="M84" s="60">
        <f t="shared" si="13"/>
        <v>24.500929813382143</v>
      </c>
      <c r="N84" s="60">
        <f t="shared" si="13"/>
        <v>24.43255873347924</v>
      </c>
      <c r="O84" s="60">
        <f t="shared" si="13"/>
        <v>24.503183332531652</v>
      </c>
      <c r="P84" s="60">
        <f t="shared" si="13"/>
        <v>24.432733438404096</v>
      </c>
      <c r="Q84" s="60">
        <f t="shared" si="13"/>
        <v>24.505062158808904</v>
      </c>
      <c r="R84" s="60" t="str">
        <f t="shared" si="13"/>
        <v>-</v>
      </c>
      <c r="S84" s="60" t="str">
        <f t="shared" si="13"/>
        <v>-</v>
      </c>
      <c r="T84" s="60" t="str">
        <f t="shared" si="13"/>
        <v>-</v>
      </c>
      <c r="U84" s="20" t="s">
        <v>39</v>
      </c>
      <c r="V84" s="20" t="s">
        <v>39</v>
      </c>
    </row>
    <row r="85" spans="1:22" s="56" customFormat="1" ht="19.899999999999999" customHeight="1" thickBot="1" x14ac:dyDescent="0.25">
      <c r="A85" s="73">
        <f t="shared" si="9"/>
        <v>84</v>
      </c>
      <c r="B85" s="18" t="s">
        <v>231</v>
      </c>
      <c r="C85" s="58" t="s">
        <v>245</v>
      </c>
      <c r="D85" s="59" t="s">
        <v>38</v>
      </c>
      <c r="E85" s="60" t="str">
        <f t="shared" ref="E85:T85" si="14">IF(LEFT(TRIM(E9),1)="R",E59,"-")</f>
        <v>-</v>
      </c>
      <c r="F85" s="60" t="str">
        <f t="shared" si="14"/>
        <v>-</v>
      </c>
      <c r="G85" s="60" t="str">
        <f t="shared" si="14"/>
        <v>-</v>
      </c>
      <c r="H85" s="60" t="str">
        <f t="shared" si="14"/>
        <v>-</v>
      </c>
      <c r="I85" s="60" t="str">
        <f t="shared" si="14"/>
        <v>-</v>
      </c>
      <c r="J85" s="60">
        <f t="shared" si="14"/>
        <v>21.75</v>
      </c>
      <c r="K85" s="60">
        <f t="shared" si="14"/>
        <v>21.75</v>
      </c>
      <c r="L85" s="60">
        <f t="shared" si="14"/>
        <v>21.75</v>
      </c>
      <c r="M85" s="60">
        <f t="shared" si="14"/>
        <v>21.75</v>
      </c>
      <c r="N85" s="60">
        <f t="shared" si="14"/>
        <v>21.75</v>
      </c>
      <c r="O85" s="60">
        <f t="shared" si="14"/>
        <v>21.75</v>
      </c>
      <c r="P85" s="60">
        <f t="shared" si="14"/>
        <v>21.75</v>
      </c>
      <c r="Q85" s="60">
        <f t="shared" si="14"/>
        <v>21.75</v>
      </c>
      <c r="R85" s="60" t="str">
        <f t="shared" si="14"/>
        <v>-</v>
      </c>
      <c r="S85" s="60" t="str">
        <f t="shared" si="14"/>
        <v>-</v>
      </c>
      <c r="T85" s="60" t="str">
        <f t="shared" si="14"/>
        <v>-</v>
      </c>
      <c r="U85" s="20" t="s">
        <v>39</v>
      </c>
      <c r="V85" s="20" t="s">
        <v>39</v>
      </c>
    </row>
    <row r="86" spans="1:22" s="56" customFormat="1" ht="19.899999999999999" customHeight="1" thickBot="1" x14ac:dyDescent="0.25">
      <c r="A86" s="73">
        <f t="shared" si="9"/>
        <v>85</v>
      </c>
      <c r="B86" s="18" t="s">
        <v>232</v>
      </c>
      <c r="C86" s="92" t="s">
        <v>256</v>
      </c>
      <c r="D86" s="93" t="s">
        <v>38</v>
      </c>
      <c r="E86" s="91" t="str">
        <f t="shared" ref="E86:T86" si="15">IF(LEFT(TRIM(E9),1)="R",E84-E85,"-")</f>
        <v>-</v>
      </c>
      <c r="F86" s="91" t="str">
        <f t="shared" si="15"/>
        <v>-</v>
      </c>
      <c r="G86" s="91" t="str">
        <f t="shared" si="15"/>
        <v>-</v>
      </c>
      <c r="H86" s="91" t="str">
        <f t="shared" si="15"/>
        <v>-</v>
      </c>
      <c r="I86" s="91" t="str">
        <f t="shared" si="15"/>
        <v>-</v>
      </c>
      <c r="J86" s="91">
        <f t="shared" si="15"/>
        <v>2.6198378524856949</v>
      </c>
      <c r="K86" s="91">
        <f t="shared" si="15"/>
        <v>2.6198378524856949</v>
      </c>
      <c r="L86" s="91">
        <f t="shared" si="15"/>
        <v>2.6818558266320096</v>
      </c>
      <c r="M86" s="91">
        <f t="shared" si="15"/>
        <v>2.7509298133821432</v>
      </c>
      <c r="N86" s="91">
        <f t="shared" si="15"/>
        <v>2.6825587334792402</v>
      </c>
      <c r="O86" s="91">
        <f t="shared" si="15"/>
        <v>2.7531833325316519</v>
      </c>
      <c r="P86" s="91">
        <f t="shared" si="15"/>
        <v>2.6827334384040959</v>
      </c>
      <c r="Q86" s="91">
        <f t="shared" si="15"/>
        <v>2.7550621588089044</v>
      </c>
      <c r="R86" s="91" t="str">
        <f t="shared" si="15"/>
        <v>-</v>
      </c>
      <c r="S86" s="91" t="str">
        <f t="shared" si="15"/>
        <v>-</v>
      </c>
      <c r="T86" s="91" t="str">
        <f t="shared" si="15"/>
        <v>-</v>
      </c>
      <c r="U86" s="20" t="s">
        <v>39</v>
      </c>
      <c r="V86" s="20" t="s">
        <v>39</v>
      </c>
    </row>
    <row r="87" spans="1:22" s="56" customFormat="1" ht="19.899999999999999" customHeight="1" thickBot="1" x14ac:dyDescent="0.25">
      <c r="A87" s="73">
        <f t="shared" si="9"/>
        <v>86</v>
      </c>
      <c r="B87" s="18" t="s">
        <v>233</v>
      </c>
      <c r="C87" s="58" t="s">
        <v>257</v>
      </c>
      <c r="D87" s="59" t="s">
        <v>38</v>
      </c>
      <c r="E87" s="60" t="str">
        <f>IF(LEFT(TRIM(E9),1)="R",E78,"-")</f>
        <v>-</v>
      </c>
      <c r="F87" s="60" t="str">
        <f>IF(LEFT(TRIM(F9),1)="R",F78,"-")</f>
        <v>-</v>
      </c>
      <c r="G87" s="60" t="str">
        <f>IF(LEFT(TRIM(G9),1)="R",G78,"-")</f>
        <v>-</v>
      </c>
      <c r="H87" s="60" t="str">
        <f>IF(LEFT(TRIM(H9),1)="R",H78,"-")</f>
        <v>-</v>
      </c>
      <c r="I87" s="60" t="str">
        <f>IF(LEFT(TRIM(I9),1)="R",I78,"-")</f>
        <v>-</v>
      </c>
      <c r="J87" s="60"/>
      <c r="K87" s="60"/>
      <c r="L87" s="60"/>
      <c r="M87" s="60"/>
      <c r="N87" s="60"/>
      <c r="O87" s="60"/>
      <c r="P87" s="60"/>
      <c r="Q87" s="60"/>
      <c r="R87" s="60" t="str">
        <f>IF(LEFT(TRIM(R9),1)="R",R78,"-")</f>
        <v>-</v>
      </c>
      <c r="S87" s="60" t="str">
        <f>IF(LEFT(TRIM(S9),1)="R",S78,"-")</f>
        <v>-</v>
      </c>
      <c r="T87" s="60" t="str">
        <f>IF(LEFT(TRIM(T9),1)="R",T78,"-")</f>
        <v>-</v>
      </c>
      <c r="U87" s="20" t="s">
        <v>39</v>
      </c>
      <c r="V87" s="20" t="s">
        <v>39</v>
      </c>
    </row>
    <row r="88" spans="1:22" s="56" customFormat="1" ht="19.899999999999999" customHeight="1" thickBot="1" x14ac:dyDescent="0.25">
      <c r="A88" s="73">
        <f t="shared" si="9"/>
        <v>87</v>
      </c>
      <c r="B88" s="18" t="s">
        <v>243</v>
      </c>
      <c r="C88" s="58" t="s">
        <v>246</v>
      </c>
      <c r="D88" s="59" t="s">
        <v>38</v>
      </c>
      <c r="E88" s="60" t="str">
        <f>IF(LEFT(TRIM(E9),1)="R",E54,"-")</f>
        <v>-</v>
      </c>
      <c r="F88" s="60" t="str">
        <f>IF(LEFT(TRIM(F9),1)="R",F54,"-")</f>
        <v>-</v>
      </c>
      <c r="G88" s="60" t="str">
        <f>IF(LEFT(TRIM(G9),1)="R",G54,"-")</f>
        <v>-</v>
      </c>
      <c r="H88" s="60" t="str">
        <f>IF(LEFT(TRIM(H9),1)="R",H54,"-")</f>
        <v>-</v>
      </c>
      <c r="I88" s="60" t="str">
        <f>IF(LEFT(TRIM(I9),1)="R",I54,"-")</f>
        <v>-</v>
      </c>
      <c r="J88" s="60"/>
      <c r="K88" s="60"/>
      <c r="L88" s="60"/>
      <c r="M88" s="60"/>
      <c r="N88" s="60"/>
      <c r="O88" s="60"/>
      <c r="P88" s="60"/>
      <c r="Q88" s="60"/>
      <c r="R88" s="60" t="str">
        <f>IF(LEFT(TRIM(R9),1)="R",R54,"-")</f>
        <v>-</v>
      </c>
      <c r="S88" s="60" t="str">
        <f>IF(LEFT(TRIM(S9),1)="R",S54,"-")</f>
        <v>-</v>
      </c>
      <c r="T88" s="60" t="str">
        <f>IF(LEFT(TRIM(T9),1)="R",T54,"-")</f>
        <v>-</v>
      </c>
      <c r="U88" s="20" t="s">
        <v>39</v>
      </c>
      <c r="V88" s="20" t="s">
        <v>39</v>
      </c>
    </row>
    <row r="89" spans="1:22" s="56" customFormat="1" ht="19.899999999999999" customHeight="1" thickBot="1" x14ac:dyDescent="0.25">
      <c r="A89" s="73">
        <f t="shared" si="9"/>
        <v>88</v>
      </c>
      <c r="B89" s="18" t="s">
        <v>244</v>
      </c>
      <c r="C89" s="92" t="s">
        <v>258</v>
      </c>
      <c r="D89" s="93" t="s">
        <v>38</v>
      </c>
      <c r="E89" s="91" t="str">
        <f>IF(LEFT(TRIM(E9),1)="R",E87-E88,"-")</f>
        <v>-</v>
      </c>
      <c r="F89" s="91" t="str">
        <f>IF(LEFT(TRIM(F9),1)="R",F87-F88,"-")</f>
        <v>-</v>
      </c>
      <c r="G89" s="91" t="str">
        <f>IF(LEFT(TRIM(G9),1)="R",G87-G88,"-")</f>
        <v>-</v>
      </c>
      <c r="H89" s="91" t="str">
        <f>IF(LEFT(TRIM(H9),1)="R",H87-H88,"-")</f>
        <v>-</v>
      </c>
      <c r="I89" s="91" t="str">
        <f>IF(LEFT(TRIM(I9),1)="R",I87-I88,"-")</f>
        <v>-</v>
      </c>
      <c r="J89" s="91"/>
      <c r="K89" s="91"/>
      <c r="L89" s="91"/>
      <c r="M89" s="91"/>
      <c r="N89" s="91"/>
      <c r="O89" s="91"/>
      <c r="P89" s="91"/>
      <c r="Q89" s="91"/>
      <c r="R89" s="91" t="str">
        <f>IF(LEFT(TRIM(R9),1)="R",R87-R88,"-")</f>
        <v>-</v>
      </c>
      <c r="S89" s="91" t="str">
        <f>IF(LEFT(TRIM(S9),1)="R",S87-S88,"-")</f>
        <v>-</v>
      </c>
      <c r="T89" s="91" t="str">
        <f>IF(LEFT(TRIM(T9),1)="R",T87-T88,"-")</f>
        <v>-</v>
      </c>
      <c r="U89" s="20" t="s">
        <v>39</v>
      </c>
      <c r="V89" s="20" t="s">
        <v>39</v>
      </c>
    </row>
    <row r="90" spans="1:22" s="48" customFormat="1" ht="19.899999999999999" customHeight="1" x14ac:dyDescent="0.2">
      <c r="A90" s="73"/>
      <c r="B90" s="49"/>
      <c r="C90" s="79"/>
      <c r="D90" s="80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51"/>
      <c r="S90" s="51"/>
      <c r="T90" s="51"/>
    </row>
    <row r="91" spans="1:22" s="48" customFormat="1" ht="19.899999999999999" customHeight="1" x14ac:dyDescent="0.2">
      <c r="A91" s="73"/>
      <c r="B91" s="49"/>
      <c r="C91" s="50"/>
      <c r="D91" s="47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</row>
    <row r="92" spans="1:22" s="48" customFormat="1" ht="19.899999999999999" customHeight="1" x14ac:dyDescent="0.2">
      <c r="A92" s="78"/>
      <c r="B92" s="49"/>
      <c r="C92" s="50"/>
      <c r="D92" s="47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</row>
    <row r="93" spans="1:22" s="48" customFormat="1" ht="19.899999999999999" customHeight="1" x14ac:dyDescent="0.2">
      <c r="A93" s="78"/>
      <c r="B93" s="49"/>
      <c r="C93" s="50"/>
      <c r="D93" s="47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</row>
    <row r="94" spans="1:22" s="48" customFormat="1" ht="19.899999999999999" customHeight="1" x14ac:dyDescent="0.2">
      <c r="A94" s="78"/>
      <c r="B94" s="49"/>
      <c r="C94" s="50"/>
      <c r="D94" s="47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</row>
    <row r="95" spans="1:22" s="48" customFormat="1" ht="19.899999999999999" customHeight="1" x14ac:dyDescent="0.2">
      <c r="A95" s="78"/>
      <c r="B95" s="49"/>
      <c r="C95" s="50"/>
      <c r="D95" s="47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</row>
    <row r="96" spans="1:22" s="48" customFormat="1" ht="19.899999999999999" customHeight="1" x14ac:dyDescent="0.2">
      <c r="A96" s="78"/>
      <c r="B96" s="49"/>
      <c r="C96" s="50"/>
      <c r="D96" s="47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</row>
    <row r="97" spans="1:20" s="48" customFormat="1" ht="19.899999999999999" customHeight="1" x14ac:dyDescent="0.2">
      <c r="A97" s="78"/>
      <c r="B97" s="49"/>
      <c r="C97" s="50"/>
      <c r="D97" s="47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</row>
    <row r="98" spans="1:20" s="48" customFormat="1" ht="19.899999999999999" customHeight="1" x14ac:dyDescent="0.2">
      <c r="A98" s="78"/>
      <c r="B98" s="49"/>
      <c r="C98" s="50"/>
      <c r="D98" s="47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</row>
    <row r="99" spans="1:20" s="48" customFormat="1" ht="19.899999999999999" customHeight="1" x14ac:dyDescent="0.2">
      <c r="A99" s="78"/>
      <c r="B99" s="49"/>
      <c r="C99" s="50"/>
      <c r="D99" s="47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</row>
    <row r="100" spans="1:20" s="48" customFormat="1" ht="19.899999999999999" customHeight="1" x14ac:dyDescent="0.2">
      <c r="A100" s="78"/>
      <c r="B100" s="49"/>
      <c r="C100" s="50"/>
      <c r="D100" s="47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</row>
    <row r="101" spans="1:20" s="48" customFormat="1" ht="19.899999999999999" customHeight="1" x14ac:dyDescent="0.2">
      <c r="A101" s="78"/>
      <c r="B101" s="49"/>
      <c r="C101" s="50"/>
      <c r="D101" s="47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</row>
    <row r="102" spans="1:20" s="48" customFormat="1" ht="19.899999999999999" customHeight="1" x14ac:dyDescent="0.2">
      <c r="A102" s="73"/>
      <c r="B102" s="49"/>
      <c r="C102" s="50"/>
      <c r="D102" s="47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</row>
    <row r="103" spans="1:20" s="48" customFormat="1" ht="19.899999999999999" customHeight="1" x14ac:dyDescent="0.2">
      <c r="A103" s="73"/>
      <c r="B103" s="49"/>
      <c r="C103" s="50"/>
      <c r="D103" s="47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</row>
    <row r="104" spans="1:20" s="48" customFormat="1" ht="19.899999999999999" customHeight="1" x14ac:dyDescent="0.2">
      <c r="A104" s="73"/>
      <c r="B104" s="49"/>
      <c r="C104" s="50"/>
      <c r="D104" s="47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</row>
    <row r="105" spans="1:20" ht="19.899999999999999" customHeight="1" x14ac:dyDescent="0.2">
      <c r="B105" s="9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</row>
    <row r="106" spans="1:20" ht="19.899999999999999" customHeight="1" x14ac:dyDescent="0.2">
      <c r="B106" s="9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</row>
    <row r="107" spans="1:20" ht="19.899999999999999" customHeight="1" x14ac:dyDescent="0.2">
      <c r="B107" s="9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</row>
    <row r="108" spans="1:20" ht="19.899999999999999" customHeight="1" x14ac:dyDescent="0.2">
      <c r="B108" s="9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</row>
    <row r="109" spans="1:20" ht="19.899999999999999" customHeight="1" x14ac:dyDescent="0.2">
      <c r="B109" s="9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</row>
    <row r="110" spans="1:20" ht="19.899999999999999" customHeight="1" x14ac:dyDescent="0.2">
      <c r="B110" s="9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</row>
    <row r="111" spans="1:20" ht="19.899999999999999" customHeight="1" x14ac:dyDescent="0.2">
      <c r="B111" s="9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</row>
    <row r="112" spans="1:20" ht="19.899999999999999" customHeight="1" x14ac:dyDescent="0.2">
      <c r="B112" s="9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</row>
    <row r="113" spans="2:20" ht="19.899999999999999" customHeight="1" x14ac:dyDescent="0.2">
      <c r="B113" s="9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</row>
    <row r="114" spans="2:20" ht="19.899999999999999" customHeight="1" x14ac:dyDescent="0.2">
      <c r="B114" s="9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</row>
    <row r="115" spans="2:20" ht="19.899999999999999" customHeight="1" x14ac:dyDescent="0.2">
      <c r="B115" s="9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</row>
    <row r="116" spans="2:20" ht="19.899999999999999" customHeight="1" x14ac:dyDescent="0.2">
      <c r="B116" s="9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</row>
    <row r="117" spans="2:20" ht="19.899999999999999" customHeight="1" x14ac:dyDescent="0.2">
      <c r="B117" s="9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</row>
    <row r="118" spans="2:20" ht="19.899999999999999" customHeight="1" x14ac:dyDescent="0.2">
      <c r="B118" s="9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</row>
    <row r="119" spans="2:20" ht="19.899999999999999" customHeight="1" x14ac:dyDescent="0.2">
      <c r="B119" s="9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</row>
    <row r="120" spans="2:20" ht="19.899999999999999" customHeight="1" x14ac:dyDescent="0.2">
      <c r="B120" s="9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</row>
    <row r="121" spans="2:20" ht="19.899999999999999" customHeight="1" x14ac:dyDescent="0.2">
      <c r="B121" s="9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</row>
    <row r="122" spans="2:20" ht="19.899999999999999" customHeight="1" x14ac:dyDescent="0.2">
      <c r="B122" s="9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</row>
    <row r="123" spans="2:20" ht="19.899999999999999" customHeight="1" x14ac:dyDescent="0.2">
      <c r="B123" s="9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</row>
    <row r="124" spans="2:20" ht="19.899999999999999" customHeight="1" x14ac:dyDescent="0.2">
      <c r="B124" s="9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</row>
    <row r="125" spans="2:20" ht="19.899999999999999" customHeight="1" x14ac:dyDescent="0.2">
      <c r="B125" s="9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</row>
    <row r="126" spans="2:20" ht="19.899999999999999" customHeight="1" x14ac:dyDescent="0.2">
      <c r="B126" s="9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</row>
    <row r="127" spans="2:20" ht="19.899999999999999" customHeight="1" x14ac:dyDescent="0.2">
      <c r="B127" s="9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</row>
    <row r="128" spans="2:20" ht="19.899999999999999" customHeight="1" x14ac:dyDescent="0.2">
      <c r="B128" s="9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</row>
    <row r="129" spans="2:20" ht="19.899999999999999" customHeight="1" x14ac:dyDescent="0.2">
      <c r="B129" s="9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41"/>
      <c r="S129" s="41"/>
      <c r="T129" s="41"/>
    </row>
    <row r="130" spans="2:20" ht="19.899999999999999" customHeight="1" x14ac:dyDescent="0.2">
      <c r="B130" s="9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</row>
    <row r="131" spans="2:20" ht="19.899999999999999" customHeight="1" x14ac:dyDescent="0.2">
      <c r="B131" s="9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</row>
    <row r="132" spans="2:20" ht="19.899999999999999" customHeight="1" x14ac:dyDescent="0.2">
      <c r="B132" s="9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</row>
    <row r="133" spans="2:20" ht="19.899999999999999" customHeight="1" x14ac:dyDescent="0.2">
      <c r="B133" s="9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</row>
    <row r="134" spans="2:20" ht="19.899999999999999" customHeight="1" x14ac:dyDescent="0.2">
      <c r="B134" s="9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</row>
    <row r="135" spans="2:20" ht="19.899999999999999" customHeight="1" x14ac:dyDescent="0.2">
      <c r="B135" s="9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</row>
    <row r="136" spans="2:20" ht="19.899999999999999" customHeight="1" x14ac:dyDescent="0.2">
      <c r="B136" s="9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</row>
    <row r="137" spans="2:20" ht="19.899999999999999" customHeight="1" x14ac:dyDescent="0.2">
      <c r="B137" s="9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</row>
    <row r="138" spans="2:20" ht="19.899999999999999" customHeight="1" x14ac:dyDescent="0.2">
      <c r="B138" s="9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</row>
    <row r="139" spans="2:20" ht="19.899999999999999" customHeight="1" x14ac:dyDescent="0.2">
      <c r="B139" s="9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</row>
    <row r="140" spans="2:20" ht="19.899999999999999" customHeight="1" x14ac:dyDescent="0.2">
      <c r="B140" s="9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</row>
    <row r="141" spans="2:20" ht="19.899999999999999" customHeight="1" x14ac:dyDescent="0.2">
      <c r="B141" s="9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</row>
    <row r="142" spans="2:20" ht="19.899999999999999" customHeight="1" x14ac:dyDescent="0.2">
      <c r="B142" s="9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</row>
    <row r="143" spans="2:20" ht="19.899999999999999" customHeight="1" x14ac:dyDescent="0.2">
      <c r="B143" s="9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</row>
    <row r="144" spans="2:20" ht="19.899999999999999" customHeight="1" x14ac:dyDescent="0.2">
      <c r="B144" s="9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</row>
    <row r="145" spans="2:20" ht="19.899999999999999" customHeight="1" x14ac:dyDescent="0.2">
      <c r="B145" s="9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</row>
    <row r="146" spans="2:20" ht="19.899999999999999" customHeight="1" x14ac:dyDescent="0.2">
      <c r="B146" s="9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</row>
    <row r="147" spans="2:20" ht="19.899999999999999" customHeight="1" x14ac:dyDescent="0.2">
      <c r="B147" s="9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</row>
    <row r="148" spans="2:20" ht="19.899999999999999" customHeight="1" x14ac:dyDescent="0.2">
      <c r="B148" s="9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</row>
    <row r="149" spans="2:20" ht="19.899999999999999" customHeight="1" x14ac:dyDescent="0.2">
      <c r="B149" s="9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</row>
    <row r="150" spans="2:20" ht="19.899999999999999" customHeight="1" x14ac:dyDescent="0.2">
      <c r="B150" s="9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</row>
    <row r="151" spans="2:20" ht="19.899999999999999" customHeight="1" x14ac:dyDescent="0.2">
      <c r="B151" s="9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</row>
    <row r="152" spans="2:20" ht="19.899999999999999" customHeight="1" x14ac:dyDescent="0.2">
      <c r="B152" s="9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</row>
    <row r="153" spans="2:20" ht="19.899999999999999" customHeight="1" x14ac:dyDescent="0.2">
      <c r="B153" s="9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</row>
    <row r="154" spans="2:20" ht="19.899999999999999" customHeight="1" x14ac:dyDescent="0.2">
      <c r="B154" s="9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</row>
    <row r="155" spans="2:20" ht="19.899999999999999" customHeight="1" x14ac:dyDescent="0.2">
      <c r="B155" s="9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</row>
    <row r="156" spans="2:20" ht="19.899999999999999" customHeight="1" x14ac:dyDescent="0.2">
      <c r="B156" s="9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</row>
    <row r="157" spans="2:20" ht="19.899999999999999" customHeight="1" x14ac:dyDescent="0.2">
      <c r="B157" s="9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</row>
    <row r="158" spans="2:20" ht="19.899999999999999" customHeight="1" x14ac:dyDescent="0.2">
      <c r="B158" s="9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</row>
    <row r="159" spans="2:20" ht="19.899999999999999" customHeight="1" x14ac:dyDescent="0.2">
      <c r="B159" s="9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</row>
    <row r="160" spans="2:20" ht="19.899999999999999" customHeight="1" x14ac:dyDescent="0.2">
      <c r="B160" s="9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</row>
    <row r="161" spans="2:20" ht="19.899999999999999" customHeight="1" x14ac:dyDescent="0.2">
      <c r="B161" s="9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</row>
    <row r="162" spans="2:20" ht="19.899999999999999" customHeight="1" x14ac:dyDescent="0.2">
      <c r="B162" s="9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</row>
    <row r="163" spans="2:20" ht="19.899999999999999" customHeight="1" x14ac:dyDescent="0.2">
      <c r="B163" s="9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</row>
    <row r="164" spans="2:20" ht="19.899999999999999" customHeight="1" x14ac:dyDescent="0.2">
      <c r="B164" s="9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</row>
    <row r="165" spans="2:20" ht="19.899999999999999" customHeight="1" x14ac:dyDescent="0.2">
      <c r="B165" s="9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</row>
    <row r="166" spans="2:20" ht="19.899999999999999" customHeight="1" x14ac:dyDescent="0.2">
      <c r="B166" s="9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</row>
    <row r="167" spans="2:20" ht="19.899999999999999" customHeight="1" x14ac:dyDescent="0.2">
      <c r="B167" s="9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</row>
    <row r="168" spans="2:20" ht="19.899999999999999" customHeight="1" x14ac:dyDescent="0.2">
      <c r="B168" s="9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</row>
    <row r="169" spans="2:20" ht="19.899999999999999" customHeight="1" x14ac:dyDescent="0.2">
      <c r="B169" s="9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</row>
    <row r="170" spans="2:20" ht="19.899999999999999" customHeight="1" x14ac:dyDescent="0.2">
      <c r="B170" s="9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</row>
    <row r="171" spans="2:20" ht="19.899999999999999" customHeight="1" x14ac:dyDescent="0.2">
      <c r="B171" s="9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</row>
    <row r="172" spans="2:20" ht="19.899999999999999" customHeight="1" x14ac:dyDescent="0.2">
      <c r="B172" s="9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</row>
    <row r="173" spans="2:20" ht="19.899999999999999" customHeight="1" x14ac:dyDescent="0.2">
      <c r="B173" s="9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</row>
    <row r="174" spans="2:20" ht="19.899999999999999" customHeight="1" x14ac:dyDescent="0.2">
      <c r="B174" s="9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</row>
    <row r="175" spans="2:20" ht="19.899999999999999" customHeight="1" x14ac:dyDescent="0.2">
      <c r="B175" s="9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</row>
    <row r="176" spans="2:20" ht="19.899999999999999" customHeight="1" x14ac:dyDescent="0.2">
      <c r="B176" s="9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</row>
    <row r="177" spans="2:20" ht="19.899999999999999" customHeight="1" x14ac:dyDescent="0.2">
      <c r="B177" s="9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</row>
    <row r="178" spans="2:20" ht="19.899999999999999" customHeight="1" x14ac:dyDescent="0.2">
      <c r="B178" s="9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</row>
    <row r="179" spans="2:20" ht="19.899999999999999" customHeight="1" x14ac:dyDescent="0.2">
      <c r="B179" s="9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</row>
    <row r="180" spans="2:20" ht="19.899999999999999" customHeight="1" x14ac:dyDescent="0.2">
      <c r="B180" s="9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</row>
    <row r="181" spans="2:20" ht="19.899999999999999" customHeight="1" x14ac:dyDescent="0.2">
      <c r="B181" s="9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</row>
    <row r="182" spans="2:20" ht="19.899999999999999" customHeight="1" x14ac:dyDescent="0.2">
      <c r="B182" s="9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</row>
    <row r="183" spans="2:20" ht="19.899999999999999" customHeight="1" x14ac:dyDescent="0.2">
      <c r="B183" s="9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</row>
    <row r="184" spans="2:20" ht="19.899999999999999" customHeight="1" x14ac:dyDescent="0.2">
      <c r="B184" s="9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</row>
    <row r="185" spans="2:20" ht="19.899999999999999" customHeight="1" x14ac:dyDescent="0.2">
      <c r="B185" s="9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</row>
    <row r="186" spans="2:20" ht="19.899999999999999" customHeight="1" x14ac:dyDescent="0.2">
      <c r="B186" s="9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</row>
    <row r="187" spans="2:20" ht="19.899999999999999" customHeight="1" x14ac:dyDescent="0.2">
      <c r="B187" s="9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</row>
    <row r="188" spans="2:20" ht="19.899999999999999" customHeight="1" x14ac:dyDescent="0.2">
      <c r="B188" s="9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</row>
    <row r="189" spans="2:20" ht="19.899999999999999" customHeight="1" x14ac:dyDescent="0.2">
      <c r="B189" s="9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</row>
    <row r="190" spans="2:20" ht="19.899999999999999" customHeight="1" x14ac:dyDescent="0.2">
      <c r="B190" s="9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</row>
    <row r="191" spans="2:20" ht="19.899999999999999" customHeight="1" x14ac:dyDescent="0.2">
      <c r="B191" s="9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</row>
    <row r="192" spans="2:20" ht="19.899999999999999" customHeight="1" x14ac:dyDescent="0.2">
      <c r="B192" s="9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</row>
    <row r="193" spans="2:20" ht="19.899999999999999" customHeight="1" x14ac:dyDescent="0.2">
      <c r="B193" s="9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</row>
    <row r="194" spans="2:20" ht="19.899999999999999" customHeight="1" x14ac:dyDescent="0.2">
      <c r="B194" s="9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</row>
    <row r="195" spans="2:20" ht="19.899999999999999" customHeight="1" x14ac:dyDescent="0.2">
      <c r="B195" s="9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</row>
    <row r="196" spans="2:20" ht="19.899999999999999" customHeight="1" x14ac:dyDescent="0.2">
      <c r="B196" s="9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</row>
    <row r="197" spans="2:20" ht="19.899999999999999" customHeight="1" x14ac:dyDescent="0.2">
      <c r="B197" s="9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</row>
    <row r="198" spans="2:20" ht="19.899999999999999" customHeight="1" x14ac:dyDescent="0.2">
      <c r="B198" s="9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</row>
    <row r="199" spans="2:20" ht="19.899999999999999" customHeight="1" x14ac:dyDescent="0.2">
      <c r="B199" s="9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</row>
    <row r="200" spans="2:20" ht="19.899999999999999" customHeight="1" x14ac:dyDescent="0.2">
      <c r="B200" s="9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</row>
    <row r="201" spans="2:20" ht="19.899999999999999" customHeight="1" x14ac:dyDescent="0.2">
      <c r="B201" s="9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</row>
    <row r="202" spans="2:20" ht="19.899999999999999" customHeight="1" x14ac:dyDescent="0.2">
      <c r="B202" s="9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</row>
    <row r="203" spans="2:20" ht="19.899999999999999" customHeight="1" x14ac:dyDescent="0.2">
      <c r="B203" s="9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</row>
    <row r="204" spans="2:20" ht="19.899999999999999" customHeight="1" x14ac:dyDescent="0.2">
      <c r="B204" s="9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</row>
    <row r="205" spans="2:20" ht="19.899999999999999" customHeight="1" x14ac:dyDescent="0.2">
      <c r="B205" s="9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</row>
    <row r="206" spans="2:20" ht="19.899999999999999" customHeight="1" x14ac:dyDescent="0.2">
      <c r="B206" s="9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</row>
    <row r="207" spans="2:20" ht="19.899999999999999" customHeight="1" x14ac:dyDescent="0.2">
      <c r="B207" s="9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</row>
    <row r="208" spans="2:20" ht="19.899999999999999" customHeight="1" x14ac:dyDescent="0.2">
      <c r="B208" s="9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</row>
    <row r="209" spans="2:20" ht="19.899999999999999" customHeight="1" x14ac:dyDescent="0.2">
      <c r="B209" s="9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</row>
    <row r="210" spans="2:20" ht="19.899999999999999" customHeight="1" x14ac:dyDescent="0.2">
      <c r="B210" s="9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</row>
    <row r="211" spans="2:20" ht="19.899999999999999" customHeight="1" x14ac:dyDescent="0.2">
      <c r="B211" s="9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</row>
    <row r="212" spans="2:20" ht="19.899999999999999" customHeight="1" x14ac:dyDescent="0.2">
      <c r="B212" s="9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</row>
    <row r="213" spans="2:20" ht="19.899999999999999" customHeight="1" x14ac:dyDescent="0.2">
      <c r="B213" s="9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</row>
    <row r="214" spans="2:20" ht="19.899999999999999" customHeight="1" x14ac:dyDescent="0.2">
      <c r="B214" s="9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</row>
    <row r="215" spans="2:20" ht="19.899999999999999" customHeight="1" x14ac:dyDescent="0.2">
      <c r="B215" s="9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</row>
    <row r="216" spans="2:20" ht="19.899999999999999" customHeight="1" x14ac:dyDescent="0.2">
      <c r="B216" s="9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</row>
    <row r="217" spans="2:20" ht="19.899999999999999" customHeight="1" x14ac:dyDescent="0.2">
      <c r="B217" s="9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</row>
    <row r="218" spans="2:20" ht="19.899999999999999" customHeight="1" x14ac:dyDescent="0.2">
      <c r="B218" s="9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</row>
    <row r="219" spans="2:20" ht="19.899999999999999" customHeight="1" x14ac:dyDescent="0.2">
      <c r="B219" s="9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</row>
    <row r="220" spans="2:20" ht="19.899999999999999" customHeight="1" x14ac:dyDescent="0.2">
      <c r="B220" s="9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</row>
    <row r="221" spans="2:20" ht="19.899999999999999" customHeight="1" x14ac:dyDescent="0.2">
      <c r="B221" s="9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</row>
    <row r="222" spans="2:20" ht="19.899999999999999" customHeight="1" x14ac:dyDescent="0.2">
      <c r="B222" s="9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</row>
    <row r="223" spans="2:20" ht="19.899999999999999" customHeight="1" x14ac:dyDescent="0.2">
      <c r="B223" s="9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</row>
    <row r="224" spans="2:20" ht="19.899999999999999" customHeight="1" x14ac:dyDescent="0.2">
      <c r="B224" s="9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</row>
    <row r="225" spans="2:20" ht="19.899999999999999" customHeight="1" x14ac:dyDescent="0.2">
      <c r="B225" s="9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</row>
    <row r="226" spans="2:20" ht="19.899999999999999" customHeight="1" x14ac:dyDescent="0.2">
      <c r="B226" s="9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</row>
    <row r="227" spans="2:20" ht="19.899999999999999" customHeight="1" x14ac:dyDescent="0.2">
      <c r="B227" s="9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0"/>
      <c r="S227" s="40"/>
      <c r="T227" s="40"/>
    </row>
    <row r="228" spans="2:20" ht="19.899999999999999" customHeight="1" x14ac:dyDescent="0.2">
      <c r="B228" s="9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</row>
    <row r="229" spans="2:20" ht="19.899999999999999" customHeight="1" x14ac:dyDescent="0.2">
      <c r="B229" s="9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</row>
    <row r="230" spans="2:20" ht="19.899999999999999" customHeight="1" x14ac:dyDescent="0.2">
      <c r="B230" s="9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</row>
    <row r="231" spans="2:20" ht="19.899999999999999" customHeight="1" x14ac:dyDescent="0.2">
      <c r="B231" s="9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</row>
    <row r="232" spans="2:20" ht="19.899999999999999" customHeight="1" x14ac:dyDescent="0.2">
      <c r="B232" s="9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</row>
    <row r="233" spans="2:20" ht="19.899999999999999" customHeight="1" x14ac:dyDescent="0.2">
      <c r="B233" s="9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</row>
    <row r="234" spans="2:20" ht="19.899999999999999" customHeight="1" x14ac:dyDescent="0.2">
      <c r="B234" s="9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</row>
    <row r="235" spans="2:20" ht="19.899999999999999" customHeight="1" x14ac:dyDescent="0.2">
      <c r="B235" s="9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</row>
    <row r="236" spans="2:20" ht="19.899999999999999" customHeight="1" x14ac:dyDescent="0.2">
      <c r="B236" s="9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</row>
    <row r="237" spans="2:20" ht="19.899999999999999" customHeight="1" x14ac:dyDescent="0.2">
      <c r="B237" s="9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</row>
    <row r="238" spans="2:20" ht="19.899999999999999" customHeight="1" x14ac:dyDescent="0.2">
      <c r="B238" s="9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</row>
    <row r="239" spans="2:20" ht="19.899999999999999" customHeight="1" x14ac:dyDescent="0.2">
      <c r="B239" s="9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</row>
    <row r="240" spans="2:20" ht="19.899999999999999" customHeight="1" x14ac:dyDescent="0.2">
      <c r="B240" s="9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</row>
    <row r="241" spans="2:20" ht="19.899999999999999" customHeight="1" x14ac:dyDescent="0.2">
      <c r="B241" s="9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</row>
    <row r="242" spans="2:20" ht="19.899999999999999" customHeight="1" x14ac:dyDescent="0.2">
      <c r="B242" s="9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</row>
    <row r="243" spans="2:20" ht="19.899999999999999" customHeight="1" x14ac:dyDescent="0.2">
      <c r="B243" s="9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</row>
    <row r="244" spans="2:20" ht="19.899999999999999" customHeight="1" x14ac:dyDescent="0.2">
      <c r="B244" s="9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</row>
    <row r="245" spans="2:20" ht="19.899999999999999" customHeight="1" x14ac:dyDescent="0.2">
      <c r="B245" s="9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</row>
    <row r="246" spans="2:20" ht="19.899999999999999" customHeight="1" x14ac:dyDescent="0.2">
      <c r="B246" s="9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</row>
    <row r="247" spans="2:20" ht="19.899999999999999" customHeight="1" x14ac:dyDescent="0.2">
      <c r="B247" s="9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</row>
    <row r="248" spans="2:20" ht="19.899999999999999" customHeight="1" x14ac:dyDescent="0.2">
      <c r="B248" s="9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</row>
    <row r="249" spans="2:20" ht="19.899999999999999" customHeight="1" x14ac:dyDescent="0.2">
      <c r="B249" s="9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</row>
    <row r="250" spans="2:20" ht="19.899999999999999" customHeight="1" x14ac:dyDescent="0.2">
      <c r="B250" s="9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</row>
    <row r="251" spans="2:20" ht="19.899999999999999" customHeight="1" x14ac:dyDescent="0.2">
      <c r="B251" s="9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</row>
    <row r="252" spans="2:20" ht="19.899999999999999" customHeight="1" x14ac:dyDescent="0.2">
      <c r="B252" s="9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</row>
    <row r="253" spans="2:20" ht="19.899999999999999" customHeight="1" x14ac:dyDescent="0.2">
      <c r="B253" s="9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</row>
    <row r="254" spans="2:20" ht="19.899999999999999" customHeight="1" x14ac:dyDescent="0.2">
      <c r="B254" s="9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</row>
    <row r="255" spans="2:20" ht="19.899999999999999" customHeight="1" x14ac:dyDescent="0.2"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</row>
    <row r="256" spans="2:20" ht="19.899999999999999" customHeight="1" x14ac:dyDescent="0.2"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</row>
    <row r="257" spans="5:20" ht="19.899999999999999" customHeight="1" x14ac:dyDescent="0.2"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</row>
    <row r="258" spans="5:20" ht="19.899999999999999" customHeight="1" x14ac:dyDescent="0.2"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</row>
    <row r="259" spans="5:20" ht="19.899999999999999" customHeight="1" x14ac:dyDescent="0.2"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</row>
    <row r="260" spans="5:20" ht="19.899999999999999" customHeight="1" x14ac:dyDescent="0.2"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</row>
    <row r="261" spans="5:20" ht="19.899999999999999" customHeight="1" x14ac:dyDescent="0.2"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</row>
    <row r="262" spans="5:20" ht="19.899999999999999" customHeight="1" x14ac:dyDescent="0.2"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</row>
    <row r="263" spans="5:20" ht="19.899999999999999" customHeight="1" x14ac:dyDescent="0.2"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</row>
    <row r="264" spans="5:20" ht="19.899999999999999" customHeight="1" x14ac:dyDescent="0.2"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</row>
    <row r="265" spans="5:20" ht="19.899999999999999" customHeight="1" x14ac:dyDescent="0.2"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</row>
    <row r="266" spans="5:20" ht="19.899999999999999" customHeight="1" x14ac:dyDescent="0.2"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</row>
    <row r="267" spans="5:20" ht="19.899999999999999" customHeight="1" x14ac:dyDescent="0.2"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</row>
    <row r="268" spans="5:20" ht="19.899999999999999" customHeight="1" x14ac:dyDescent="0.2"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</row>
    <row r="269" spans="5:20" ht="19.899999999999999" customHeight="1" x14ac:dyDescent="0.2"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</row>
    <row r="270" spans="5:20" ht="19.899999999999999" customHeight="1" x14ac:dyDescent="0.2"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</row>
    <row r="271" spans="5:20" ht="19.899999999999999" customHeight="1" x14ac:dyDescent="0.2"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</row>
    <row r="272" spans="5:20" ht="19.899999999999999" customHeight="1" x14ac:dyDescent="0.2"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</row>
    <row r="273" spans="5:20" ht="19.899999999999999" customHeight="1" x14ac:dyDescent="0.2"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</row>
    <row r="274" spans="5:20" ht="19.899999999999999" customHeight="1" x14ac:dyDescent="0.2"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</row>
    <row r="275" spans="5:20" ht="19.899999999999999" customHeight="1" x14ac:dyDescent="0.2"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</row>
    <row r="276" spans="5:20" ht="19.899999999999999" customHeight="1" x14ac:dyDescent="0.2"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</row>
    <row r="277" spans="5:20" ht="19.899999999999999" customHeight="1" x14ac:dyDescent="0.2"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</row>
    <row r="278" spans="5:20" ht="19.899999999999999" customHeight="1" x14ac:dyDescent="0.2"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</row>
    <row r="279" spans="5:20" ht="19.899999999999999" customHeight="1" x14ac:dyDescent="0.2"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</row>
    <row r="280" spans="5:20" ht="19.899999999999999" customHeight="1" x14ac:dyDescent="0.2"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</row>
    <row r="281" spans="5:20" ht="19.899999999999999" customHeight="1" x14ac:dyDescent="0.2"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</row>
    <row r="282" spans="5:20" ht="19.899999999999999" customHeight="1" x14ac:dyDescent="0.2"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</row>
    <row r="283" spans="5:20" ht="19.899999999999999" customHeight="1" x14ac:dyDescent="0.2"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</row>
    <row r="284" spans="5:20" ht="19.899999999999999" customHeight="1" x14ac:dyDescent="0.2"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</row>
    <row r="285" spans="5:20" ht="19.899999999999999" customHeight="1" x14ac:dyDescent="0.2"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</row>
    <row r="286" spans="5:20" ht="19.899999999999999" customHeight="1" x14ac:dyDescent="0.2"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</row>
    <row r="287" spans="5:20" ht="19.899999999999999" customHeight="1" x14ac:dyDescent="0.2"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</row>
    <row r="288" spans="5:20" ht="19.899999999999999" customHeight="1" x14ac:dyDescent="0.2"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</row>
    <row r="289" spans="5:20" ht="19.899999999999999" customHeight="1" x14ac:dyDescent="0.2"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</row>
    <row r="290" spans="5:20" ht="19.899999999999999" customHeight="1" x14ac:dyDescent="0.2"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</row>
    <row r="291" spans="5:20" ht="19.899999999999999" customHeight="1" x14ac:dyDescent="0.2"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</row>
    <row r="292" spans="5:20" ht="19.899999999999999" customHeight="1" x14ac:dyDescent="0.2"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</row>
    <row r="293" spans="5:20" ht="16.149999999999999" customHeight="1" x14ac:dyDescent="0.2"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</row>
    <row r="294" spans="5:20" ht="16.149999999999999" customHeight="1" x14ac:dyDescent="0.2"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</row>
    <row r="295" spans="5:20" ht="16.149999999999999" customHeight="1" x14ac:dyDescent="0.2"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</row>
    <row r="296" spans="5:20" ht="16.149999999999999" customHeight="1" x14ac:dyDescent="0.2"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</row>
    <row r="297" spans="5:20" ht="16.149999999999999" customHeight="1" x14ac:dyDescent="0.2"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</row>
    <row r="298" spans="5:20" ht="16.149999999999999" customHeight="1" x14ac:dyDescent="0.2"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</row>
    <row r="299" spans="5:20" ht="16.149999999999999" customHeight="1" x14ac:dyDescent="0.2"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</row>
    <row r="300" spans="5:20" ht="16.149999999999999" customHeight="1" x14ac:dyDescent="0.2"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</row>
    <row r="301" spans="5:20" ht="16.149999999999999" customHeight="1" x14ac:dyDescent="0.2"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</row>
    <row r="302" spans="5:20" ht="16.149999999999999" customHeight="1" x14ac:dyDescent="0.2"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</row>
    <row r="303" spans="5:20" ht="16.149999999999999" customHeight="1" x14ac:dyDescent="0.2"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</row>
    <row r="304" spans="5:20" ht="16.149999999999999" customHeight="1" x14ac:dyDescent="0.2"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</row>
    <row r="305" spans="5:20" ht="16.149999999999999" customHeight="1" x14ac:dyDescent="0.2"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</row>
    <row r="306" spans="5:20" ht="16.149999999999999" customHeight="1" x14ac:dyDescent="0.2"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</row>
    <row r="307" spans="5:20" ht="16.149999999999999" customHeight="1" x14ac:dyDescent="0.2"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</row>
    <row r="308" spans="5:20" ht="16.149999999999999" customHeight="1" x14ac:dyDescent="0.2"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</row>
    <row r="309" spans="5:20" ht="16.149999999999999" customHeight="1" x14ac:dyDescent="0.2"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</row>
    <row r="310" spans="5:20" ht="16.149999999999999" customHeight="1" x14ac:dyDescent="0.2"/>
    <row r="311" spans="5:20" ht="16.149999999999999" customHeight="1" x14ac:dyDescent="0.2"/>
    <row r="312" spans="5:20" ht="16.149999999999999" customHeight="1" x14ac:dyDescent="0.2"/>
    <row r="313" spans="5:20" ht="16.149999999999999" customHeight="1" x14ac:dyDescent="0.2"/>
    <row r="314" spans="5:20" ht="16.149999999999999" customHeight="1" x14ac:dyDescent="0.2"/>
    <row r="315" spans="5:20" ht="16.149999999999999" customHeight="1" x14ac:dyDescent="0.2"/>
    <row r="316" spans="5:20" ht="16.149999999999999" customHeight="1" x14ac:dyDescent="0.2"/>
    <row r="317" spans="5:20" ht="16.149999999999999" customHeight="1" x14ac:dyDescent="0.2"/>
    <row r="318" spans="5:20" ht="16.149999999999999" customHeight="1" x14ac:dyDescent="0.2"/>
    <row r="319" spans="5:20" ht="16.149999999999999" customHeight="1" x14ac:dyDescent="0.2"/>
    <row r="320" spans="5:20" ht="16.149999999999999" customHeight="1" x14ac:dyDescent="0.2"/>
    <row r="321" ht="16.149999999999999" customHeight="1" x14ac:dyDescent="0.2"/>
    <row r="322" ht="16.149999999999999" customHeight="1" x14ac:dyDescent="0.2"/>
    <row r="323" ht="16.149999999999999" customHeight="1" x14ac:dyDescent="0.2"/>
    <row r="324" ht="16.149999999999999" customHeight="1" x14ac:dyDescent="0.2"/>
    <row r="325" ht="16.149999999999999" customHeight="1" x14ac:dyDescent="0.2"/>
    <row r="326" ht="16.149999999999999" customHeight="1" x14ac:dyDescent="0.2"/>
    <row r="327" ht="16.149999999999999" customHeight="1" x14ac:dyDescent="0.2"/>
    <row r="328" ht="16.149999999999999" customHeight="1" x14ac:dyDescent="0.2"/>
    <row r="329" ht="16.149999999999999" customHeight="1" x14ac:dyDescent="0.2"/>
    <row r="330" ht="16.149999999999999" customHeight="1" x14ac:dyDescent="0.2"/>
    <row r="331" ht="16.149999999999999" customHeight="1" x14ac:dyDescent="0.2"/>
    <row r="332" ht="16.149999999999999" customHeight="1" x14ac:dyDescent="0.2"/>
  </sheetData>
  <mergeCells count="1">
    <mergeCell ref="C65:I65"/>
  </mergeCells>
  <phoneticPr fontId="3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077A-B1DC-4A58-882C-5373EB2D5B6B}">
  <dimension ref="A1:W89"/>
  <sheetViews>
    <sheetView zoomScaleNormal="100" workbookViewId="0">
      <selection activeCell="W6" sqref="W6"/>
    </sheetView>
  </sheetViews>
  <sheetFormatPr defaultRowHeight="12.75" x14ac:dyDescent="0.2"/>
  <cols>
    <col min="1" max="1" width="3.42578125" bestFit="1" customWidth="1"/>
    <col min="2" max="2" width="4.85546875" bestFit="1" customWidth="1"/>
    <col min="3" max="3" width="71.5703125" bestFit="1" customWidth="1"/>
    <col min="4" max="4" width="9.7109375" customWidth="1"/>
    <col min="5" max="6" width="8.85546875" bestFit="1" customWidth="1"/>
    <col min="7" max="15" width="8.5703125" bestFit="1" customWidth="1"/>
    <col min="16" max="21" width="8.85546875" bestFit="1" customWidth="1"/>
    <col min="22" max="22" width="12" customWidth="1"/>
  </cols>
  <sheetData>
    <row r="1" spans="1:23" ht="18.75" thickBot="1" x14ac:dyDescent="0.25">
      <c r="A1" s="72">
        <f>1</f>
        <v>1</v>
      </c>
      <c r="B1" s="255"/>
      <c r="C1" s="39" t="s">
        <v>0</v>
      </c>
      <c r="D1" s="13" t="s">
        <v>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15.75" thickBot="1" x14ac:dyDescent="0.25">
      <c r="A2" s="256">
        <f>A1+1</f>
        <v>2</v>
      </c>
      <c r="B2" s="257">
        <v>1</v>
      </c>
      <c r="C2" s="258" t="s">
        <v>3</v>
      </c>
      <c r="D2" s="259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</row>
    <row r="3" spans="1:23" ht="13.5" thickBot="1" x14ac:dyDescent="0.25">
      <c r="A3" s="256">
        <f t="shared" ref="A3:A67" si="0">A2+1</f>
        <v>3</v>
      </c>
      <c r="B3" s="261">
        <v>1.1000000000000001</v>
      </c>
      <c r="C3" s="61" t="s">
        <v>261</v>
      </c>
      <c r="D3" s="59"/>
      <c r="E3" s="21" t="s">
        <v>530</v>
      </c>
      <c r="F3" s="21" t="s">
        <v>530</v>
      </c>
      <c r="G3" s="21" t="s">
        <v>530</v>
      </c>
      <c r="H3" s="21" t="s">
        <v>530</v>
      </c>
      <c r="I3" s="21" t="s">
        <v>530</v>
      </c>
      <c r="J3" s="21" t="s">
        <v>530</v>
      </c>
      <c r="K3" s="21" t="s">
        <v>530</v>
      </c>
      <c r="L3" s="21" t="s">
        <v>530</v>
      </c>
      <c r="M3" s="21" t="s">
        <v>530</v>
      </c>
      <c r="N3" s="21" t="s">
        <v>530</v>
      </c>
      <c r="O3" s="21" t="s">
        <v>530</v>
      </c>
      <c r="P3" s="21" t="s">
        <v>530</v>
      </c>
      <c r="Q3" s="21" t="s">
        <v>530</v>
      </c>
      <c r="R3" s="21" t="s">
        <v>530</v>
      </c>
      <c r="S3" s="21" t="s">
        <v>530</v>
      </c>
      <c r="T3" s="21" t="s">
        <v>530</v>
      </c>
      <c r="U3" s="21" t="s">
        <v>530</v>
      </c>
      <c r="V3" s="21" t="s">
        <v>530</v>
      </c>
      <c r="W3" s="21" t="s">
        <v>530</v>
      </c>
    </row>
    <row r="4" spans="1:23" ht="39" thickBot="1" x14ac:dyDescent="0.25">
      <c r="A4" s="256">
        <f t="shared" si="0"/>
        <v>4</v>
      </c>
      <c r="B4" s="261">
        <v>1.2</v>
      </c>
      <c r="C4" s="61" t="s">
        <v>531</v>
      </c>
      <c r="D4" s="59"/>
      <c r="E4" s="262" t="s">
        <v>532</v>
      </c>
      <c r="F4" s="262" t="s">
        <v>532</v>
      </c>
      <c r="G4" s="262" t="s">
        <v>533</v>
      </c>
      <c r="H4" s="262" t="s">
        <v>533</v>
      </c>
      <c r="I4" s="262" t="s">
        <v>533</v>
      </c>
      <c r="J4" s="262" t="s">
        <v>533</v>
      </c>
      <c r="K4" s="262" t="s">
        <v>533</v>
      </c>
      <c r="L4" s="262" t="s">
        <v>533</v>
      </c>
      <c r="M4" s="262" t="s">
        <v>533</v>
      </c>
      <c r="N4" s="262" t="s">
        <v>533</v>
      </c>
      <c r="O4" s="262" t="s">
        <v>533</v>
      </c>
      <c r="P4" s="262" t="s">
        <v>534</v>
      </c>
      <c r="Q4" s="262" t="s">
        <v>534</v>
      </c>
      <c r="R4" s="262" t="s">
        <v>534</v>
      </c>
      <c r="S4" s="262" t="s">
        <v>534</v>
      </c>
      <c r="T4" s="262" t="s">
        <v>534</v>
      </c>
      <c r="U4" s="262" t="s">
        <v>534</v>
      </c>
      <c r="V4" s="262" t="s">
        <v>560</v>
      </c>
      <c r="W4" s="262" t="s">
        <v>560</v>
      </c>
    </row>
    <row r="5" spans="1:23" ht="13.5" thickBot="1" x14ac:dyDescent="0.25">
      <c r="A5" s="256">
        <f t="shared" si="0"/>
        <v>5</v>
      </c>
      <c r="B5" s="261">
        <v>1.3</v>
      </c>
      <c r="C5" s="61" t="s">
        <v>7</v>
      </c>
      <c r="D5" s="59"/>
      <c r="E5" s="263" t="s">
        <v>535</v>
      </c>
      <c r="F5" s="263" t="s">
        <v>536</v>
      </c>
      <c r="G5" s="263" t="s">
        <v>537</v>
      </c>
      <c r="H5" s="263" t="s">
        <v>538</v>
      </c>
      <c r="I5" s="263" t="s">
        <v>539</v>
      </c>
      <c r="J5" s="263" t="s">
        <v>540</v>
      </c>
      <c r="K5" s="263" t="s">
        <v>541</v>
      </c>
      <c r="L5" s="263" t="s">
        <v>542</v>
      </c>
      <c r="M5" s="263" t="s">
        <v>543</v>
      </c>
      <c r="N5" s="263" t="s">
        <v>544</v>
      </c>
      <c r="O5" s="263" t="s">
        <v>545</v>
      </c>
      <c r="P5" s="263" t="s">
        <v>546</v>
      </c>
      <c r="Q5" s="263" t="s">
        <v>547</v>
      </c>
      <c r="R5" s="263" t="s">
        <v>548</v>
      </c>
      <c r="S5" s="263" t="s">
        <v>549</v>
      </c>
      <c r="T5" s="263" t="s">
        <v>550</v>
      </c>
      <c r="U5" s="263" t="s">
        <v>551</v>
      </c>
      <c r="V5" s="263" t="s">
        <v>561</v>
      </c>
      <c r="W5" s="263" t="s">
        <v>563</v>
      </c>
    </row>
    <row r="6" spans="1:23" ht="26.25" thickBot="1" x14ac:dyDescent="0.25">
      <c r="A6" s="256"/>
      <c r="B6" s="291">
        <v>1.4</v>
      </c>
      <c r="C6" s="19" t="s">
        <v>564</v>
      </c>
      <c r="D6" s="290" t="s">
        <v>565</v>
      </c>
      <c r="E6" s="294">
        <v>45108</v>
      </c>
      <c r="F6" s="294">
        <v>45109</v>
      </c>
      <c r="G6" s="294">
        <v>45110</v>
      </c>
      <c r="H6" s="294">
        <v>45111</v>
      </c>
      <c r="I6" s="294">
        <v>45112</v>
      </c>
      <c r="J6" s="294">
        <v>45113</v>
      </c>
      <c r="K6" s="294">
        <v>45114</v>
      </c>
      <c r="L6" s="294">
        <v>45115</v>
      </c>
      <c r="M6" s="294">
        <v>45116</v>
      </c>
      <c r="N6" s="294">
        <v>45117</v>
      </c>
      <c r="O6" s="294">
        <v>45118</v>
      </c>
      <c r="P6" s="294">
        <v>45119</v>
      </c>
      <c r="Q6" s="294">
        <v>45120</v>
      </c>
      <c r="R6" s="294">
        <v>45121</v>
      </c>
      <c r="S6" s="294">
        <v>45122</v>
      </c>
      <c r="T6" s="294">
        <v>45123</v>
      </c>
      <c r="U6" s="294">
        <v>45124</v>
      </c>
      <c r="V6" s="294">
        <v>45383</v>
      </c>
      <c r="W6" s="294">
        <v>45383</v>
      </c>
    </row>
    <row r="7" spans="1:23" ht="15.75" thickBot="1" x14ac:dyDescent="0.25">
      <c r="A7" s="256">
        <f>A5+1</f>
        <v>6</v>
      </c>
      <c r="B7" s="257">
        <v>2</v>
      </c>
      <c r="C7" s="258" t="s">
        <v>9</v>
      </c>
      <c r="D7" s="259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</row>
    <row r="8" spans="1:23" ht="26.25" thickBot="1" x14ac:dyDescent="0.25">
      <c r="A8" s="256">
        <f t="shared" si="0"/>
        <v>7</v>
      </c>
      <c r="B8" s="261">
        <v>2.1</v>
      </c>
      <c r="C8" s="61" t="s">
        <v>10</v>
      </c>
      <c r="D8" s="169" t="s">
        <v>11</v>
      </c>
      <c r="E8" s="262" t="s">
        <v>552</v>
      </c>
      <c r="F8" s="262" t="s">
        <v>552</v>
      </c>
      <c r="G8" s="262" t="s">
        <v>553</v>
      </c>
      <c r="H8" s="262" t="s">
        <v>553</v>
      </c>
      <c r="I8" s="262" t="s">
        <v>553</v>
      </c>
      <c r="J8" s="262" t="s">
        <v>553</v>
      </c>
      <c r="K8" s="262" t="s">
        <v>553</v>
      </c>
      <c r="L8" s="262" t="s">
        <v>553</v>
      </c>
      <c r="M8" s="262" t="s">
        <v>553</v>
      </c>
      <c r="N8" s="262" t="s">
        <v>553</v>
      </c>
      <c r="O8" s="262" t="s">
        <v>553</v>
      </c>
      <c r="P8" s="262" t="s">
        <v>554</v>
      </c>
      <c r="Q8" s="262" t="s">
        <v>554</v>
      </c>
      <c r="R8" s="262" t="s">
        <v>554</v>
      </c>
      <c r="S8" s="262" t="s">
        <v>554</v>
      </c>
      <c r="T8" s="262" t="s">
        <v>554</v>
      </c>
      <c r="U8" s="262" t="s">
        <v>554</v>
      </c>
      <c r="V8" s="262" t="s">
        <v>562</v>
      </c>
      <c r="W8" s="262" t="s">
        <v>562</v>
      </c>
    </row>
    <row r="9" spans="1:23" ht="13.5" thickBot="1" x14ac:dyDescent="0.25">
      <c r="A9" s="256">
        <f t="shared" si="0"/>
        <v>8</v>
      </c>
      <c r="B9" s="261">
        <v>2.2000000000000002</v>
      </c>
      <c r="C9" s="61" t="s">
        <v>352</v>
      </c>
      <c r="D9" s="59"/>
      <c r="E9" s="21" t="s">
        <v>126</v>
      </c>
      <c r="F9" s="21" t="s">
        <v>126</v>
      </c>
      <c r="G9" s="21" t="s">
        <v>126</v>
      </c>
      <c r="H9" s="21" t="s">
        <v>126</v>
      </c>
      <c r="I9" s="21" t="s">
        <v>126</v>
      </c>
      <c r="J9" s="21" t="s">
        <v>126</v>
      </c>
      <c r="K9" s="21" t="s">
        <v>126</v>
      </c>
      <c r="L9" s="21" t="s">
        <v>126</v>
      </c>
      <c r="M9" s="21" t="s">
        <v>126</v>
      </c>
      <c r="N9" s="21" t="s">
        <v>126</v>
      </c>
      <c r="O9" s="21" t="s">
        <v>126</v>
      </c>
      <c r="P9" s="21" t="s">
        <v>126</v>
      </c>
      <c r="Q9" s="21" t="s">
        <v>126</v>
      </c>
      <c r="R9" s="21" t="s">
        <v>126</v>
      </c>
      <c r="S9" s="21" t="s">
        <v>126</v>
      </c>
      <c r="T9" s="21" t="s">
        <v>126</v>
      </c>
      <c r="U9" s="21" t="s">
        <v>126</v>
      </c>
      <c r="V9" s="21" t="s">
        <v>126</v>
      </c>
      <c r="W9" s="21" t="s">
        <v>126</v>
      </c>
    </row>
    <row r="10" spans="1:23" ht="15.75" thickBot="1" x14ac:dyDescent="0.25">
      <c r="A10" s="256">
        <f t="shared" si="0"/>
        <v>9</v>
      </c>
      <c r="B10" s="257">
        <v>3</v>
      </c>
      <c r="C10" s="258" t="s">
        <v>12</v>
      </c>
      <c r="D10" s="259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</row>
    <row r="11" spans="1:23" ht="13.5" thickBot="1" x14ac:dyDescent="0.25">
      <c r="A11" s="256">
        <f t="shared" si="0"/>
        <v>10</v>
      </c>
      <c r="B11" s="264">
        <v>3.1</v>
      </c>
      <c r="C11" s="58" t="s">
        <v>353</v>
      </c>
      <c r="D11" s="169" t="s">
        <v>14</v>
      </c>
      <c r="E11" s="21" t="s">
        <v>15</v>
      </c>
      <c r="F11" s="21" t="s">
        <v>15</v>
      </c>
      <c r="G11" s="21" t="s">
        <v>15</v>
      </c>
      <c r="H11" s="21" t="s">
        <v>15</v>
      </c>
      <c r="I11" s="21" t="s">
        <v>15</v>
      </c>
      <c r="J11" s="21" t="s">
        <v>15</v>
      </c>
      <c r="K11" s="21" t="s">
        <v>15</v>
      </c>
      <c r="L11" s="21" t="s">
        <v>15</v>
      </c>
      <c r="M11" s="21" t="s">
        <v>15</v>
      </c>
      <c r="N11" s="21" t="s">
        <v>15</v>
      </c>
      <c r="O11" s="21" t="s">
        <v>15</v>
      </c>
      <c r="P11" s="21" t="s">
        <v>15</v>
      </c>
      <c r="Q11" s="21" t="s">
        <v>15</v>
      </c>
      <c r="R11" s="21" t="s">
        <v>15</v>
      </c>
      <c r="S11" s="21" t="s">
        <v>15</v>
      </c>
      <c r="T11" s="21" t="s">
        <v>15</v>
      </c>
      <c r="U11" s="21" t="s">
        <v>15</v>
      </c>
      <c r="V11" s="21" t="s">
        <v>15</v>
      </c>
      <c r="W11" s="21" t="s">
        <v>15</v>
      </c>
    </row>
    <row r="12" spans="1:23" ht="13.5" thickBot="1" x14ac:dyDescent="0.25">
      <c r="A12" s="256">
        <f t="shared" si="0"/>
        <v>11</v>
      </c>
      <c r="B12" s="264">
        <v>3.2</v>
      </c>
      <c r="C12" s="58" t="s">
        <v>16</v>
      </c>
      <c r="D12" s="169" t="s">
        <v>14</v>
      </c>
      <c r="E12" s="21" t="s">
        <v>15</v>
      </c>
      <c r="F12" s="21" t="s">
        <v>15</v>
      </c>
      <c r="G12" s="21" t="s">
        <v>15</v>
      </c>
      <c r="H12" s="21" t="s">
        <v>15</v>
      </c>
      <c r="I12" s="21" t="s">
        <v>15</v>
      </c>
      <c r="J12" s="21" t="s">
        <v>15</v>
      </c>
      <c r="K12" s="21" t="s">
        <v>15</v>
      </c>
      <c r="L12" s="21" t="s">
        <v>15</v>
      </c>
      <c r="M12" s="21" t="s">
        <v>15</v>
      </c>
      <c r="N12" s="21" t="s">
        <v>15</v>
      </c>
      <c r="O12" s="21" t="s">
        <v>15</v>
      </c>
      <c r="P12" s="21" t="s">
        <v>15</v>
      </c>
      <c r="Q12" s="21" t="s">
        <v>15</v>
      </c>
      <c r="R12" s="21" t="s">
        <v>15</v>
      </c>
      <c r="S12" s="21" t="s">
        <v>15</v>
      </c>
      <c r="T12" s="21" t="s">
        <v>15</v>
      </c>
      <c r="U12" s="21" t="s">
        <v>15</v>
      </c>
      <c r="V12" s="21" t="s">
        <v>15</v>
      </c>
      <c r="W12" s="21" t="s">
        <v>15</v>
      </c>
    </row>
    <row r="13" spans="1:23" ht="13.5" thickBot="1" x14ac:dyDescent="0.25">
      <c r="A13" s="256">
        <f t="shared" si="0"/>
        <v>12</v>
      </c>
      <c r="B13" s="264">
        <v>3.3</v>
      </c>
      <c r="C13" s="265" t="s">
        <v>47</v>
      </c>
      <c r="D13" s="266" t="s">
        <v>18</v>
      </c>
      <c r="E13" s="267">
        <v>28.814</v>
      </c>
      <c r="F13" s="267">
        <v>14.125999999999999</v>
      </c>
      <c r="G13" s="267">
        <v>29.405999999999999</v>
      </c>
      <c r="H13" s="267">
        <v>29.405999999999999</v>
      </c>
      <c r="I13" s="267">
        <v>29.853000000000002</v>
      </c>
      <c r="J13" s="267">
        <v>28.506</v>
      </c>
      <c r="K13" s="267">
        <v>28.506</v>
      </c>
      <c r="L13" s="267">
        <v>29.648</v>
      </c>
      <c r="M13" s="267">
        <v>28.568000000000001</v>
      </c>
      <c r="N13" s="267">
        <v>28.568000000000001</v>
      </c>
      <c r="O13" s="267">
        <v>29.73</v>
      </c>
      <c r="P13" s="267">
        <v>28.6</v>
      </c>
      <c r="Q13" s="267">
        <v>27.975000000000001</v>
      </c>
      <c r="R13" s="267">
        <v>28.1</v>
      </c>
      <c r="S13" s="267">
        <v>29.875</v>
      </c>
      <c r="T13" s="267">
        <v>27.725000000000001</v>
      </c>
      <c r="U13" s="267">
        <v>29.931000000000001</v>
      </c>
      <c r="V13" s="267">
        <v>28.1</v>
      </c>
      <c r="W13" s="267">
        <v>29.875</v>
      </c>
    </row>
    <row r="14" spans="1:23" ht="13.5" thickBot="1" x14ac:dyDescent="0.25">
      <c r="A14" s="256">
        <f t="shared" si="0"/>
        <v>13</v>
      </c>
      <c r="B14" s="261">
        <v>3.4</v>
      </c>
      <c r="C14" s="61" t="s">
        <v>50</v>
      </c>
      <c r="D14" s="59"/>
      <c r="E14" s="21" t="s">
        <v>19</v>
      </c>
      <c r="F14" s="21" t="s">
        <v>555</v>
      </c>
      <c r="G14" s="21" t="s">
        <v>20</v>
      </c>
      <c r="H14" s="21" t="s">
        <v>20</v>
      </c>
      <c r="I14" s="21" t="s">
        <v>19</v>
      </c>
      <c r="J14" s="21" t="s">
        <v>20</v>
      </c>
      <c r="K14" s="21" t="s">
        <v>20</v>
      </c>
      <c r="L14" s="21" t="s">
        <v>19</v>
      </c>
      <c r="M14" s="21" t="s">
        <v>20</v>
      </c>
      <c r="N14" s="21" t="s">
        <v>20</v>
      </c>
      <c r="O14" s="21" t="s">
        <v>19</v>
      </c>
      <c r="P14" s="21" t="s">
        <v>19</v>
      </c>
      <c r="Q14" s="21" t="s">
        <v>20</v>
      </c>
      <c r="R14" s="21" t="s">
        <v>19</v>
      </c>
      <c r="S14" s="21" t="s">
        <v>20</v>
      </c>
      <c r="T14" s="21" t="s">
        <v>19</v>
      </c>
      <c r="U14" s="21" t="s">
        <v>20</v>
      </c>
      <c r="V14" s="21" t="s">
        <v>19</v>
      </c>
      <c r="W14" s="21" t="s">
        <v>20</v>
      </c>
    </row>
    <row r="15" spans="1:23" ht="13.5" thickBot="1" x14ac:dyDescent="0.25">
      <c r="A15" s="256">
        <f t="shared" si="0"/>
        <v>14</v>
      </c>
      <c r="B15" s="261">
        <v>3.5</v>
      </c>
      <c r="C15" s="265" t="s">
        <v>49</v>
      </c>
      <c r="D15" s="266" t="s">
        <v>18</v>
      </c>
      <c r="E15" s="267">
        <v>11.888</v>
      </c>
      <c r="F15" s="267">
        <v>18.923999999999999</v>
      </c>
      <c r="G15" s="267">
        <v>20.106000000000002</v>
      </c>
      <c r="H15" s="267">
        <v>20.106000000000002</v>
      </c>
      <c r="I15" s="267">
        <v>18.652999999999999</v>
      </c>
      <c r="J15" s="267">
        <v>19.856000000000002</v>
      </c>
      <c r="K15" s="267">
        <v>19.856000000000002</v>
      </c>
      <c r="L15" s="267">
        <v>18.448</v>
      </c>
      <c r="M15" s="267">
        <v>19.917999999999999</v>
      </c>
      <c r="N15" s="267">
        <v>19.917999999999999</v>
      </c>
      <c r="O15" s="267">
        <v>18.53</v>
      </c>
      <c r="P15" s="267">
        <v>18.8</v>
      </c>
      <c r="Q15" s="267">
        <v>18.175000000000001</v>
      </c>
      <c r="R15" s="267">
        <v>19.95</v>
      </c>
      <c r="S15" s="267">
        <v>18.675000000000001</v>
      </c>
      <c r="T15" s="267">
        <v>17.925000000000001</v>
      </c>
      <c r="U15" s="267">
        <v>20.131</v>
      </c>
      <c r="V15" s="267">
        <v>19.95</v>
      </c>
      <c r="W15" s="267">
        <v>18.675000000000001</v>
      </c>
    </row>
    <row r="16" spans="1:23" ht="13.5" thickBot="1" x14ac:dyDescent="0.25">
      <c r="A16" s="256">
        <f t="shared" si="0"/>
        <v>15</v>
      </c>
      <c r="B16" s="261">
        <v>3.6</v>
      </c>
      <c r="C16" s="61" t="s">
        <v>51</v>
      </c>
      <c r="D16" s="59"/>
      <c r="E16" s="21" t="s">
        <v>299</v>
      </c>
      <c r="F16" s="21" t="s">
        <v>19</v>
      </c>
      <c r="G16" s="21" t="s">
        <v>20</v>
      </c>
      <c r="H16" s="21" t="s">
        <v>20</v>
      </c>
      <c r="I16" s="21" t="s">
        <v>19</v>
      </c>
      <c r="J16" s="21" t="s">
        <v>20</v>
      </c>
      <c r="K16" s="21" t="s">
        <v>20</v>
      </c>
      <c r="L16" s="21" t="s">
        <v>19</v>
      </c>
      <c r="M16" s="21" t="s">
        <v>20</v>
      </c>
      <c r="N16" s="21" t="s">
        <v>20</v>
      </c>
      <c r="O16" s="21" t="s">
        <v>19</v>
      </c>
      <c r="P16" s="21" t="s">
        <v>19</v>
      </c>
      <c r="Q16" s="21" t="s">
        <v>20</v>
      </c>
      <c r="R16" s="21" t="s">
        <v>19</v>
      </c>
      <c r="S16" s="21" t="s">
        <v>19</v>
      </c>
      <c r="T16" s="21" t="s">
        <v>19</v>
      </c>
      <c r="U16" s="21" t="s">
        <v>20</v>
      </c>
      <c r="V16" s="21" t="s">
        <v>19</v>
      </c>
      <c r="W16" s="21" t="s">
        <v>19</v>
      </c>
    </row>
    <row r="17" spans="1:23" ht="26.25" thickBot="1" x14ac:dyDescent="0.25">
      <c r="A17" s="256">
        <f t="shared" si="0"/>
        <v>16</v>
      </c>
      <c r="B17" s="261" t="s">
        <v>163</v>
      </c>
      <c r="C17" s="58" t="s">
        <v>252</v>
      </c>
      <c r="D17" s="59"/>
      <c r="E17" s="21" t="s">
        <v>556</v>
      </c>
      <c r="F17" s="21" t="s">
        <v>556</v>
      </c>
      <c r="G17" s="21" t="s">
        <v>556</v>
      </c>
      <c r="H17" s="21" t="s">
        <v>556</v>
      </c>
      <c r="I17" s="21" t="s">
        <v>556</v>
      </c>
      <c r="J17" s="21" t="s">
        <v>556</v>
      </c>
      <c r="K17" s="21" t="s">
        <v>556</v>
      </c>
      <c r="L17" s="21" t="s">
        <v>556</v>
      </c>
      <c r="M17" s="21" t="s">
        <v>556</v>
      </c>
      <c r="N17" s="21" t="s">
        <v>556</v>
      </c>
      <c r="O17" s="21" t="s">
        <v>556</v>
      </c>
      <c r="P17" s="21" t="s">
        <v>556</v>
      </c>
      <c r="Q17" s="21" t="s">
        <v>556</v>
      </c>
      <c r="R17" s="21" t="s">
        <v>556</v>
      </c>
      <c r="S17" s="21" t="s">
        <v>556</v>
      </c>
      <c r="T17" s="21" t="s">
        <v>556</v>
      </c>
      <c r="U17" s="21" t="s">
        <v>556</v>
      </c>
      <c r="V17" s="21" t="s">
        <v>556</v>
      </c>
      <c r="W17" s="21" t="s">
        <v>556</v>
      </c>
    </row>
    <row r="18" spans="1:23" ht="13.5" thickBot="1" x14ac:dyDescent="0.25">
      <c r="A18" s="256">
        <f t="shared" si="0"/>
        <v>17</v>
      </c>
      <c r="B18" s="261" t="s">
        <v>164</v>
      </c>
      <c r="C18" s="58" t="s">
        <v>21</v>
      </c>
      <c r="D18" s="59"/>
      <c r="E18" s="21" t="s">
        <v>39</v>
      </c>
      <c r="F18" s="21" t="s">
        <v>39</v>
      </c>
      <c r="G18" s="21" t="s">
        <v>39</v>
      </c>
      <c r="H18" s="21" t="s">
        <v>39</v>
      </c>
      <c r="I18" s="21" t="s">
        <v>39</v>
      </c>
      <c r="J18" s="21" t="s">
        <v>39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</row>
    <row r="19" spans="1:23" ht="26.25" thickBot="1" x14ac:dyDescent="0.25">
      <c r="A19" s="256">
        <f t="shared" si="0"/>
        <v>18</v>
      </c>
      <c r="B19" s="261" t="s">
        <v>165</v>
      </c>
      <c r="C19" s="58" t="s">
        <v>356</v>
      </c>
      <c r="D19" s="59"/>
      <c r="E19" s="21" t="s">
        <v>557</v>
      </c>
      <c r="F19" s="21" t="s">
        <v>23</v>
      </c>
      <c r="G19" s="21" t="s">
        <v>558</v>
      </c>
      <c r="H19" s="21" t="s">
        <v>558</v>
      </c>
      <c r="I19" s="21" t="s">
        <v>23</v>
      </c>
      <c r="J19" s="21" t="s">
        <v>558</v>
      </c>
      <c r="K19" s="21" t="s">
        <v>558</v>
      </c>
      <c r="L19" s="21" t="s">
        <v>23</v>
      </c>
      <c r="M19" s="21" t="s">
        <v>557</v>
      </c>
      <c r="N19" s="21" t="s">
        <v>558</v>
      </c>
      <c r="O19" s="21" t="s">
        <v>23</v>
      </c>
      <c r="P19" s="21" t="s">
        <v>557</v>
      </c>
      <c r="Q19" s="21" t="s">
        <v>558</v>
      </c>
      <c r="R19" s="21" t="s">
        <v>23</v>
      </c>
      <c r="S19" s="21" t="s">
        <v>558</v>
      </c>
      <c r="T19" s="21" t="s">
        <v>23</v>
      </c>
      <c r="U19" s="21" t="s">
        <v>351</v>
      </c>
      <c r="V19" s="21" t="s">
        <v>558</v>
      </c>
      <c r="W19" s="21" t="s">
        <v>558</v>
      </c>
    </row>
    <row r="20" spans="1:23" ht="13.5" thickBot="1" x14ac:dyDescent="0.25">
      <c r="A20" s="256">
        <f t="shared" si="0"/>
        <v>19</v>
      </c>
      <c r="B20" s="261" t="s">
        <v>80</v>
      </c>
      <c r="C20" s="61" t="s">
        <v>24</v>
      </c>
      <c r="D20" s="59"/>
      <c r="E20" s="21" t="s">
        <v>39</v>
      </c>
      <c r="F20" s="21" t="s">
        <v>39</v>
      </c>
      <c r="G20" s="21" t="s">
        <v>39</v>
      </c>
      <c r="H20" s="21" t="s">
        <v>39</v>
      </c>
      <c r="I20" s="21" t="s">
        <v>39</v>
      </c>
      <c r="J20" s="21" t="s">
        <v>39</v>
      </c>
      <c r="K20" s="21" t="s">
        <v>39</v>
      </c>
      <c r="L20" s="21" t="s">
        <v>39</v>
      </c>
      <c r="M20" s="21" t="s">
        <v>39</v>
      </c>
      <c r="N20" s="21" t="s">
        <v>39</v>
      </c>
      <c r="O20" s="21" t="s">
        <v>39</v>
      </c>
      <c r="P20" s="21" t="s">
        <v>39</v>
      </c>
      <c r="Q20" s="21" t="s">
        <v>39</v>
      </c>
      <c r="R20" s="21" t="s">
        <v>39</v>
      </c>
      <c r="S20" s="21" t="s">
        <v>39</v>
      </c>
      <c r="T20" s="21" t="s">
        <v>39</v>
      </c>
      <c r="U20" s="21" t="s">
        <v>39</v>
      </c>
      <c r="V20" s="21" t="s">
        <v>39</v>
      </c>
      <c r="W20" s="21" t="s">
        <v>39</v>
      </c>
    </row>
    <row r="21" spans="1:23" ht="13.5" thickBot="1" x14ac:dyDescent="0.25">
      <c r="A21" s="256">
        <f t="shared" si="0"/>
        <v>20</v>
      </c>
      <c r="B21" s="268" t="s">
        <v>250</v>
      </c>
      <c r="C21" s="269" t="s">
        <v>25</v>
      </c>
      <c r="D21" s="270" t="s">
        <v>26</v>
      </c>
      <c r="E21" s="271">
        <v>112.5</v>
      </c>
      <c r="F21" s="271">
        <v>0.29260000000000003</v>
      </c>
      <c r="G21" s="271">
        <v>53.332999999999998</v>
      </c>
      <c r="H21" s="271">
        <v>53.332999999999998</v>
      </c>
      <c r="I21" s="271">
        <v>1</v>
      </c>
      <c r="J21" s="271">
        <v>53.332999999999998</v>
      </c>
      <c r="K21" s="271">
        <v>53.332999999999998</v>
      </c>
      <c r="L21" s="271">
        <v>1</v>
      </c>
      <c r="M21" s="271">
        <v>53.332999999999998</v>
      </c>
      <c r="N21" s="271">
        <v>53.332999999999998</v>
      </c>
      <c r="O21" s="271">
        <v>1</v>
      </c>
      <c r="P21" s="271">
        <v>129.9</v>
      </c>
      <c r="Q21" s="271">
        <v>87.5</v>
      </c>
      <c r="R21" s="271">
        <v>18.32</v>
      </c>
      <c r="S21" s="271">
        <v>0.51200000000000001</v>
      </c>
      <c r="T21" s="271">
        <v>18.32</v>
      </c>
      <c r="U21" s="271">
        <v>1</v>
      </c>
      <c r="V21" s="271">
        <v>18.32</v>
      </c>
      <c r="W21" s="271">
        <v>18.266999999999999</v>
      </c>
    </row>
    <row r="22" spans="1:23" ht="13.5" thickBot="1" x14ac:dyDescent="0.25">
      <c r="A22" s="256">
        <f t="shared" si="0"/>
        <v>21</v>
      </c>
      <c r="B22" s="268" t="s">
        <v>251</v>
      </c>
      <c r="C22" s="269" t="s">
        <v>27</v>
      </c>
      <c r="D22" s="270" t="s">
        <v>26</v>
      </c>
      <c r="E22" s="271">
        <v>112.5</v>
      </c>
      <c r="F22" s="271">
        <v>0.29260000000000003</v>
      </c>
      <c r="G22" s="271">
        <v>53.332999999999998</v>
      </c>
      <c r="H22" s="271">
        <v>53.332999999999998</v>
      </c>
      <c r="I22" s="271">
        <v>1</v>
      </c>
      <c r="J22" s="271">
        <v>53.332999999999998</v>
      </c>
      <c r="K22" s="271">
        <v>53.332999999999998</v>
      </c>
      <c r="L22" s="271">
        <v>1</v>
      </c>
      <c r="M22" s="271">
        <v>53.332999999999998</v>
      </c>
      <c r="N22" s="271">
        <v>53.332999999999998</v>
      </c>
      <c r="O22" s="271">
        <v>1</v>
      </c>
      <c r="P22" s="271">
        <v>129.9</v>
      </c>
      <c r="Q22" s="271">
        <v>87.5</v>
      </c>
      <c r="R22" s="271">
        <v>18.32</v>
      </c>
      <c r="S22" s="271">
        <v>0.51200000000000001</v>
      </c>
      <c r="T22" s="271">
        <v>18.32</v>
      </c>
      <c r="U22" s="271">
        <v>1</v>
      </c>
      <c r="V22" s="271">
        <v>18.32</v>
      </c>
      <c r="W22" s="271">
        <v>18.266999999999999</v>
      </c>
    </row>
    <row r="23" spans="1:23" ht="15.75" thickBot="1" x14ac:dyDescent="0.25">
      <c r="A23" s="256">
        <f t="shared" si="0"/>
        <v>22</v>
      </c>
      <c r="B23" s="257">
        <v>4</v>
      </c>
      <c r="C23" s="258" t="s">
        <v>28</v>
      </c>
      <c r="D23" s="259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</row>
    <row r="24" spans="1:23" ht="13.5" thickBot="1" x14ac:dyDescent="0.25">
      <c r="A24" s="256">
        <f t="shared" si="0"/>
        <v>23</v>
      </c>
      <c r="B24" s="261" t="s">
        <v>81</v>
      </c>
      <c r="C24" s="61" t="s">
        <v>29</v>
      </c>
      <c r="D24" s="59" t="s">
        <v>30</v>
      </c>
      <c r="E24" s="21">
        <v>49.9</v>
      </c>
      <c r="F24" s="21">
        <v>43</v>
      </c>
      <c r="G24" s="21">
        <v>47.9</v>
      </c>
      <c r="H24" s="21">
        <v>47.9</v>
      </c>
      <c r="I24" s="21">
        <v>49.7</v>
      </c>
      <c r="J24" s="21">
        <v>49.8</v>
      </c>
      <c r="K24" s="21">
        <v>49.8</v>
      </c>
      <c r="L24" s="21">
        <v>49.199999999999996</v>
      </c>
      <c r="M24" s="21">
        <v>49.6</v>
      </c>
      <c r="N24" s="21">
        <v>49.6</v>
      </c>
      <c r="O24" s="21">
        <v>49.1</v>
      </c>
      <c r="P24" s="21">
        <v>53.1</v>
      </c>
      <c r="Q24" s="21">
        <v>45.8</v>
      </c>
      <c r="R24" s="21">
        <v>51.900000000000006</v>
      </c>
      <c r="S24" s="21">
        <v>48.2</v>
      </c>
      <c r="T24" s="21">
        <v>51.699999999999996</v>
      </c>
      <c r="U24" s="21">
        <v>48.5</v>
      </c>
      <c r="V24" s="21">
        <v>51.900000000000006</v>
      </c>
      <c r="W24" s="21">
        <v>48.2</v>
      </c>
    </row>
    <row r="25" spans="1:23" ht="13.5" thickBot="1" x14ac:dyDescent="0.25">
      <c r="A25" s="256">
        <f t="shared" si="0"/>
        <v>24</v>
      </c>
      <c r="B25" s="261" t="s">
        <v>82</v>
      </c>
      <c r="C25" s="61" t="s">
        <v>357</v>
      </c>
      <c r="D25" s="59" t="s">
        <v>30</v>
      </c>
      <c r="E25" s="21">
        <v>49.8</v>
      </c>
      <c r="F25" s="21">
        <v>41</v>
      </c>
      <c r="G25" s="21">
        <v>45.9</v>
      </c>
      <c r="H25" s="21">
        <v>45.9</v>
      </c>
      <c r="I25" s="21">
        <v>49.6</v>
      </c>
      <c r="J25" s="21">
        <v>45.7</v>
      </c>
      <c r="K25" s="21">
        <v>45.7</v>
      </c>
      <c r="L25" s="21">
        <v>45.3</v>
      </c>
      <c r="M25" s="21">
        <v>49.4</v>
      </c>
      <c r="N25" s="21">
        <v>49.4</v>
      </c>
      <c r="O25" s="21">
        <v>48.9</v>
      </c>
      <c r="P25" s="21">
        <v>52.2</v>
      </c>
      <c r="Q25" s="21">
        <v>44.9</v>
      </c>
      <c r="R25" s="21">
        <v>51.7</v>
      </c>
      <c r="S25" s="21">
        <v>45</v>
      </c>
      <c r="T25" s="21">
        <v>51.4</v>
      </c>
      <c r="U25" s="21">
        <v>38.5</v>
      </c>
      <c r="V25" s="21">
        <v>51.7</v>
      </c>
      <c r="W25" s="21">
        <v>45</v>
      </c>
    </row>
    <row r="26" spans="1:23" ht="13.5" thickBot="1" x14ac:dyDescent="0.25">
      <c r="A26" s="256">
        <f t="shared" si="0"/>
        <v>25</v>
      </c>
      <c r="B26" s="261" t="s">
        <v>83</v>
      </c>
      <c r="C26" s="58" t="s">
        <v>384</v>
      </c>
      <c r="D26" s="59"/>
      <c r="E26" s="263" t="s">
        <v>53</v>
      </c>
      <c r="F26" s="263" t="s">
        <v>53</v>
      </c>
      <c r="G26" s="263" t="s">
        <v>53</v>
      </c>
      <c r="H26" s="263" t="s">
        <v>53</v>
      </c>
      <c r="I26" s="263" t="s">
        <v>53</v>
      </c>
      <c r="J26" s="263" t="s">
        <v>53</v>
      </c>
      <c r="K26" s="263" t="s">
        <v>53</v>
      </c>
      <c r="L26" s="263" t="s">
        <v>53</v>
      </c>
      <c r="M26" s="263" t="s">
        <v>53</v>
      </c>
      <c r="N26" s="263" t="s">
        <v>53</v>
      </c>
      <c r="O26" s="263" t="s">
        <v>53</v>
      </c>
      <c r="P26" s="263" t="s">
        <v>53</v>
      </c>
      <c r="Q26" s="263" t="s">
        <v>53</v>
      </c>
      <c r="R26" s="263" t="s">
        <v>53</v>
      </c>
      <c r="S26" s="263" t="s">
        <v>53</v>
      </c>
      <c r="T26" s="263" t="s">
        <v>53</v>
      </c>
      <c r="U26" s="263" t="s">
        <v>53</v>
      </c>
      <c r="V26" s="263" t="s">
        <v>53</v>
      </c>
      <c r="W26" s="263" t="s">
        <v>53</v>
      </c>
    </row>
    <row r="27" spans="1:23" ht="13.5" thickBot="1" x14ac:dyDescent="0.25">
      <c r="A27" s="256">
        <f t="shared" si="0"/>
        <v>26</v>
      </c>
      <c r="B27" s="261" t="s">
        <v>84</v>
      </c>
      <c r="C27" s="61" t="s">
        <v>32</v>
      </c>
      <c r="D27" s="59" t="s">
        <v>33</v>
      </c>
      <c r="E27" s="21">
        <v>1000</v>
      </c>
      <c r="F27" s="21">
        <v>1000</v>
      </c>
      <c r="G27" s="21">
        <v>1000</v>
      </c>
      <c r="H27" s="21">
        <v>1000</v>
      </c>
      <c r="I27" s="21">
        <v>1000</v>
      </c>
      <c r="J27" s="21">
        <v>1000</v>
      </c>
      <c r="K27" s="21">
        <v>1000</v>
      </c>
      <c r="L27" s="21">
        <v>1000</v>
      </c>
      <c r="M27" s="21">
        <v>1000</v>
      </c>
      <c r="N27" s="21">
        <v>1000</v>
      </c>
      <c r="O27" s="21">
        <v>1000</v>
      </c>
      <c r="P27" s="21">
        <v>1000</v>
      </c>
      <c r="Q27" s="21">
        <v>1000</v>
      </c>
      <c r="R27" s="21">
        <v>1000</v>
      </c>
      <c r="S27" s="21">
        <v>1000</v>
      </c>
      <c r="T27" s="21">
        <v>1000</v>
      </c>
      <c r="U27" s="21">
        <v>1000</v>
      </c>
      <c r="V27" s="21">
        <v>1000</v>
      </c>
      <c r="W27" s="21">
        <v>1001</v>
      </c>
    </row>
    <row r="28" spans="1:23" ht="13.5" thickBot="1" x14ac:dyDescent="0.25">
      <c r="A28" s="256">
        <f t="shared" si="0"/>
        <v>27</v>
      </c>
      <c r="B28" s="261" t="s">
        <v>85</v>
      </c>
      <c r="C28" s="58" t="s">
        <v>34</v>
      </c>
      <c r="D28" s="59" t="s">
        <v>35</v>
      </c>
      <c r="E28" s="21">
        <v>54.7</v>
      </c>
      <c r="F28" s="21">
        <v>27.6</v>
      </c>
      <c r="G28" s="21">
        <v>56.9</v>
      </c>
      <c r="H28" s="21">
        <v>56.9</v>
      </c>
      <c r="I28" s="21">
        <v>33.9</v>
      </c>
      <c r="J28" s="21">
        <v>54.3</v>
      </c>
      <c r="K28" s="21">
        <v>54.3</v>
      </c>
      <c r="L28" s="21">
        <v>33.799999999999997</v>
      </c>
      <c r="M28" s="21">
        <v>59.1</v>
      </c>
      <c r="N28" s="21">
        <v>59.1</v>
      </c>
      <c r="O28" s="21">
        <v>34.4</v>
      </c>
      <c r="P28" s="21">
        <v>50.7</v>
      </c>
      <c r="Q28" s="21">
        <v>50.3</v>
      </c>
      <c r="R28" s="21">
        <v>42.9</v>
      </c>
      <c r="S28" s="21">
        <v>34.200000000000003</v>
      </c>
      <c r="T28" s="21">
        <v>39.4</v>
      </c>
      <c r="U28" s="21">
        <v>30</v>
      </c>
      <c r="V28" s="21">
        <v>42.9</v>
      </c>
      <c r="W28" s="21">
        <v>49.7</v>
      </c>
    </row>
    <row r="29" spans="1:23" ht="13.5" thickBot="1" x14ac:dyDescent="0.25">
      <c r="A29" s="256">
        <f t="shared" si="0"/>
        <v>28</v>
      </c>
      <c r="B29" s="261" t="s">
        <v>86</v>
      </c>
      <c r="C29" s="61" t="s">
        <v>36</v>
      </c>
      <c r="D29" s="59" t="s">
        <v>30</v>
      </c>
      <c r="E29" s="263">
        <v>40.479999999999997</v>
      </c>
      <c r="F29" s="263">
        <v>44.51</v>
      </c>
      <c r="G29" s="263">
        <v>45.04</v>
      </c>
      <c r="H29" s="263">
        <v>45.04</v>
      </c>
      <c r="I29" s="263">
        <v>44.39</v>
      </c>
      <c r="J29" s="263">
        <v>44.93</v>
      </c>
      <c r="K29" s="263">
        <v>44.93</v>
      </c>
      <c r="L29" s="263">
        <v>44.29</v>
      </c>
      <c r="M29" s="263">
        <v>44.96</v>
      </c>
      <c r="N29" s="263">
        <v>44.96</v>
      </c>
      <c r="O29" s="263">
        <v>44.33</v>
      </c>
      <c r="P29" s="263">
        <v>44.46</v>
      </c>
      <c r="Q29" s="263">
        <v>44.16</v>
      </c>
      <c r="R29" s="263">
        <v>44.97</v>
      </c>
      <c r="S29" s="272">
        <v>44.4</v>
      </c>
      <c r="T29" s="263">
        <v>44.04</v>
      </c>
      <c r="U29" s="263">
        <v>45.05</v>
      </c>
      <c r="V29" s="263">
        <v>44.97</v>
      </c>
      <c r="W29" s="263">
        <v>44.4</v>
      </c>
    </row>
    <row r="30" spans="1:23" ht="13.5" thickBot="1" x14ac:dyDescent="0.25">
      <c r="A30" s="256">
        <f t="shared" si="0"/>
        <v>29</v>
      </c>
      <c r="B30" s="261" t="s">
        <v>87</v>
      </c>
      <c r="C30" s="61" t="s">
        <v>359</v>
      </c>
      <c r="D30" s="59" t="s">
        <v>30</v>
      </c>
      <c r="E30" s="263">
        <f>E29-2.01</f>
        <v>38.47</v>
      </c>
      <c r="F30" s="263">
        <f>F29-0.1</f>
        <v>44.41</v>
      </c>
      <c r="G30" s="263">
        <f>G29-1.39</f>
        <v>43.65</v>
      </c>
      <c r="H30" s="263">
        <f>H29-1.39</f>
        <v>43.65</v>
      </c>
      <c r="I30" s="263">
        <f>I29-2.74</f>
        <v>41.65</v>
      </c>
      <c r="J30" s="263">
        <f>J29-2.74</f>
        <v>42.19</v>
      </c>
      <c r="K30" s="263">
        <f>K29-2.74</f>
        <v>42.19</v>
      </c>
      <c r="L30" s="263">
        <f>L29-2.76</f>
        <v>41.53</v>
      </c>
      <c r="M30" s="263">
        <f>M29-0.29</f>
        <v>44.67</v>
      </c>
      <c r="N30" s="263">
        <f>N29-0.29</f>
        <v>44.67</v>
      </c>
      <c r="O30" s="263">
        <f>O29-0.24</f>
        <v>44.089999999999996</v>
      </c>
      <c r="P30" s="263">
        <f>P29-2.51</f>
        <v>41.95</v>
      </c>
      <c r="Q30" s="263">
        <f>Q29-0.06</f>
        <v>44.099999999999994</v>
      </c>
      <c r="R30" s="263">
        <f>R29-2.13</f>
        <v>42.839999999999996</v>
      </c>
      <c r="S30" s="263">
        <f>S29-0.3</f>
        <v>44.1</v>
      </c>
      <c r="T30" s="263">
        <f>T29-11.43</f>
        <v>32.61</v>
      </c>
      <c r="U30" s="263">
        <f>U29-0.45</f>
        <v>44.599999999999994</v>
      </c>
      <c r="V30" s="263">
        <v>42.839999999999996</v>
      </c>
      <c r="W30" s="263">
        <v>44.1</v>
      </c>
    </row>
    <row r="31" spans="1:23" ht="13.5" thickBot="1" x14ac:dyDescent="0.25">
      <c r="A31" s="256">
        <f t="shared" si="0"/>
        <v>30</v>
      </c>
      <c r="B31" s="261" t="s">
        <v>88</v>
      </c>
      <c r="C31" s="58" t="s">
        <v>385</v>
      </c>
      <c r="D31" s="59"/>
      <c r="E31" s="263" t="s">
        <v>53</v>
      </c>
      <c r="F31" s="263" t="s">
        <v>53</v>
      </c>
      <c r="G31" s="263" t="s">
        <v>53</v>
      </c>
      <c r="H31" s="263" t="s">
        <v>53</v>
      </c>
      <c r="I31" s="263" t="s">
        <v>53</v>
      </c>
      <c r="J31" s="263" t="s">
        <v>53</v>
      </c>
      <c r="K31" s="263" t="s">
        <v>53</v>
      </c>
      <c r="L31" s="263" t="s">
        <v>53</v>
      </c>
      <c r="M31" s="263" t="s">
        <v>53</v>
      </c>
      <c r="N31" s="263" t="s">
        <v>53</v>
      </c>
      <c r="O31" s="263" t="s">
        <v>53</v>
      </c>
      <c r="P31" s="263" t="s">
        <v>53</v>
      </c>
      <c r="Q31" s="263" t="s">
        <v>53</v>
      </c>
      <c r="R31" s="263" t="s">
        <v>53</v>
      </c>
      <c r="S31" s="263" t="s">
        <v>53</v>
      </c>
      <c r="T31" s="263" t="s">
        <v>53</v>
      </c>
      <c r="U31" s="263" t="s">
        <v>53</v>
      </c>
      <c r="V31" s="263" t="s">
        <v>53</v>
      </c>
      <c r="W31" s="263" t="s">
        <v>53</v>
      </c>
    </row>
    <row r="32" spans="1:23" ht="13.5" thickBot="1" x14ac:dyDescent="0.25">
      <c r="A32" s="256">
        <f t="shared" si="0"/>
        <v>31</v>
      </c>
      <c r="B32" s="261" t="s">
        <v>89</v>
      </c>
      <c r="C32" s="61" t="s">
        <v>358</v>
      </c>
      <c r="D32" s="59" t="s">
        <v>38</v>
      </c>
      <c r="E32" s="272" t="s">
        <v>39</v>
      </c>
      <c r="F32" s="272" t="s">
        <v>39</v>
      </c>
      <c r="G32" s="272" t="s">
        <v>39</v>
      </c>
      <c r="H32" s="272" t="s">
        <v>39</v>
      </c>
      <c r="I32" s="272" t="s">
        <v>39</v>
      </c>
      <c r="J32" s="272" t="s">
        <v>39</v>
      </c>
      <c r="K32" s="272" t="s">
        <v>39</v>
      </c>
      <c r="L32" s="272" t="s">
        <v>39</v>
      </c>
      <c r="M32" s="272" t="s">
        <v>39</v>
      </c>
      <c r="N32" s="272" t="s">
        <v>39</v>
      </c>
      <c r="O32" s="272" t="s">
        <v>39</v>
      </c>
      <c r="P32" s="272" t="s">
        <v>39</v>
      </c>
      <c r="Q32" s="272" t="s">
        <v>39</v>
      </c>
      <c r="R32" s="272" t="s">
        <v>39</v>
      </c>
      <c r="S32" s="272" t="s">
        <v>39</v>
      </c>
      <c r="T32" s="272" t="s">
        <v>39</v>
      </c>
      <c r="U32" s="272" t="s">
        <v>39</v>
      </c>
      <c r="V32" s="272" t="s">
        <v>39</v>
      </c>
      <c r="W32" s="272" t="s">
        <v>39</v>
      </c>
    </row>
    <row r="33" spans="1:23" ht="13.5" thickBot="1" x14ac:dyDescent="0.25">
      <c r="A33" s="256">
        <f t="shared" si="0"/>
        <v>32</v>
      </c>
      <c r="B33" s="261" t="s">
        <v>90</v>
      </c>
      <c r="C33" s="61" t="s">
        <v>40</v>
      </c>
      <c r="D33" s="59" t="s">
        <v>38</v>
      </c>
      <c r="E33" s="21">
        <v>18</v>
      </c>
      <c r="F33" s="21">
        <v>0</v>
      </c>
      <c r="G33" s="21">
        <v>18</v>
      </c>
      <c r="H33" s="21">
        <v>18</v>
      </c>
      <c r="I33" s="21">
        <v>0</v>
      </c>
      <c r="J33" s="21">
        <v>18</v>
      </c>
      <c r="K33" s="21">
        <v>18</v>
      </c>
      <c r="L33" s="21">
        <v>0</v>
      </c>
      <c r="M33" s="21">
        <v>18</v>
      </c>
      <c r="N33" s="21">
        <v>18</v>
      </c>
      <c r="O33" s="21">
        <v>0</v>
      </c>
      <c r="P33" s="21">
        <v>18</v>
      </c>
      <c r="Q33" s="21">
        <v>0</v>
      </c>
      <c r="R33" s="21">
        <v>18</v>
      </c>
      <c r="S33" s="21">
        <v>0</v>
      </c>
      <c r="T33" s="21">
        <v>18</v>
      </c>
      <c r="U33" s="21">
        <v>0</v>
      </c>
      <c r="V33" s="21">
        <v>18</v>
      </c>
      <c r="W33" s="21">
        <v>0</v>
      </c>
    </row>
    <row r="34" spans="1:23" ht="15.75" thickBot="1" x14ac:dyDescent="0.25">
      <c r="A34" s="256">
        <f t="shared" si="0"/>
        <v>33</v>
      </c>
      <c r="B34" s="257">
        <v>5</v>
      </c>
      <c r="C34" s="258" t="s">
        <v>41</v>
      </c>
      <c r="D34" s="259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0"/>
      <c r="P34" s="260"/>
      <c r="Q34" s="260"/>
      <c r="R34" s="260"/>
      <c r="S34" s="260"/>
      <c r="T34" s="260"/>
      <c r="U34" s="260"/>
      <c r="V34" s="260"/>
      <c r="W34" s="260"/>
    </row>
    <row r="35" spans="1:23" ht="13.5" thickBot="1" x14ac:dyDescent="0.25">
      <c r="A35" s="256">
        <f t="shared" si="0"/>
        <v>34</v>
      </c>
      <c r="B35" s="261" t="s">
        <v>91</v>
      </c>
      <c r="C35" s="61" t="s">
        <v>54</v>
      </c>
      <c r="D35" s="59" t="s">
        <v>35</v>
      </c>
      <c r="E35" s="21">
        <v>76.7</v>
      </c>
      <c r="F35" s="21">
        <v>35.799999999999997</v>
      </c>
      <c r="G35" s="21">
        <v>69.099999999999994</v>
      </c>
      <c r="H35" s="21">
        <v>69.099999999999994</v>
      </c>
      <c r="I35" s="94">
        <v>35.700000000000003</v>
      </c>
      <c r="J35" s="21">
        <v>70.5</v>
      </c>
      <c r="K35" s="21">
        <v>70.5</v>
      </c>
      <c r="L35" s="94">
        <v>39</v>
      </c>
      <c r="M35" s="21">
        <v>66.400000000000006</v>
      </c>
      <c r="N35" s="21">
        <v>66.400000000000006</v>
      </c>
      <c r="O35" s="94">
        <v>32.200000000000003</v>
      </c>
      <c r="P35" s="94">
        <v>68</v>
      </c>
      <c r="Q35" s="94">
        <v>66.7</v>
      </c>
      <c r="R35" s="94">
        <v>60</v>
      </c>
      <c r="S35" s="94">
        <v>47.3</v>
      </c>
      <c r="T35" s="94">
        <v>64.8</v>
      </c>
      <c r="U35" s="94">
        <v>49.8</v>
      </c>
      <c r="V35" s="94">
        <v>60</v>
      </c>
      <c r="W35" s="94">
        <v>63.1</v>
      </c>
    </row>
    <row r="36" spans="1:23" ht="13.5" thickBot="1" x14ac:dyDescent="0.25">
      <c r="A36" s="256">
        <f t="shared" si="0"/>
        <v>35</v>
      </c>
      <c r="B36" s="261" t="s">
        <v>92</v>
      </c>
      <c r="C36" s="61" t="s">
        <v>55</v>
      </c>
      <c r="D36" s="59" t="s">
        <v>30</v>
      </c>
      <c r="E36" s="21">
        <v>66.400000000000006</v>
      </c>
      <c r="F36" s="21">
        <v>49.2</v>
      </c>
      <c r="G36" s="94">
        <v>63</v>
      </c>
      <c r="H36" s="94">
        <v>63</v>
      </c>
      <c r="I36" s="94">
        <v>45.1</v>
      </c>
      <c r="J36" s="94">
        <v>62.7</v>
      </c>
      <c r="K36" s="94">
        <v>62.7</v>
      </c>
      <c r="L36" s="94">
        <v>45</v>
      </c>
      <c r="M36" s="94">
        <v>62.8</v>
      </c>
      <c r="N36" s="94">
        <v>62.8</v>
      </c>
      <c r="O36" s="94">
        <v>45</v>
      </c>
      <c r="P36" s="94"/>
      <c r="Q36" s="94"/>
      <c r="R36" s="94">
        <v>66.2</v>
      </c>
      <c r="S36" s="94">
        <v>45.1</v>
      </c>
      <c r="T36" s="94">
        <v>66.099999999999994</v>
      </c>
      <c r="U36" s="94">
        <v>45.1</v>
      </c>
      <c r="V36" s="94">
        <v>66.2</v>
      </c>
      <c r="W36" s="94">
        <v>61.5</v>
      </c>
    </row>
    <row r="37" spans="1:23" ht="13.5" thickBot="1" x14ac:dyDescent="0.25">
      <c r="A37" s="256">
        <f t="shared" si="0"/>
        <v>36</v>
      </c>
      <c r="B37" s="261" t="s">
        <v>93</v>
      </c>
      <c r="C37" s="61" t="s">
        <v>360</v>
      </c>
      <c r="D37" s="59"/>
      <c r="E37" s="21" t="s">
        <v>56</v>
      </c>
      <c r="F37" s="21" t="s">
        <v>56</v>
      </c>
      <c r="G37" s="21" t="s">
        <v>56</v>
      </c>
      <c r="H37" s="21" t="s">
        <v>56</v>
      </c>
      <c r="I37" s="21" t="s">
        <v>56</v>
      </c>
      <c r="J37" s="21" t="s">
        <v>56</v>
      </c>
      <c r="K37" s="21" t="s">
        <v>56</v>
      </c>
      <c r="L37" s="21" t="s">
        <v>56</v>
      </c>
      <c r="M37" s="21" t="s">
        <v>56</v>
      </c>
      <c r="N37" s="21" t="s">
        <v>56</v>
      </c>
      <c r="O37" s="21"/>
      <c r="P37" s="21" t="s">
        <v>56</v>
      </c>
      <c r="Q37" s="21" t="s">
        <v>56</v>
      </c>
      <c r="R37" s="21" t="s">
        <v>56</v>
      </c>
      <c r="S37" s="21" t="s">
        <v>56</v>
      </c>
      <c r="T37" s="21" t="s">
        <v>56</v>
      </c>
      <c r="U37" s="21" t="s">
        <v>56</v>
      </c>
      <c r="V37" s="21" t="s">
        <v>56</v>
      </c>
      <c r="W37" s="21" t="s">
        <v>56</v>
      </c>
    </row>
    <row r="38" spans="1:23" ht="13.5" thickBot="1" x14ac:dyDescent="0.25">
      <c r="A38" s="256">
        <f t="shared" si="0"/>
        <v>37</v>
      </c>
      <c r="B38" s="261" t="s">
        <v>94</v>
      </c>
      <c r="C38" s="61" t="s">
        <v>58</v>
      </c>
      <c r="D38" s="59" t="s">
        <v>38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</row>
    <row r="39" spans="1:23" ht="13.5" thickBot="1" x14ac:dyDescent="0.25">
      <c r="A39" s="256">
        <f t="shared" si="0"/>
        <v>38</v>
      </c>
      <c r="B39" s="261" t="s">
        <v>95</v>
      </c>
      <c r="C39" s="61" t="s">
        <v>57</v>
      </c>
      <c r="D39" s="59" t="s">
        <v>38</v>
      </c>
      <c r="E39" s="21" t="s">
        <v>39</v>
      </c>
      <c r="F39" s="21" t="s">
        <v>39</v>
      </c>
      <c r="G39" s="21" t="s">
        <v>39</v>
      </c>
      <c r="H39" s="21" t="s">
        <v>39</v>
      </c>
      <c r="I39" s="21" t="s">
        <v>39</v>
      </c>
      <c r="J39" s="21" t="s">
        <v>39</v>
      </c>
      <c r="K39" s="21" t="s">
        <v>39</v>
      </c>
      <c r="L39" s="21" t="s">
        <v>39</v>
      </c>
      <c r="M39" s="21" t="s">
        <v>39</v>
      </c>
      <c r="N39" s="21" t="s">
        <v>39</v>
      </c>
      <c r="O39" s="21" t="s">
        <v>39</v>
      </c>
      <c r="P39" s="21" t="s">
        <v>39</v>
      </c>
      <c r="Q39" s="21" t="s">
        <v>39</v>
      </c>
      <c r="R39" s="21" t="s">
        <v>39</v>
      </c>
      <c r="S39" s="21" t="s">
        <v>39</v>
      </c>
      <c r="T39" s="21" t="s">
        <v>39</v>
      </c>
      <c r="U39" s="21" t="s">
        <v>39</v>
      </c>
      <c r="V39" s="21" t="s">
        <v>39</v>
      </c>
      <c r="W39" s="21" t="s">
        <v>39</v>
      </c>
    </row>
    <row r="40" spans="1:23" ht="13.5" thickBot="1" x14ac:dyDescent="0.25">
      <c r="A40" s="256">
        <f t="shared" si="0"/>
        <v>39</v>
      </c>
      <c r="B40" s="261" t="s">
        <v>96</v>
      </c>
      <c r="C40" s="61" t="s">
        <v>181</v>
      </c>
      <c r="D40" s="59" t="s">
        <v>63</v>
      </c>
      <c r="E40" s="21">
        <v>0.71</v>
      </c>
      <c r="F40" s="21">
        <v>0.11</v>
      </c>
      <c r="G40" s="21">
        <v>1.03</v>
      </c>
      <c r="H40" s="21">
        <v>1.36</v>
      </c>
      <c r="I40" s="21">
        <v>0.17</v>
      </c>
      <c r="J40" s="21">
        <v>1.04</v>
      </c>
      <c r="K40" s="21">
        <v>1.38</v>
      </c>
      <c r="L40" s="21">
        <v>0.17</v>
      </c>
      <c r="M40" s="21">
        <v>1.04</v>
      </c>
      <c r="N40" s="21">
        <v>1.37</v>
      </c>
      <c r="O40" s="21">
        <v>0.17</v>
      </c>
      <c r="P40" s="21">
        <v>0.31</v>
      </c>
      <c r="Q40" s="21">
        <v>0.12</v>
      </c>
      <c r="R40" s="21">
        <v>1.37</v>
      </c>
      <c r="S40" s="21">
        <v>0.12</v>
      </c>
      <c r="T40" s="21">
        <v>1.53</v>
      </c>
      <c r="U40" s="21">
        <v>0.11</v>
      </c>
      <c r="V40" s="21">
        <v>0.105</v>
      </c>
      <c r="W40" s="21">
        <v>0.12</v>
      </c>
    </row>
    <row r="41" spans="1:23" ht="13.5" thickBot="1" x14ac:dyDescent="0.25">
      <c r="A41" s="256">
        <f t="shared" si="0"/>
        <v>40</v>
      </c>
      <c r="B41" s="273" t="s">
        <v>97</v>
      </c>
      <c r="C41" s="274" t="s">
        <v>60</v>
      </c>
      <c r="D41" s="212" t="s">
        <v>30</v>
      </c>
      <c r="E41" s="94">
        <v>47.7</v>
      </c>
      <c r="F41" s="94">
        <v>62.8</v>
      </c>
      <c r="G41" s="94">
        <v>44.4</v>
      </c>
      <c r="H41" s="94">
        <v>41.6</v>
      </c>
      <c r="I41" s="94">
        <v>59.1</v>
      </c>
      <c r="J41" s="94">
        <v>44.3</v>
      </c>
      <c r="K41" s="94">
        <v>41.5</v>
      </c>
      <c r="L41" s="94">
        <v>59</v>
      </c>
      <c r="M41" s="94">
        <v>44.3</v>
      </c>
      <c r="N41" s="94">
        <v>41.6</v>
      </c>
      <c r="O41" s="94">
        <v>59</v>
      </c>
      <c r="P41" s="94">
        <v>54.7</v>
      </c>
      <c r="Q41" s="94">
        <v>62.8</v>
      </c>
      <c r="R41" s="94">
        <v>41.6</v>
      </c>
      <c r="S41" s="94">
        <v>62.7</v>
      </c>
      <c r="T41" s="94">
        <v>40.6</v>
      </c>
      <c r="U41" s="94">
        <v>63.3</v>
      </c>
      <c r="V41" s="94">
        <v>58.2</v>
      </c>
      <c r="W41" s="94">
        <v>62.7</v>
      </c>
    </row>
    <row r="42" spans="1:23" ht="13.5" thickBot="1" x14ac:dyDescent="0.25">
      <c r="A42" s="256">
        <f t="shared" si="0"/>
        <v>41</v>
      </c>
      <c r="B42" s="261" t="s">
        <v>98</v>
      </c>
      <c r="C42" s="61" t="s">
        <v>361</v>
      </c>
      <c r="D42" s="59"/>
      <c r="E42" s="21" t="s">
        <v>56</v>
      </c>
      <c r="F42" s="21" t="s">
        <v>56</v>
      </c>
      <c r="G42" s="21" t="s">
        <v>56</v>
      </c>
      <c r="H42" s="21" t="s">
        <v>56</v>
      </c>
      <c r="I42" s="21" t="s">
        <v>56</v>
      </c>
      <c r="J42" s="21" t="s">
        <v>56</v>
      </c>
      <c r="K42" s="21" t="s">
        <v>56</v>
      </c>
      <c r="L42" s="21" t="s">
        <v>56</v>
      </c>
      <c r="M42" s="21" t="s">
        <v>56</v>
      </c>
      <c r="N42" s="21" t="s">
        <v>56</v>
      </c>
      <c r="O42" s="21" t="s">
        <v>56</v>
      </c>
      <c r="P42" s="21" t="s">
        <v>56</v>
      </c>
      <c r="Q42" s="21" t="s">
        <v>56</v>
      </c>
      <c r="R42" s="21" t="s">
        <v>56</v>
      </c>
      <c r="S42" s="21" t="s">
        <v>56</v>
      </c>
      <c r="T42" s="21" t="s">
        <v>56</v>
      </c>
      <c r="U42" s="21" t="s">
        <v>56</v>
      </c>
      <c r="V42" s="21" t="s">
        <v>56</v>
      </c>
      <c r="W42" s="21" t="s">
        <v>56</v>
      </c>
    </row>
    <row r="43" spans="1:23" ht="13.5" thickBot="1" x14ac:dyDescent="0.25">
      <c r="A43" s="256">
        <f t="shared" si="0"/>
        <v>42</v>
      </c>
      <c r="B43" s="261" t="s">
        <v>99</v>
      </c>
      <c r="C43" s="61" t="s">
        <v>64</v>
      </c>
      <c r="D43" s="59" t="s">
        <v>33</v>
      </c>
      <c r="E43" s="21">
        <v>148.6</v>
      </c>
      <c r="F43" s="21">
        <v>231.1</v>
      </c>
      <c r="G43" s="21">
        <v>189.7</v>
      </c>
      <c r="H43" s="21">
        <v>249.5</v>
      </c>
      <c r="I43" s="21">
        <v>249.2</v>
      </c>
      <c r="J43" s="21">
        <v>189.7</v>
      </c>
      <c r="K43" s="21">
        <v>249.5</v>
      </c>
      <c r="L43" s="21">
        <v>249.2</v>
      </c>
      <c r="M43" s="21">
        <v>189.7</v>
      </c>
      <c r="N43" s="21">
        <v>249.5</v>
      </c>
      <c r="O43" s="21">
        <v>249.2</v>
      </c>
      <c r="P43" s="21">
        <v>242.4</v>
      </c>
      <c r="Q43" s="21">
        <v>259.7</v>
      </c>
      <c r="R43" s="21">
        <v>249.5</v>
      </c>
      <c r="S43" s="21">
        <v>231.1</v>
      </c>
      <c r="T43" s="21">
        <v>249.5</v>
      </c>
      <c r="U43" s="21">
        <v>231.1</v>
      </c>
      <c r="V43" s="21">
        <v>242.4</v>
      </c>
      <c r="W43" s="21">
        <v>231.1</v>
      </c>
    </row>
    <row r="44" spans="1:23" ht="13.5" thickBot="1" x14ac:dyDescent="0.25">
      <c r="A44" s="256">
        <f t="shared" si="0"/>
        <v>43</v>
      </c>
      <c r="B44" s="273" t="s">
        <v>100</v>
      </c>
      <c r="C44" s="274" t="s">
        <v>62</v>
      </c>
      <c r="D44" s="212" t="s">
        <v>63</v>
      </c>
      <c r="E44" s="94">
        <v>11.8</v>
      </c>
      <c r="F44" s="94">
        <v>32.1</v>
      </c>
      <c r="G44" s="94">
        <v>33.4</v>
      </c>
      <c r="H44" s="94">
        <v>33.4</v>
      </c>
      <c r="I44" s="94">
        <v>17.7</v>
      </c>
      <c r="J44" s="94">
        <v>33.4</v>
      </c>
      <c r="K44" s="94">
        <v>33.4</v>
      </c>
      <c r="L44" s="94">
        <v>25.8</v>
      </c>
      <c r="M44" s="94">
        <v>42.2</v>
      </c>
      <c r="N44" s="94">
        <v>42.2</v>
      </c>
      <c r="O44" s="94">
        <v>25.8</v>
      </c>
      <c r="P44" s="94">
        <v>18.3</v>
      </c>
      <c r="Q44" s="94">
        <v>8.3000000000000007</v>
      </c>
      <c r="R44" s="94">
        <v>42.5</v>
      </c>
      <c r="S44" s="94">
        <v>57.9</v>
      </c>
      <c r="T44" s="94">
        <v>42.5</v>
      </c>
      <c r="U44" s="94">
        <v>76.400000000000006</v>
      </c>
      <c r="V44" s="94">
        <v>42.5</v>
      </c>
      <c r="W44" s="94">
        <v>57.9</v>
      </c>
    </row>
    <row r="45" spans="1:23" ht="13.5" thickBot="1" x14ac:dyDescent="0.25">
      <c r="A45" s="256">
        <f t="shared" si="0"/>
        <v>44</v>
      </c>
      <c r="B45" s="261" t="s">
        <v>101</v>
      </c>
      <c r="C45" s="61" t="s">
        <v>65</v>
      </c>
      <c r="D45" s="59" t="s">
        <v>63</v>
      </c>
      <c r="E45" s="21">
        <v>32.1</v>
      </c>
      <c r="F45" s="21">
        <v>11.8</v>
      </c>
      <c r="G45" s="21">
        <v>10.4</v>
      </c>
      <c r="H45" s="21">
        <v>10.4</v>
      </c>
      <c r="I45" s="21">
        <v>33.4</v>
      </c>
      <c r="J45" s="21">
        <v>25.8</v>
      </c>
      <c r="K45" s="21">
        <v>25.8</v>
      </c>
      <c r="L45" s="21">
        <v>33.4</v>
      </c>
      <c r="M45" s="94">
        <v>44</v>
      </c>
      <c r="N45" s="94">
        <v>44</v>
      </c>
      <c r="O45" s="94">
        <v>42.2</v>
      </c>
      <c r="P45" s="94">
        <v>8.1999999999999993</v>
      </c>
      <c r="Q45" s="94">
        <v>18.3</v>
      </c>
      <c r="R45" s="94">
        <v>57.9</v>
      </c>
      <c r="S45" s="94">
        <v>42.5</v>
      </c>
      <c r="T45" s="94">
        <v>76.400000000000006</v>
      </c>
      <c r="U45" s="94">
        <v>42.5</v>
      </c>
      <c r="V45" s="94">
        <v>57.9</v>
      </c>
      <c r="W45" s="94">
        <v>42.5</v>
      </c>
    </row>
    <row r="46" spans="1:23" ht="15.75" thickBot="1" x14ac:dyDescent="0.25">
      <c r="A46" s="256">
        <f t="shared" si="0"/>
        <v>45</v>
      </c>
      <c r="B46" s="257">
        <v>6</v>
      </c>
      <c r="C46" s="258" t="s">
        <v>66</v>
      </c>
      <c r="D46" s="259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0"/>
      <c r="P46" s="260"/>
      <c r="Q46" s="260"/>
      <c r="R46" s="260"/>
      <c r="S46" s="260"/>
      <c r="T46" s="260"/>
      <c r="U46" s="260"/>
      <c r="V46" s="260"/>
      <c r="W46" s="260"/>
    </row>
    <row r="47" spans="1:23" ht="13.5" thickBot="1" x14ac:dyDescent="0.25">
      <c r="A47" s="256">
        <f t="shared" si="0"/>
        <v>46</v>
      </c>
      <c r="B47" s="261" t="s">
        <v>102</v>
      </c>
      <c r="C47" s="61" t="s">
        <v>67</v>
      </c>
      <c r="D47" s="59" t="s">
        <v>38</v>
      </c>
      <c r="E47" s="94">
        <v>28</v>
      </c>
      <c r="F47" s="21">
        <v>19.5</v>
      </c>
      <c r="G47" s="21">
        <v>23.7</v>
      </c>
      <c r="H47" s="21">
        <v>23.7</v>
      </c>
      <c r="I47" s="21">
        <v>16.2</v>
      </c>
      <c r="J47" s="21">
        <v>24.3</v>
      </c>
      <c r="K47" s="21">
        <v>24.3</v>
      </c>
      <c r="L47" s="21">
        <v>18.899999999999999</v>
      </c>
      <c r="M47" s="94">
        <v>22</v>
      </c>
      <c r="N47" s="94">
        <v>22</v>
      </c>
      <c r="O47" s="94">
        <v>18.600000000000001</v>
      </c>
      <c r="P47" s="94">
        <v>29.9</v>
      </c>
      <c r="Q47" s="94">
        <v>23</v>
      </c>
      <c r="R47" s="94">
        <v>27.5</v>
      </c>
      <c r="S47" s="94">
        <v>28.2</v>
      </c>
      <c r="T47" s="94">
        <v>27.8</v>
      </c>
      <c r="U47" s="94">
        <v>13.7</v>
      </c>
      <c r="V47" s="94">
        <v>27.5</v>
      </c>
      <c r="W47" s="94">
        <v>28.2</v>
      </c>
    </row>
    <row r="48" spans="1:23" ht="13.5" thickBot="1" x14ac:dyDescent="0.25">
      <c r="A48" s="256">
        <f t="shared" si="0"/>
        <v>47</v>
      </c>
      <c r="B48" s="261" t="s">
        <v>103</v>
      </c>
      <c r="C48" s="61" t="s">
        <v>68</v>
      </c>
      <c r="D48" s="59" t="s">
        <v>38</v>
      </c>
      <c r="E48" s="21">
        <v>30.2</v>
      </c>
      <c r="F48" s="21">
        <v>11.6</v>
      </c>
      <c r="G48" s="21">
        <v>33.700000000000003</v>
      </c>
      <c r="H48" s="21">
        <v>33.700000000000003</v>
      </c>
      <c r="I48" s="94">
        <v>19.899999999999999</v>
      </c>
      <c r="J48" s="21">
        <v>34.6</v>
      </c>
      <c r="K48" s="21">
        <v>34.6</v>
      </c>
      <c r="L48" s="94">
        <v>20.100000000000001</v>
      </c>
      <c r="M48" s="94">
        <v>200</v>
      </c>
      <c r="N48" s="94">
        <v>200</v>
      </c>
      <c r="O48" s="94">
        <v>200</v>
      </c>
      <c r="P48" s="94">
        <v>200</v>
      </c>
      <c r="Q48" s="94">
        <v>200</v>
      </c>
      <c r="R48" s="94">
        <v>200</v>
      </c>
      <c r="S48" s="94">
        <v>200</v>
      </c>
      <c r="T48" s="94">
        <v>200</v>
      </c>
      <c r="U48" s="94">
        <v>200</v>
      </c>
      <c r="V48" s="94">
        <v>200</v>
      </c>
      <c r="W48" s="94">
        <v>200</v>
      </c>
    </row>
    <row r="49" spans="1:23" ht="26.25" thickBot="1" x14ac:dyDescent="0.25">
      <c r="A49" s="256">
        <f t="shared" si="0"/>
        <v>48</v>
      </c>
      <c r="B49" s="261" t="s">
        <v>104</v>
      </c>
      <c r="C49" s="58" t="s">
        <v>69</v>
      </c>
      <c r="D49" s="59" t="s">
        <v>38</v>
      </c>
      <c r="E49" s="21">
        <v>23.9</v>
      </c>
      <c r="F49" s="21">
        <v>22.2</v>
      </c>
      <c r="G49" s="21">
        <v>16.899999999999999</v>
      </c>
      <c r="H49" s="21">
        <v>16.899999999999999</v>
      </c>
      <c r="I49" s="21">
        <v>17.3</v>
      </c>
      <c r="J49" s="21">
        <v>15.7</v>
      </c>
      <c r="K49" s="21">
        <v>15.7</v>
      </c>
      <c r="L49" s="21">
        <v>17.3</v>
      </c>
      <c r="M49" s="94">
        <v>15.2</v>
      </c>
      <c r="N49" s="94">
        <v>15.2</v>
      </c>
      <c r="O49" s="94">
        <v>13.3</v>
      </c>
      <c r="P49" s="94">
        <v>19.7</v>
      </c>
      <c r="Q49" s="94">
        <v>18.899999999999999</v>
      </c>
      <c r="R49" s="94">
        <v>17.3</v>
      </c>
      <c r="S49" s="94">
        <v>20</v>
      </c>
      <c r="T49" s="94">
        <v>25.2</v>
      </c>
      <c r="U49" s="94">
        <v>15.4</v>
      </c>
      <c r="V49" s="94">
        <v>17.3</v>
      </c>
      <c r="W49" s="94">
        <v>20</v>
      </c>
    </row>
    <row r="50" spans="1:23" ht="13.5" thickBot="1" x14ac:dyDescent="0.25">
      <c r="A50" s="256">
        <f t="shared" si="0"/>
        <v>49</v>
      </c>
      <c r="B50" s="261" t="s">
        <v>105</v>
      </c>
      <c r="C50" s="61" t="s">
        <v>70</v>
      </c>
      <c r="D50" s="59" t="s">
        <v>38</v>
      </c>
      <c r="E50" s="21">
        <v>39.6</v>
      </c>
      <c r="F50" s="21">
        <v>30.8</v>
      </c>
      <c r="G50" s="21">
        <v>26.5</v>
      </c>
      <c r="H50" s="21">
        <v>26.5</v>
      </c>
      <c r="I50" s="21">
        <v>35.5</v>
      </c>
      <c r="J50" s="21">
        <v>23.9</v>
      </c>
      <c r="K50" s="21">
        <v>21.1</v>
      </c>
      <c r="L50" s="21">
        <v>35.1</v>
      </c>
      <c r="M50" s="94">
        <v>200</v>
      </c>
      <c r="N50" s="94">
        <v>200</v>
      </c>
      <c r="O50" s="94">
        <v>200</v>
      </c>
      <c r="P50" s="94">
        <v>200</v>
      </c>
      <c r="Q50" s="94">
        <v>200</v>
      </c>
      <c r="R50" s="94">
        <v>200</v>
      </c>
      <c r="S50" s="94">
        <v>200</v>
      </c>
      <c r="T50" s="94">
        <v>200</v>
      </c>
      <c r="U50" s="94">
        <v>200</v>
      </c>
      <c r="V50" s="94">
        <v>200</v>
      </c>
      <c r="W50" s="94">
        <v>200</v>
      </c>
    </row>
    <row r="51" spans="1:23" ht="15.75" thickBot="1" x14ac:dyDescent="0.25">
      <c r="A51" s="256">
        <f t="shared" si="0"/>
        <v>50</v>
      </c>
      <c r="B51" s="257">
        <v>7</v>
      </c>
      <c r="C51" s="258" t="s">
        <v>71</v>
      </c>
      <c r="D51" s="259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</row>
    <row r="52" spans="1:23" ht="24.75" thickBot="1" x14ac:dyDescent="0.25">
      <c r="A52" s="256">
        <f t="shared" si="0"/>
        <v>51</v>
      </c>
      <c r="B52" s="275" t="s">
        <v>72</v>
      </c>
      <c r="C52" s="276" t="s">
        <v>73</v>
      </c>
      <c r="D52" s="277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</row>
    <row r="53" spans="1:23" ht="13.5" thickBot="1" x14ac:dyDescent="0.25">
      <c r="A53" s="256">
        <f t="shared" si="0"/>
        <v>52</v>
      </c>
      <c r="B53" s="261" t="s">
        <v>106</v>
      </c>
      <c r="C53" s="61" t="s">
        <v>74</v>
      </c>
      <c r="D53" s="59" t="s">
        <v>38</v>
      </c>
      <c r="E53" s="94">
        <v>17</v>
      </c>
      <c r="F53" s="94">
        <v>6.7</v>
      </c>
      <c r="G53" s="94">
        <v>11.4</v>
      </c>
      <c r="H53" s="94">
        <v>8.3000000000000007</v>
      </c>
      <c r="I53" s="94">
        <v>5.0999999999999996</v>
      </c>
      <c r="J53" s="94">
        <v>11</v>
      </c>
      <c r="K53" s="94">
        <v>8.3000000000000007</v>
      </c>
      <c r="L53" s="94">
        <v>5.0999999999999996</v>
      </c>
      <c r="M53" s="94">
        <v>12.3</v>
      </c>
      <c r="N53" s="94">
        <v>8.3000000000000007</v>
      </c>
      <c r="O53" s="94">
        <v>3.7</v>
      </c>
      <c r="P53" s="94">
        <v>12</v>
      </c>
      <c r="Q53" s="94">
        <v>9.9</v>
      </c>
      <c r="R53" s="94">
        <v>4.3</v>
      </c>
      <c r="S53" s="94">
        <v>12.5</v>
      </c>
      <c r="T53" s="94">
        <v>1.5</v>
      </c>
      <c r="U53" s="94">
        <v>7.7</v>
      </c>
      <c r="V53" s="94">
        <v>4.3</v>
      </c>
      <c r="W53" s="94">
        <v>12.5</v>
      </c>
    </row>
    <row r="54" spans="1:23" ht="13.5" thickBot="1" x14ac:dyDescent="0.25">
      <c r="A54" s="256">
        <f t="shared" si="0"/>
        <v>53</v>
      </c>
      <c r="B54" s="261" t="s">
        <v>107</v>
      </c>
      <c r="C54" s="61" t="s">
        <v>75</v>
      </c>
      <c r="D54" s="59" t="s">
        <v>38</v>
      </c>
      <c r="E54" s="271" t="s">
        <v>559</v>
      </c>
      <c r="F54" s="21">
        <v>4.3</v>
      </c>
      <c r="G54" s="271">
        <v>8.89</v>
      </c>
      <c r="H54" s="21">
        <v>6.53</v>
      </c>
      <c r="I54" s="21">
        <v>3.7</v>
      </c>
      <c r="J54" s="271">
        <v>8.65</v>
      </c>
      <c r="K54" s="271">
        <v>6.5300000000000011</v>
      </c>
      <c r="L54" s="21">
        <v>3.7</v>
      </c>
      <c r="M54" s="21">
        <v>9.73</v>
      </c>
      <c r="N54" s="271">
        <v>6.5300000000000011</v>
      </c>
      <c r="O54" s="21">
        <v>3.7</v>
      </c>
      <c r="P54" s="94">
        <v>10.129999999999999</v>
      </c>
      <c r="Q54" s="94">
        <v>7.43</v>
      </c>
      <c r="R54" s="94">
        <v>1.8499999999999996</v>
      </c>
      <c r="S54" s="94">
        <v>11.14</v>
      </c>
      <c r="T54" s="94">
        <v>0.33000000000000007</v>
      </c>
      <c r="U54" s="94">
        <v>5.61</v>
      </c>
      <c r="V54" s="94">
        <v>1.8499999999999996</v>
      </c>
      <c r="W54" s="94">
        <v>11.14</v>
      </c>
    </row>
    <row r="55" spans="1:23" ht="13.5" thickBot="1" x14ac:dyDescent="0.25">
      <c r="A55" s="256">
        <f t="shared" si="0"/>
        <v>54</v>
      </c>
      <c r="B55" s="279" t="s">
        <v>108</v>
      </c>
      <c r="C55" s="280" t="s">
        <v>362</v>
      </c>
      <c r="D55" s="281" t="s">
        <v>76</v>
      </c>
      <c r="E55" s="282">
        <v>0.99180000000000001</v>
      </c>
      <c r="F55" s="282">
        <v>0.96419999999999995</v>
      </c>
      <c r="G55" s="282">
        <v>0.99419999999999997</v>
      </c>
      <c r="H55" s="282">
        <v>0.99509999999999998</v>
      </c>
      <c r="I55" s="282">
        <v>0.99214000000000002</v>
      </c>
      <c r="J55" s="282">
        <v>0.99663999999999997</v>
      </c>
      <c r="K55" s="282">
        <v>0.99475999999999998</v>
      </c>
      <c r="L55" s="282">
        <v>0.97743999999999998</v>
      </c>
      <c r="M55" s="282">
        <v>0.99534999999999996</v>
      </c>
      <c r="N55" s="282">
        <v>0.99789000000000005</v>
      </c>
      <c r="O55" s="282">
        <v>0.9919</v>
      </c>
      <c r="P55" s="282">
        <v>0.99309999999999998</v>
      </c>
      <c r="Q55" s="282">
        <v>0.98119999999999996</v>
      </c>
      <c r="R55" s="282">
        <v>0.95108999999999999</v>
      </c>
      <c r="S55" s="282">
        <v>0.97558</v>
      </c>
      <c r="T55" s="282">
        <v>0.93864000000000003</v>
      </c>
      <c r="U55" s="282">
        <v>0.93335000000000001</v>
      </c>
      <c r="V55" s="282">
        <v>0.95108999999999999</v>
      </c>
      <c r="W55" s="282">
        <v>0.97558</v>
      </c>
    </row>
    <row r="56" spans="1:23" ht="13.5" thickBot="1" x14ac:dyDescent="0.25">
      <c r="A56" s="256">
        <f t="shared" si="0"/>
        <v>55</v>
      </c>
      <c r="B56" s="261" t="s">
        <v>109</v>
      </c>
      <c r="C56" s="61" t="s">
        <v>77</v>
      </c>
      <c r="D56" s="59" t="s">
        <v>38</v>
      </c>
      <c r="E56" s="94">
        <v>-1</v>
      </c>
      <c r="F56" s="21">
        <v>-0.3</v>
      </c>
      <c r="G56" s="21">
        <v>-2.2000000000000002</v>
      </c>
      <c r="H56" s="21">
        <v>-2.2000000000000002</v>
      </c>
      <c r="I56" s="21">
        <v>3.7</v>
      </c>
      <c r="J56" s="21">
        <v>-2.2000000000000002</v>
      </c>
      <c r="K56" s="21">
        <v>-2.2000000000000002</v>
      </c>
      <c r="L56" s="21">
        <v>3.7</v>
      </c>
      <c r="M56" s="21">
        <v>-2.2000000000000002</v>
      </c>
      <c r="N56" s="21">
        <v>-2.2000000000000002</v>
      </c>
      <c r="O56" s="21">
        <v>3.7</v>
      </c>
      <c r="P56" s="21">
        <v>-2.1</v>
      </c>
      <c r="Q56" s="21">
        <v>-2.1</v>
      </c>
      <c r="R56" s="21">
        <v>-1.4</v>
      </c>
      <c r="S56" s="21">
        <v>-0.3</v>
      </c>
      <c r="T56" s="21">
        <v>-0.3</v>
      </c>
      <c r="U56" s="21">
        <v>-0.3</v>
      </c>
      <c r="V56" s="21">
        <v>-1.4</v>
      </c>
      <c r="W56" s="21">
        <v>-0.3</v>
      </c>
    </row>
    <row r="57" spans="1:23" ht="24.75" thickBot="1" x14ac:dyDescent="0.25">
      <c r="A57" s="256">
        <f t="shared" si="0"/>
        <v>56</v>
      </c>
      <c r="B57" s="275" t="s">
        <v>78</v>
      </c>
      <c r="C57" s="276" t="s">
        <v>79</v>
      </c>
      <c r="D57" s="277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</row>
    <row r="58" spans="1:23" ht="13.5" thickBot="1" x14ac:dyDescent="0.25">
      <c r="A58" s="256">
        <f t="shared" si="0"/>
        <v>57</v>
      </c>
      <c r="B58" s="261" t="s">
        <v>110</v>
      </c>
      <c r="C58" s="61" t="s">
        <v>74</v>
      </c>
      <c r="D58" s="59" t="s">
        <v>38</v>
      </c>
      <c r="E58" s="21" t="s">
        <v>39</v>
      </c>
      <c r="F58" s="21" t="s">
        <v>39</v>
      </c>
      <c r="G58" s="21" t="s">
        <v>39</v>
      </c>
      <c r="H58" s="21" t="s">
        <v>39</v>
      </c>
      <c r="I58" s="21" t="s">
        <v>39</v>
      </c>
      <c r="J58" s="21" t="s">
        <v>39</v>
      </c>
      <c r="K58" s="21" t="s">
        <v>39</v>
      </c>
      <c r="L58" s="21" t="s">
        <v>39</v>
      </c>
      <c r="M58" s="21" t="s">
        <v>39</v>
      </c>
      <c r="N58" s="21" t="s">
        <v>39</v>
      </c>
      <c r="O58" s="21" t="s">
        <v>39</v>
      </c>
      <c r="P58" s="21" t="s">
        <v>39</v>
      </c>
      <c r="Q58" s="21" t="s">
        <v>39</v>
      </c>
      <c r="R58" s="21" t="s">
        <v>39</v>
      </c>
      <c r="S58" s="21" t="s">
        <v>39</v>
      </c>
      <c r="T58" s="21" t="s">
        <v>39</v>
      </c>
      <c r="U58" s="21" t="s">
        <v>39</v>
      </c>
      <c r="V58" s="21" t="s">
        <v>39</v>
      </c>
      <c r="W58" s="21" t="s">
        <v>39</v>
      </c>
    </row>
    <row r="59" spans="1:23" ht="13.5" thickBot="1" x14ac:dyDescent="0.25">
      <c r="A59" s="256">
        <f t="shared" si="0"/>
        <v>58</v>
      </c>
      <c r="B59" s="261" t="s">
        <v>111</v>
      </c>
      <c r="C59" s="61" t="s">
        <v>75</v>
      </c>
      <c r="D59" s="59" t="s">
        <v>38</v>
      </c>
      <c r="E59" s="21" t="s">
        <v>39</v>
      </c>
      <c r="F59" s="21" t="s">
        <v>39</v>
      </c>
      <c r="G59" s="21" t="s">
        <v>39</v>
      </c>
      <c r="H59" s="21" t="s">
        <v>39</v>
      </c>
      <c r="I59" s="21" t="s">
        <v>39</v>
      </c>
      <c r="J59" s="21" t="s">
        <v>39</v>
      </c>
      <c r="K59" s="21" t="s">
        <v>39</v>
      </c>
      <c r="L59" s="21" t="s">
        <v>39</v>
      </c>
      <c r="M59" s="21" t="s">
        <v>39</v>
      </c>
      <c r="N59" s="21" t="s">
        <v>39</v>
      </c>
      <c r="O59" s="21" t="s">
        <v>39</v>
      </c>
      <c r="P59" s="21" t="s">
        <v>39</v>
      </c>
      <c r="Q59" s="21" t="s">
        <v>39</v>
      </c>
      <c r="R59" s="21" t="s">
        <v>39</v>
      </c>
      <c r="S59" s="21" t="s">
        <v>39</v>
      </c>
      <c r="T59" s="21" t="s">
        <v>39</v>
      </c>
      <c r="U59" s="21" t="s">
        <v>39</v>
      </c>
      <c r="V59" s="21" t="s">
        <v>39</v>
      </c>
      <c r="W59" s="21" t="s">
        <v>39</v>
      </c>
    </row>
    <row r="60" spans="1:23" ht="13.5" thickBot="1" x14ac:dyDescent="0.25">
      <c r="A60" s="256">
        <f t="shared" si="0"/>
        <v>59</v>
      </c>
      <c r="B60" s="261" t="s">
        <v>112</v>
      </c>
      <c r="C60" s="61" t="s">
        <v>362</v>
      </c>
      <c r="D60" s="59" t="s">
        <v>76</v>
      </c>
      <c r="E60" s="21" t="s">
        <v>39</v>
      </c>
      <c r="F60" s="21" t="s">
        <v>39</v>
      </c>
      <c r="G60" s="21" t="s">
        <v>39</v>
      </c>
      <c r="H60" s="21" t="s">
        <v>39</v>
      </c>
      <c r="I60" s="21" t="s">
        <v>39</v>
      </c>
      <c r="J60" s="21" t="s">
        <v>39</v>
      </c>
      <c r="K60" s="21" t="s">
        <v>39</v>
      </c>
      <c r="L60" s="21" t="s">
        <v>39</v>
      </c>
      <c r="M60" s="21" t="s">
        <v>39</v>
      </c>
      <c r="N60" s="21" t="s">
        <v>39</v>
      </c>
      <c r="O60" s="21" t="s">
        <v>39</v>
      </c>
      <c r="P60" s="21" t="s">
        <v>39</v>
      </c>
      <c r="Q60" s="21" t="s">
        <v>39</v>
      </c>
      <c r="R60" s="21" t="s">
        <v>39</v>
      </c>
      <c r="S60" s="21" t="s">
        <v>39</v>
      </c>
      <c r="T60" s="21" t="s">
        <v>39</v>
      </c>
      <c r="U60" s="21" t="s">
        <v>39</v>
      </c>
      <c r="V60" s="21" t="s">
        <v>39</v>
      </c>
      <c r="W60" s="21" t="s">
        <v>39</v>
      </c>
    </row>
    <row r="61" spans="1:23" ht="13.5" thickBot="1" x14ac:dyDescent="0.25">
      <c r="A61" s="256">
        <f t="shared" si="0"/>
        <v>60</v>
      </c>
      <c r="B61" s="261" t="s">
        <v>113</v>
      </c>
      <c r="C61" s="61" t="s">
        <v>114</v>
      </c>
      <c r="D61" s="59"/>
      <c r="E61" s="21" t="s">
        <v>39</v>
      </c>
      <c r="F61" s="21" t="s">
        <v>39</v>
      </c>
      <c r="G61" s="21" t="s">
        <v>39</v>
      </c>
      <c r="H61" s="21" t="s">
        <v>39</v>
      </c>
      <c r="I61" s="21" t="s">
        <v>39</v>
      </c>
      <c r="J61" s="21" t="s">
        <v>39</v>
      </c>
      <c r="K61" s="21" t="s">
        <v>39</v>
      </c>
      <c r="L61" s="21" t="s">
        <v>39</v>
      </c>
      <c r="M61" s="21" t="s">
        <v>39</v>
      </c>
      <c r="N61" s="21" t="s">
        <v>39</v>
      </c>
      <c r="O61" s="21" t="s">
        <v>39</v>
      </c>
      <c r="P61" s="21" t="s">
        <v>39</v>
      </c>
      <c r="Q61" s="21" t="s">
        <v>39</v>
      </c>
      <c r="R61" s="21" t="s">
        <v>39</v>
      </c>
      <c r="S61" s="21" t="s">
        <v>39</v>
      </c>
      <c r="T61" s="21" t="s">
        <v>39</v>
      </c>
      <c r="U61" s="21" t="s">
        <v>39</v>
      </c>
      <c r="V61" s="21" t="s">
        <v>39</v>
      </c>
      <c r="W61" s="21" t="s">
        <v>39</v>
      </c>
    </row>
    <row r="62" spans="1:23" ht="15.75" thickBot="1" x14ac:dyDescent="0.25">
      <c r="A62" s="256">
        <f t="shared" si="0"/>
        <v>61</v>
      </c>
      <c r="B62" s="257" t="s">
        <v>115</v>
      </c>
      <c r="C62" s="258" t="s">
        <v>116</v>
      </c>
      <c r="D62" s="259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  <c r="V62" s="260"/>
      <c r="W62" s="260"/>
    </row>
    <row r="63" spans="1:23" ht="15" thickBot="1" x14ac:dyDescent="0.25">
      <c r="A63" s="256">
        <f t="shared" si="0"/>
        <v>62</v>
      </c>
      <c r="B63" s="70"/>
      <c r="C63" s="170" t="s">
        <v>234</v>
      </c>
      <c r="D63" s="171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283"/>
      <c r="V63" s="283"/>
      <c r="W63" s="283"/>
    </row>
    <row r="64" spans="1:23" ht="15" thickBot="1" x14ac:dyDescent="0.25">
      <c r="A64" s="256">
        <f t="shared" si="0"/>
        <v>63</v>
      </c>
      <c r="B64" s="284"/>
      <c r="C64" s="311" t="s">
        <v>118</v>
      </c>
      <c r="D64" s="308"/>
      <c r="E64" s="308"/>
      <c r="F64" s="308"/>
      <c r="G64" s="308"/>
      <c r="H64" s="308"/>
      <c r="I64" s="308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12"/>
    </row>
    <row r="65" spans="1:23" ht="15.75" thickBot="1" x14ac:dyDescent="0.25">
      <c r="A65" s="256">
        <f t="shared" si="0"/>
        <v>64</v>
      </c>
      <c r="B65" s="257" t="s">
        <v>119</v>
      </c>
      <c r="C65" s="258" t="s">
        <v>120</v>
      </c>
      <c r="D65" s="259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0"/>
      <c r="P65" s="260"/>
      <c r="Q65" s="260"/>
      <c r="R65" s="260"/>
      <c r="S65" s="260"/>
      <c r="T65" s="260"/>
      <c r="U65" s="260"/>
      <c r="V65" s="260"/>
      <c r="W65" s="260"/>
    </row>
    <row r="66" spans="1:23" ht="13.5" thickBot="1" x14ac:dyDescent="0.25">
      <c r="A66" s="256">
        <f t="shared" si="0"/>
        <v>65</v>
      </c>
      <c r="B66" s="261" t="s">
        <v>215</v>
      </c>
      <c r="C66" s="58" t="s">
        <v>122</v>
      </c>
      <c r="D66" s="59" t="s">
        <v>38</v>
      </c>
      <c r="E66" s="60">
        <f>-20*LOG(4*PI()*(E13/0.3)*6376000*(SQRT((42162/6376)^2-(COS(RADIANS(E44)))^2)-SIN(RADIANS(E44))))</f>
        <v>-213.76010009823614</v>
      </c>
      <c r="F66" s="60">
        <f t="shared" ref="F66:U66" si="1">-20*LOG(4*PI()*(F13/0.3)*6376000*(SQRT((42162/6376)^2-(COS(RADIANS(F44)))^2)-SIN(RADIANS(F44))))</f>
        <v>-207.13475074496847</v>
      </c>
      <c r="G66" s="60">
        <f t="shared" si="1"/>
        <v>-213.47781546345672</v>
      </c>
      <c r="H66" s="60">
        <f t="shared" si="1"/>
        <v>-213.47781546345672</v>
      </c>
      <c r="I66" s="60">
        <f t="shared" si="1"/>
        <v>-213.93562345782382</v>
      </c>
      <c r="J66" s="60">
        <f t="shared" si="1"/>
        <v>-213.20782202158824</v>
      </c>
      <c r="K66" s="60">
        <f t="shared" si="1"/>
        <v>-213.20782202158824</v>
      </c>
      <c r="L66" s="60">
        <f t="shared" si="1"/>
        <v>-213.70171468579832</v>
      </c>
      <c r="M66" s="60">
        <f t="shared" si="1"/>
        <v>-213.06628930009106</v>
      </c>
      <c r="N66" s="60">
        <f t="shared" si="1"/>
        <v>-213.06628930009106</v>
      </c>
      <c r="O66" s="60">
        <f t="shared" si="1"/>
        <v>-213.72570483040064</v>
      </c>
      <c r="P66" s="60">
        <f t="shared" si="1"/>
        <v>-213.54996505512287</v>
      </c>
      <c r="Q66" s="60">
        <f t="shared" si="1"/>
        <v>-213.58331708901787</v>
      </c>
      <c r="R66" s="60">
        <f t="shared" si="1"/>
        <v>-212.91770403269933</v>
      </c>
      <c r="S66" s="60">
        <f t="shared" si="1"/>
        <v>-213.2233384602502</v>
      </c>
      <c r="T66" s="60">
        <f t="shared" si="1"/>
        <v>-212.80100873102168</v>
      </c>
      <c r="U66" s="60">
        <f t="shared" si="1"/>
        <v>-213.07530176910473</v>
      </c>
      <c r="V66" s="60">
        <v>-212.91770403269933</v>
      </c>
      <c r="W66" s="60">
        <v>-213.2233384602502</v>
      </c>
    </row>
    <row r="67" spans="1:23" ht="13.5" thickBot="1" x14ac:dyDescent="0.25">
      <c r="A67" s="256">
        <f t="shared" si="0"/>
        <v>66</v>
      </c>
      <c r="B67" s="261" t="s">
        <v>216</v>
      </c>
      <c r="C67" s="58" t="s">
        <v>235</v>
      </c>
      <c r="D67" s="59" t="s">
        <v>35</v>
      </c>
      <c r="E67" s="60">
        <f>E35+E25+E66</f>
        <v>-87.260100098236137</v>
      </c>
      <c r="F67" s="60">
        <f t="shared" ref="F67:U67" si="2">F35+F25+F66</f>
        <v>-130.33475074496846</v>
      </c>
      <c r="G67" s="60">
        <f t="shared" si="2"/>
        <v>-98.477815463456722</v>
      </c>
      <c r="H67" s="60">
        <f t="shared" si="2"/>
        <v>-98.477815463456722</v>
      </c>
      <c r="I67" s="60">
        <f t="shared" si="2"/>
        <v>-128.63562345782381</v>
      </c>
      <c r="J67" s="60">
        <f t="shared" si="2"/>
        <v>-97.00782202158824</v>
      </c>
      <c r="K67" s="60">
        <f t="shared" si="2"/>
        <v>-97.00782202158824</v>
      </c>
      <c r="L67" s="60">
        <f t="shared" si="2"/>
        <v>-129.40171468579831</v>
      </c>
      <c r="M67" s="60">
        <f t="shared" si="2"/>
        <v>-97.266289300091046</v>
      </c>
      <c r="N67" s="60">
        <f t="shared" si="2"/>
        <v>-97.266289300091046</v>
      </c>
      <c r="O67" s="60">
        <f t="shared" si="2"/>
        <v>-132.62570483040065</v>
      </c>
      <c r="P67" s="60">
        <f t="shared" si="2"/>
        <v>-93.349965055122865</v>
      </c>
      <c r="Q67" s="60">
        <f t="shared" si="2"/>
        <v>-101.98331708901787</v>
      </c>
      <c r="R67" s="60">
        <f t="shared" si="2"/>
        <v>-101.21770403269933</v>
      </c>
      <c r="S67" s="60">
        <f t="shared" si="2"/>
        <v>-120.92333846025021</v>
      </c>
      <c r="T67" s="60">
        <f t="shared" si="2"/>
        <v>-96.601008731021693</v>
      </c>
      <c r="U67" s="60">
        <f t="shared" si="2"/>
        <v>-124.77530176910473</v>
      </c>
      <c r="V67" s="60">
        <v>-101.21770403269933</v>
      </c>
      <c r="W67" s="60">
        <v>-105.12333846025021</v>
      </c>
    </row>
    <row r="68" spans="1:23" ht="13.5" thickBot="1" x14ac:dyDescent="0.25">
      <c r="A68" s="256">
        <f t="shared" ref="A68:A88" si="3">A67+1</f>
        <v>67</v>
      </c>
      <c r="B68" s="261" t="s">
        <v>217</v>
      </c>
      <c r="C68" s="58" t="s">
        <v>124</v>
      </c>
      <c r="D68" s="59" t="s">
        <v>35</v>
      </c>
      <c r="E68" s="60">
        <f>-228.6+10*LOG(E27*E21*1000000)</f>
        <v>-118.08847477552618</v>
      </c>
      <c r="F68" s="60">
        <f t="shared" ref="F68:U68" si="4">-228.6+10*LOG(F27*F21*1000000)</f>
        <v>-143.93725678210706</v>
      </c>
      <c r="G68" s="60">
        <f t="shared" si="4"/>
        <v>-121.33003986412731</v>
      </c>
      <c r="H68" s="60">
        <f t="shared" si="4"/>
        <v>-121.33003986412731</v>
      </c>
      <c r="I68" s="60">
        <f t="shared" si="4"/>
        <v>-138.6</v>
      </c>
      <c r="J68" s="60">
        <f t="shared" si="4"/>
        <v>-121.33003986412731</v>
      </c>
      <c r="K68" s="60">
        <f t="shared" si="4"/>
        <v>-121.33003986412731</v>
      </c>
      <c r="L68" s="60">
        <f t="shared" si="4"/>
        <v>-138.6</v>
      </c>
      <c r="M68" s="60">
        <f t="shared" si="4"/>
        <v>-121.33003986412731</v>
      </c>
      <c r="N68" s="60">
        <f t="shared" si="4"/>
        <v>-121.33003986412731</v>
      </c>
      <c r="O68" s="60">
        <f t="shared" si="4"/>
        <v>-138.6</v>
      </c>
      <c r="P68" s="60">
        <f t="shared" si="4"/>
        <v>-117.46390848926971</v>
      </c>
      <c r="Q68" s="60">
        <f t="shared" si="4"/>
        <v>-119.17991946977686</v>
      </c>
      <c r="R68" s="60">
        <f t="shared" si="4"/>
        <v>-125.97074530668168</v>
      </c>
      <c r="S68" s="60">
        <f t="shared" si="4"/>
        <v>-141.50730039024168</v>
      </c>
      <c r="T68" s="60">
        <f t="shared" si="4"/>
        <v>-125.97074530668168</v>
      </c>
      <c r="U68" s="60">
        <f t="shared" si="4"/>
        <v>-138.6</v>
      </c>
      <c r="V68" s="60">
        <v>-125.97074530668168</v>
      </c>
      <c r="W68" s="60">
        <v>-125.97898693746495</v>
      </c>
    </row>
    <row r="69" spans="1:23" ht="13.5" thickBot="1" x14ac:dyDescent="0.25">
      <c r="A69" s="256">
        <f t="shared" si="3"/>
        <v>68</v>
      </c>
      <c r="B69" s="261" t="s">
        <v>218</v>
      </c>
      <c r="C69" s="58" t="s">
        <v>208</v>
      </c>
      <c r="D69" s="59" t="s">
        <v>38</v>
      </c>
      <c r="E69" s="60">
        <f>E67-E68</f>
        <v>30.828374677290043</v>
      </c>
      <c r="F69" s="60">
        <f t="shared" ref="F69:U69" si="5">F67-F68</f>
        <v>13.602506037138596</v>
      </c>
      <c r="G69" s="60">
        <f t="shared" si="5"/>
        <v>22.852224400670593</v>
      </c>
      <c r="H69" s="60">
        <f t="shared" si="5"/>
        <v>22.852224400670593</v>
      </c>
      <c r="I69" s="60">
        <f t="shared" si="5"/>
        <v>9.9643765421761827</v>
      </c>
      <c r="J69" s="60">
        <f t="shared" si="5"/>
        <v>24.322217842539075</v>
      </c>
      <c r="K69" s="60">
        <f t="shared" si="5"/>
        <v>24.322217842539075</v>
      </c>
      <c r="L69" s="60">
        <f t="shared" si="5"/>
        <v>9.1982853142016836</v>
      </c>
      <c r="M69" s="60">
        <f t="shared" si="5"/>
        <v>24.063750564036269</v>
      </c>
      <c r="N69" s="60">
        <f t="shared" si="5"/>
        <v>24.063750564036269</v>
      </c>
      <c r="O69" s="60">
        <f t="shared" si="5"/>
        <v>5.974295169599344</v>
      </c>
      <c r="P69" s="60">
        <f t="shared" si="5"/>
        <v>24.113943434146847</v>
      </c>
      <c r="Q69" s="60">
        <f t="shared" si="5"/>
        <v>17.196602380758989</v>
      </c>
      <c r="R69" s="60">
        <f t="shared" si="5"/>
        <v>24.753041273982348</v>
      </c>
      <c r="S69" s="60">
        <f t="shared" si="5"/>
        <v>20.583961929991474</v>
      </c>
      <c r="T69" s="60">
        <f t="shared" si="5"/>
        <v>29.369736575659985</v>
      </c>
      <c r="U69" s="60">
        <f t="shared" si="5"/>
        <v>13.824698230895265</v>
      </c>
      <c r="V69" s="60">
        <v>24.753041273982348</v>
      </c>
      <c r="W69" s="60">
        <v>20.855648477214743</v>
      </c>
    </row>
    <row r="70" spans="1:23" ht="13.5" thickBot="1" x14ac:dyDescent="0.25">
      <c r="A70" s="256">
        <f t="shared" si="3"/>
        <v>69</v>
      </c>
      <c r="B70" s="261" t="s">
        <v>219</v>
      </c>
      <c r="C70" s="58" t="s">
        <v>212</v>
      </c>
      <c r="D70" s="59" t="s">
        <v>38</v>
      </c>
      <c r="E70" s="60">
        <f>-10*LOG(10^(-E47/10)+10^(-E48/10))</f>
        <v>25.951858136517707</v>
      </c>
      <c r="F70" s="60">
        <f t="shared" ref="F70:U70" si="6">-10*LOG(10^(-F47/10)+10^(-F48/10))</f>
        <v>10.94726225295708</v>
      </c>
      <c r="G70" s="60">
        <f t="shared" si="6"/>
        <v>23.286073148417753</v>
      </c>
      <c r="H70" s="60">
        <f t="shared" si="6"/>
        <v>23.286073148417753</v>
      </c>
      <c r="I70" s="60">
        <f t="shared" si="6"/>
        <v>14.657040153744285</v>
      </c>
      <c r="J70" s="60">
        <f t="shared" si="6"/>
        <v>23.912505503541862</v>
      </c>
      <c r="K70" s="60">
        <f t="shared" si="6"/>
        <v>23.912505503541862</v>
      </c>
      <c r="L70" s="60">
        <f t="shared" si="6"/>
        <v>16.448384691644883</v>
      </c>
      <c r="M70" s="60">
        <f t="shared" si="6"/>
        <v>22.000000000000007</v>
      </c>
      <c r="N70" s="60">
        <f t="shared" si="6"/>
        <v>22.000000000000007</v>
      </c>
      <c r="O70" s="60">
        <f t="shared" si="6"/>
        <v>18.600000000000001</v>
      </c>
      <c r="P70" s="60">
        <f t="shared" si="6"/>
        <v>29.9</v>
      </c>
      <c r="Q70" s="60">
        <f t="shared" si="6"/>
        <v>23.000000000000004</v>
      </c>
      <c r="R70" s="60">
        <f t="shared" si="6"/>
        <v>27.5</v>
      </c>
      <c r="S70" s="60">
        <f t="shared" si="6"/>
        <v>28.200000000000003</v>
      </c>
      <c r="T70" s="60">
        <f t="shared" si="6"/>
        <v>27.800000000000004</v>
      </c>
      <c r="U70" s="60">
        <f t="shared" si="6"/>
        <v>13.700000000000001</v>
      </c>
      <c r="V70" s="60">
        <v>27.5</v>
      </c>
      <c r="W70" s="60">
        <v>28.200000000000003</v>
      </c>
    </row>
    <row r="71" spans="1:23" ht="13.5" thickBot="1" x14ac:dyDescent="0.25">
      <c r="A71" s="256">
        <f t="shared" si="3"/>
        <v>70</v>
      </c>
      <c r="B71" s="261" t="s">
        <v>220</v>
      </c>
      <c r="C71" s="58" t="s">
        <v>239</v>
      </c>
      <c r="D71" s="59" t="s">
        <v>38</v>
      </c>
      <c r="E71" s="60">
        <f t="shared" ref="E71:U71" si="7">-10*LOG(10^(-E69/10)+10^(-E70/10))</f>
        <v>24.728558363795237</v>
      </c>
      <c r="F71" s="60">
        <f t="shared" si="7"/>
        <v>9.064743642778728</v>
      </c>
      <c r="G71" s="60">
        <f t="shared" si="7"/>
        <v>20.053433525697049</v>
      </c>
      <c r="H71" s="60">
        <f t="shared" si="7"/>
        <v>20.053433525697049</v>
      </c>
      <c r="I71" s="60">
        <f t="shared" si="7"/>
        <v>8.6952183524007971</v>
      </c>
      <c r="J71" s="60">
        <f t="shared" si="7"/>
        <v>21.102231986946762</v>
      </c>
      <c r="K71" s="60">
        <f t="shared" si="7"/>
        <v>21.102231986946762</v>
      </c>
      <c r="L71" s="60">
        <f t="shared" si="7"/>
        <v>8.4488028750966659</v>
      </c>
      <c r="M71" s="60">
        <f t="shared" si="7"/>
        <v>19.900125855607861</v>
      </c>
      <c r="N71" s="60">
        <f t="shared" si="7"/>
        <v>19.900125855607861</v>
      </c>
      <c r="O71" s="60">
        <f t="shared" si="7"/>
        <v>5.7432948305822968</v>
      </c>
      <c r="P71" s="60">
        <f t="shared" si="7"/>
        <v>23.096910348725078</v>
      </c>
      <c r="Q71" s="60">
        <f t="shared" si="7"/>
        <v>16.183184063694203</v>
      </c>
      <c r="R71" s="60">
        <f t="shared" si="7"/>
        <v>22.902562270340908</v>
      </c>
      <c r="S71" s="60">
        <f t="shared" si="7"/>
        <v>19.890465301056899</v>
      </c>
      <c r="T71" s="60">
        <f t="shared" si="7"/>
        <v>25.504029340564813</v>
      </c>
      <c r="U71" s="60">
        <f t="shared" si="7"/>
        <v>10.751601619312215</v>
      </c>
      <c r="V71" s="60">
        <v>22.902562270340908</v>
      </c>
      <c r="W71" s="60">
        <v>20.1209696929538</v>
      </c>
    </row>
    <row r="72" spans="1:23" ht="13.5" thickBot="1" x14ac:dyDescent="0.25">
      <c r="A72" s="256">
        <f t="shared" si="3"/>
        <v>71</v>
      </c>
      <c r="B72" s="261" t="s">
        <v>221</v>
      </c>
      <c r="C72" s="58" t="s">
        <v>123</v>
      </c>
      <c r="D72" s="59" t="s">
        <v>38</v>
      </c>
      <c r="E72" s="60">
        <f>-20*LOG(4*PI()*(E15/0.3)*6376000*(SQRT((42162/6376)^2-(COS(RADIANS(E45)))^2)-SIN(RADIANS(E45))))</f>
        <v>-205.63654263499552</v>
      </c>
      <c r="F72" s="60">
        <f t="shared" ref="F72:U72" si="8">-20*LOG(4*PI()*(F15/0.3)*6376000*(SQRT((42162/6376)^2-(COS(RADIANS(F45)))^2)-SIN(RADIANS(F45))))</f>
        <v>-210.10828784904191</v>
      </c>
      <c r="G72" s="60">
        <f t="shared" si="8"/>
        <v>-210.6663897150907</v>
      </c>
      <c r="H72" s="60">
        <f t="shared" si="8"/>
        <v>-210.6663897150907</v>
      </c>
      <c r="I72" s="60">
        <f t="shared" si="8"/>
        <v>-209.52407021010626</v>
      </c>
      <c r="J72" s="60">
        <f t="shared" si="8"/>
        <v>-210.21964192939495</v>
      </c>
      <c r="K72" s="60">
        <f t="shared" si="8"/>
        <v>-210.21964192939495</v>
      </c>
      <c r="L72" s="60">
        <f t="shared" si="8"/>
        <v>-209.42808220454373</v>
      </c>
      <c r="M72" s="60">
        <f t="shared" si="8"/>
        <v>-209.9032921554188</v>
      </c>
      <c r="N72" s="60">
        <f t="shared" si="8"/>
        <v>-209.9032921554188</v>
      </c>
      <c r="O72" s="60">
        <f t="shared" si="8"/>
        <v>-209.30620094277452</v>
      </c>
      <c r="P72" s="60">
        <f t="shared" si="8"/>
        <v>-210.13336683917404</v>
      </c>
      <c r="Q72" s="60">
        <f t="shared" si="8"/>
        <v>-209.6121327831635</v>
      </c>
      <c r="R72" s="60">
        <f t="shared" si="8"/>
        <v>-209.71603818158169</v>
      </c>
      <c r="S72" s="60">
        <f t="shared" si="8"/>
        <v>-209.36878984434645</v>
      </c>
      <c r="T72" s="60">
        <f t="shared" si="8"/>
        <v>-208.62206051714182</v>
      </c>
      <c r="U72" s="60">
        <f t="shared" si="8"/>
        <v>-210.02088461145181</v>
      </c>
      <c r="V72" s="60">
        <v>-209.71603818158169</v>
      </c>
      <c r="W72" s="60">
        <v>-209.36878984434645</v>
      </c>
    </row>
    <row r="73" spans="1:23" ht="13.5" thickBot="1" x14ac:dyDescent="0.25">
      <c r="A73" s="256">
        <f t="shared" si="3"/>
        <v>72</v>
      </c>
      <c r="B73" s="261" t="s">
        <v>222</v>
      </c>
      <c r="C73" s="58" t="s">
        <v>236</v>
      </c>
      <c r="D73" s="59" t="s">
        <v>35</v>
      </c>
      <c r="E73" s="60">
        <f>E28+E41+E72</f>
        <v>-103.23654263499552</v>
      </c>
      <c r="F73" s="60">
        <f t="shared" ref="F73:U73" si="9">F28+F41+F72</f>
        <v>-119.70828784904191</v>
      </c>
      <c r="G73" s="60">
        <f t="shared" si="9"/>
        <v>-109.3663897150907</v>
      </c>
      <c r="H73" s="60">
        <f t="shared" si="9"/>
        <v>-112.1663897150907</v>
      </c>
      <c r="I73" s="60">
        <f t="shared" si="9"/>
        <v>-116.52407021010626</v>
      </c>
      <c r="J73" s="60">
        <f t="shared" si="9"/>
        <v>-111.61964192939496</v>
      </c>
      <c r="K73" s="60">
        <f t="shared" si="9"/>
        <v>-114.41964192939496</v>
      </c>
      <c r="L73" s="60">
        <f t="shared" si="9"/>
        <v>-116.62808220454373</v>
      </c>
      <c r="M73" s="60">
        <f t="shared" si="9"/>
        <v>-106.50329215541879</v>
      </c>
      <c r="N73" s="60">
        <f t="shared" si="9"/>
        <v>-109.20329215541879</v>
      </c>
      <c r="O73" s="60">
        <f t="shared" si="9"/>
        <v>-115.90620094277452</v>
      </c>
      <c r="P73" s="60">
        <f t="shared" si="9"/>
        <v>-104.73336683917404</v>
      </c>
      <c r="Q73" s="60">
        <f t="shared" si="9"/>
        <v>-96.512132783163509</v>
      </c>
      <c r="R73" s="60">
        <f t="shared" si="9"/>
        <v>-125.21603818158169</v>
      </c>
      <c r="S73" s="60">
        <f t="shared" si="9"/>
        <v>-112.46878984434645</v>
      </c>
      <c r="T73" s="60">
        <f t="shared" si="9"/>
        <v>-128.62206051714182</v>
      </c>
      <c r="U73" s="60">
        <f t="shared" si="9"/>
        <v>-116.72088461145181</v>
      </c>
      <c r="V73" s="60">
        <v>-108.6160381815817</v>
      </c>
      <c r="W73" s="60">
        <v>-96.968789844346446</v>
      </c>
    </row>
    <row r="74" spans="1:23" ht="13.5" thickBot="1" x14ac:dyDescent="0.25">
      <c r="A74" s="256">
        <f t="shared" si="3"/>
        <v>73</v>
      </c>
      <c r="B74" s="261" t="s">
        <v>223</v>
      </c>
      <c r="C74" s="58" t="s">
        <v>248</v>
      </c>
      <c r="D74" s="59" t="s">
        <v>35</v>
      </c>
      <c r="E74" s="60">
        <f>-228.6+10*LOG((E43*E22*1000000))</f>
        <v>-126.36828668128061</v>
      </c>
      <c r="F74" s="60">
        <f t="shared" ref="F74:U74" si="10">-228.6+10*LOG((F43*F22*1000000))</f>
        <v>-150.29925732731598</v>
      </c>
      <c r="G74" s="60">
        <f t="shared" si="10"/>
        <v>-128.54936655524068</v>
      </c>
      <c r="H74" s="60">
        <f t="shared" si="10"/>
        <v>-127.35933436453323</v>
      </c>
      <c r="I74" s="60">
        <f t="shared" si="10"/>
        <v>-144.63451962012869</v>
      </c>
      <c r="J74" s="60">
        <f t="shared" si="10"/>
        <v>-128.54936655524068</v>
      </c>
      <c r="K74" s="60">
        <f t="shared" si="10"/>
        <v>-127.35933436453323</v>
      </c>
      <c r="L74" s="60">
        <f t="shared" si="10"/>
        <v>-144.63451962012869</v>
      </c>
      <c r="M74" s="60">
        <f t="shared" si="10"/>
        <v>-128.54936655524068</v>
      </c>
      <c r="N74" s="60">
        <f t="shared" si="10"/>
        <v>-127.35933436453323</v>
      </c>
      <c r="O74" s="60">
        <f t="shared" si="10"/>
        <v>-144.63451962012869</v>
      </c>
      <c r="P74" s="60">
        <f t="shared" si="10"/>
        <v>-123.61858233432724</v>
      </c>
      <c r="Q74" s="60">
        <f t="shared" si="10"/>
        <v>-125.03519997348384</v>
      </c>
      <c r="R74" s="60">
        <f t="shared" si="10"/>
        <v>-132.0000398070876</v>
      </c>
      <c r="S74" s="60">
        <f t="shared" si="10"/>
        <v>-147.86930093545061</v>
      </c>
      <c r="T74" s="60">
        <f t="shared" si="10"/>
        <v>-132.0000398070876</v>
      </c>
      <c r="U74" s="60">
        <f t="shared" si="10"/>
        <v>-144.96200054520892</v>
      </c>
      <c r="V74" s="60">
        <v>-132.12541915173918</v>
      </c>
      <c r="W74" s="60">
        <v>-132.34532825746703</v>
      </c>
    </row>
    <row r="75" spans="1:23" ht="13.5" thickBot="1" x14ac:dyDescent="0.25">
      <c r="A75" s="256">
        <f t="shared" si="3"/>
        <v>74</v>
      </c>
      <c r="B75" s="261" t="s">
        <v>224</v>
      </c>
      <c r="C75" s="58" t="s">
        <v>209</v>
      </c>
      <c r="D75" s="59" t="s">
        <v>38</v>
      </c>
      <c r="E75" s="60">
        <f>E73-E74</f>
        <v>23.131744046285093</v>
      </c>
      <c r="F75" s="60">
        <f t="shared" ref="F75:U75" si="11">F73-F74</f>
        <v>30.590969478274076</v>
      </c>
      <c r="G75" s="60">
        <f t="shared" si="11"/>
        <v>19.182976840149976</v>
      </c>
      <c r="H75" s="60">
        <f t="shared" si="11"/>
        <v>15.192944649442524</v>
      </c>
      <c r="I75" s="60">
        <f t="shared" si="11"/>
        <v>28.110449410022426</v>
      </c>
      <c r="J75" s="60">
        <f t="shared" si="11"/>
        <v>16.929724625845722</v>
      </c>
      <c r="K75" s="60">
        <f t="shared" si="11"/>
        <v>12.939692435138269</v>
      </c>
      <c r="L75" s="60">
        <f t="shared" si="11"/>
        <v>28.006437415584955</v>
      </c>
      <c r="M75" s="60">
        <f t="shared" si="11"/>
        <v>22.04607439982189</v>
      </c>
      <c r="N75" s="60">
        <f t="shared" si="11"/>
        <v>18.156042209114432</v>
      </c>
      <c r="O75" s="60">
        <f t="shared" si="11"/>
        <v>28.728318677354167</v>
      </c>
      <c r="P75" s="60">
        <f t="shared" si="11"/>
        <v>18.885215495153204</v>
      </c>
      <c r="Q75" s="60">
        <f t="shared" si="11"/>
        <v>28.523067190320333</v>
      </c>
      <c r="R75" s="60">
        <f t="shared" si="11"/>
        <v>6.7840016255059084</v>
      </c>
      <c r="S75" s="60">
        <f t="shared" si="11"/>
        <v>35.400511091104164</v>
      </c>
      <c r="T75" s="60">
        <f t="shared" si="11"/>
        <v>3.3779792899457846</v>
      </c>
      <c r="U75" s="60">
        <f t="shared" si="11"/>
        <v>28.241115933757115</v>
      </c>
      <c r="V75" s="60">
        <v>23.50938097015748</v>
      </c>
      <c r="W75" s="60">
        <v>35.376538413120585</v>
      </c>
    </row>
    <row r="76" spans="1:23" ht="13.5" thickBot="1" x14ac:dyDescent="0.25">
      <c r="A76" s="256">
        <f t="shared" si="3"/>
        <v>75</v>
      </c>
      <c r="B76" s="261" t="s">
        <v>225</v>
      </c>
      <c r="C76" s="58" t="s">
        <v>213</v>
      </c>
      <c r="D76" s="59" t="s">
        <v>38</v>
      </c>
      <c r="E76" s="60">
        <f>-10*LOG(10^(-E49/10)+10^(-E50/10))</f>
        <v>23.784653552290788</v>
      </c>
      <c r="F76" s="60">
        <f t="shared" ref="F76:U76" si="12">-10*LOG(10^(-F49/10)+10^(-F50/10))</f>
        <v>21.638430735139593</v>
      </c>
      <c r="G76" s="60">
        <f t="shared" si="12"/>
        <v>16.448148358685039</v>
      </c>
      <c r="H76" s="60">
        <f t="shared" si="12"/>
        <v>16.448148358685039</v>
      </c>
      <c r="I76" s="60">
        <f t="shared" si="12"/>
        <v>17.234759362537208</v>
      </c>
      <c r="J76" s="60">
        <f t="shared" si="12"/>
        <v>15.087903243870223</v>
      </c>
      <c r="K76" s="60">
        <f t="shared" si="12"/>
        <v>14.599482219447617</v>
      </c>
      <c r="L76" s="60">
        <f t="shared" si="12"/>
        <v>17.228516593803633</v>
      </c>
      <c r="M76" s="60">
        <f t="shared" si="12"/>
        <v>15.200000000000003</v>
      </c>
      <c r="N76" s="60">
        <f t="shared" si="12"/>
        <v>15.200000000000003</v>
      </c>
      <c r="O76" s="60">
        <f t="shared" si="12"/>
        <v>13.300000000000002</v>
      </c>
      <c r="P76" s="60">
        <f t="shared" si="12"/>
        <v>19.700000000000003</v>
      </c>
      <c r="Q76" s="60">
        <f t="shared" si="12"/>
        <v>18.900000000000002</v>
      </c>
      <c r="R76" s="60">
        <f t="shared" si="12"/>
        <v>17.3</v>
      </c>
      <c r="S76" s="60">
        <f t="shared" si="12"/>
        <v>20</v>
      </c>
      <c r="T76" s="60">
        <f t="shared" si="12"/>
        <v>25.200000000000003</v>
      </c>
      <c r="U76" s="60">
        <f t="shared" si="12"/>
        <v>15.400000000000002</v>
      </c>
      <c r="V76" s="60">
        <v>17.3</v>
      </c>
      <c r="W76" s="60">
        <v>20</v>
      </c>
    </row>
    <row r="77" spans="1:23" ht="13.5" thickBot="1" x14ac:dyDescent="0.25">
      <c r="A77" s="256">
        <f t="shared" si="3"/>
        <v>76</v>
      </c>
      <c r="B77" s="261" t="s">
        <v>226</v>
      </c>
      <c r="C77" s="58" t="s">
        <v>240</v>
      </c>
      <c r="D77" s="59" t="s">
        <v>38</v>
      </c>
      <c r="E77" s="60">
        <f t="shared" ref="E77:U77" si="13">-10*LOG(10^(-E75/10)+10^(-E76/10))</f>
        <v>20.435640743764655</v>
      </c>
      <c r="F77" s="60">
        <f t="shared" si="13"/>
        <v>21.11812856945501</v>
      </c>
      <c r="G77" s="60">
        <f t="shared" si="13"/>
        <v>14.593457030701444</v>
      </c>
      <c r="H77" s="60">
        <f t="shared" si="13"/>
        <v>12.76505592730758</v>
      </c>
      <c r="I77" s="60">
        <f t="shared" si="13"/>
        <v>16.893533220494756</v>
      </c>
      <c r="J77" s="60">
        <f t="shared" si="13"/>
        <v>12.901598612130487</v>
      </c>
      <c r="K77" s="60">
        <f t="shared" si="13"/>
        <v>10.680472833612683</v>
      </c>
      <c r="L77" s="60">
        <f t="shared" si="13"/>
        <v>16.879825364630815</v>
      </c>
      <c r="M77" s="60">
        <f t="shared" si="13"/>
        <v>14.383917652717049</v>
      </c>
      <c r="N77" s="60">
        <f t="shared" si="13"/>
        <v>13.420926071738071</v>
      </c>
      <c r="O77" s="60">
        <f t="shared" si="13"/>
        <v>13.177311577883767</v>
      </c>
      <c r="P77" s="60">
        <f t="shared" si="13"/>
        <v>16.263227924863401</v>
      </c>
      <c r="Q77" s="60">
        <f t="shared" si="13"/>
        <v>18.450422253521612</v>
      </c>
      <c r="R77" s="60">
        <f t="shared" si="13"/>
        <v>6.4145309454272601</v>
      </c>
      <c r="S77" s="60">
        <f t="shared" si="13"/>
        <v>19.876534588912918</v>
      </c>
      <c r="T77" s="60">
        <f t="shared" si="13"/>
        <v>3.3495242818786233</v>
      </c>
      <c r="U77" s="60">
        <f t="shared" si="13"/>
        <v>15.179899407648108</v>
      </c>
      <c r="V77" s="60">
        <v>16.368005302399926</v>
      </c>
      <c r="W77" s="60">
        <v>19.875860861218516</v>
      </c>
    </row>
    <row r="78" spans="1:23" ht="15.75" thickBot="1" x14ac:dyDescent="0.25">
      <c r="A78" s="256">
        <f t="shared" si="3"/>
        <v>77</v>
      </c>
      <c r="B78" s="275" t="s">
        <v>210</v>
      </c>
      <c r="C78" s="276" t="s">
        <v>241</v>
      </c>
      <c r="D78" s="277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  <c r="P78" s="278"/>
      <c r="Q78" s="278"/>
      <c r="R78" s="278"/>
      <c r="S78" s="278"/>
      <c r="T78" s="278"/>
      <c r="U78" s="278"/>
      <c r="V78" s="278"/>
      <c r="W78" s="278"/>
    </row>
    <row r="79" spans="1:23" ht="13.5" thickBot="1" x14ac:dyDescent="0.25">
      <c r="A79" s="256">
        <f t="shared" si="3"/>
        <v>78</v>
      </c>
      <c r="B79" s="261" t="s">
        <v>227</v>
      </c>
      <c r="C79" s="58" t="s">
        <v>253</v>
      </c>
      <c r="D79" s="59" t="s">
        <v>38</v>
      </c>
      <c r="E79" s="60">
        <f>IF(LEFT(TRIM(E9),1)="T",-10*LOG(10^(-E71/10)+10^(-E77/10)),"-")</f>
        <v>19.061651383493686</v>
      </c>
      <c r="F79" s="60">
        <f t="shared" ref="F79:U79" si="14">IF(LEFT(TRIM(F9),1)="T",-10*LOG(10^(-F71/10)+10^(-F77/10)),"-")</f>
        <v>8.8021700805498551</v>
      </c>
      <c r="G79" s="60">
        <f t="shared" si="14"/>
        <v>13.506292944887623</v>
      </c>
      <c r="H79" s="60">
        <f t="shared" si="14"/>
        <v>12.02161830668069</v>
      </c>
      <c r="I79" s="60">
        <f t="shared" si="14"/>
        <v>8.0829000331842344</v>
      </c>
      <c r="J79" s="60">
        <f t="shared" si="14"/>
        <v>12.28958511354752</v>
      </c>
      <c r="K79" s="60">
        <f t="shared" si="14"/>
        <v>10.30323937729748</v>
      </c>
      <c r="L79" s="60">
        <f t="shared" si="14"/>
        <v>7.8663836450011253</v>
      </c>
      <c r="M79" s="60">
        <f t="shared" si="14"/>
        <v>13.309143758631377</v>
      </c>
      <c r="N79" s="60">
        <f t="shared" si="14"/>
        <v>12.539753425473112</v>
      </c>
      <c r="O79" s="60">
        <f t="shared" si="14"/>
        <v>5.0224497019736667</v>
      </c>
      <c r="P79" s="60">
        <f t="shared" si="14"/>
        <v>15.445020188916441</v>
      </c>
      <c r="Q79" s="60">
        <f t="shared" si="14"/>
        <v>14.160201677914266</v>
      </c>
      <c r="R79" s="60">
        <f t="shared" si="14"/>
        <v>6.3181144294317768</v>
      </c>
      <c r="S79" s="60">
        <f t="shared" si="14"/>
        <v>16.873194402715253</v>
      </c>
      <c r="T79" s="60">
        <f t="shared" si="14"/>
        <v>3.3231600618449075</v>
      </c>
      <c r="U79" s="60">
        <f t="shared" si="14"/>
        <v>9.413913940929179</v>
      </c>
      <c r="V79" s="60">
        <v>15.496945594882503</v>
      </c>
      <c r="W79" s="60">
        <v>17.049763712669971</v>
      </c>
    </row>
    <row r="80" spans="1:23" ht="13.5" thickBot="1" x14ac:dyDescent="0.25">
      <c r="A80" s="256">
        <f t="shared" si="3"/>
        <v>79</v>
      </c>
      <c r="B80" s="261" t="s">
        <v>228</v>
      </c>
      <c r="C80" s="58" t="s">
        <v>214</v>
      </c>
      <c r="D80" s="59" t="s">
        <v>38</v>
      </c>
      <c r="E80" s="60">
        <f>IF(LEFT(TRIM(E9),1)="T",E53,"-")</f>
        <v>17</v>
      </c>
      <c r="F80" s="60">
        <f t="shared" ref="F80:U80" si="15">IF(LEFT(TRIM(F9),1)="T",F53,"-")</f>
        <v>6.7</v>
      </c>
      <c r="G80" s="60">
        <f t="shared" si="15"/>
        <v>11.4</v>
      </c>
      <c r="H80" s="60">
        <f t="shared" si="15"/>
        <v>8.3000000000000007</v>
      </c>
      <c r="I80" s="60">
        <f t="shared" si="15"/>
        <v>5.0999999999999996</v>
      </c>
      <c r="J80" s="60">
        <f t="shared" si="15"/>
        <v>11</v>
      </c>
      <c r="K80" s="60">
        <f t="shared" si="15"/>
        <v>8.3000000000000007</v>
      </c>
      <c r="L80" s="60">
        <f t="shared" si="15"/>
        <v>5.0999999999999996</v>
      </c>
      <c r="M80" s="60">
        <f t="shared" si="15"/>
        <v>12.3</v>
      </c>
      <c r="N80" s="60">
        <f t="shared" si="15"/>
        <v>8.3000000000000007</v>
      </c>
      <c r="O80" s="60">
        <f t="shared" si="15"/>
        <v>3.7</v>
      </c>
      <c r="P80" s="60">
        <f t="shared" si="15"/>
        <v>12</v>
      </c>
      <c r="Q80" s="60">
        <f t="shared" si="15"/>
        <v>9.9</v>
      </c>
      <c r="R80" s="60">
        <f t="shared" si="15"/>
        <v>4.3</v>
      </c>
      <c r="S80" s="60">
        <f t="shared" si="15"/>
        <v>12.5</v>
      </c>
      <c r="T80" s="60">
        <f t="shared" si="15"/>
        <v>1.5</v>
      </c>
      <c r="U80" s="60">
        <f t="shared" si="15"/>
        <v>7.7</v>
      </c>
      <c r="V80" s="60">
        <v>4.3</v>
      </c>
      <c r="W80" s="60">
        <v>12.5</v>
      </c>
    </row>
    <row r="81" spans="1:23" ht="15" thickBot="1" x14ac:dyDescent="0.25">
      <c r="A81" s="256">
        <f t="shared" si="3"/>
        <v>80</v>
      </c>
      <c r="B81" s="261" t="s">
        <v>229</v>
      </c>
      <c r="C81" s="92" t="s">
        <v>254</v>
      </c>
      <c r="D81" s="93" t="s">
        <v>38</v>
      </c>
      <c r="E81" s="91">
        <f>IF(LEFT(TRIM(E9),1)="T",E79-E80,"-")</f>
        <v>2.061651383493686</v>
      </c>
      <c r="F81" s="91">
        <f t="shared" ref="F81:U81" si="16">IF(LEFT(TRIM(F9),1)="T",F79-F80,"-")</f>
        <v>2.1021700805498549</v>
      </c>
      <c r="G81" s="91">
        <f t="shared" si="16"/>
        <v>2.1062929448876222</v>
      </c>
      <c r="H81" s="91">
        <f t="shared" si="16"/>
        <v>3.7216183066806892</v>
      </c>
      <c r="I81" s="91">
        <f t="shared" si="16"/>
        <v>2.9829000331842348</v>
      </c>
      <c r="J81" s="91">
        <f t="shared" si="16"/>
        <v>1.2895851135475205</v>
      </c>
      <c r="K81" s="91">
        <f t="shared" si="16"/>
        <v>2.0032393772974793</v>
      </c>
      <c r="L81" s="91">
        <f t="shared" si="16"/>
        <v>2.7663836450011257</v>
      </c>
      <c r="M81" s="91">
        <f t="shared" si="16"/>
        <v>1.0091437586313763</v>
      </c>
      <c r="N81" s="91">
        <f t="shared" si="16"/>
        <v>4.2397534254731113</v>
      </c>
      <c r="O81" s="91">
        <f t="shared" si="16"/>
        <v>1.3224497019736665</v>
      </c>
      <c r="P81" s="91">
        <f t="shared" si="16"/>
        <v>3.4450201889164411</v>
      </c>
      <c r="Q81" s="91">
        <f t="shared" si="16"/>
        <v>4.2602016779142655</v>
      </c>
      <c r="R81" s="91">
        <f t="shared" si="16"/>
        <v>2.018114429431777</v>
      </c>
      <c r="S81" s="91">
        <f t="shared" si="16"/>
        <v>4.3731944027152529</v>
      </c>
      <c r="T81" s="91">
        <f t="shared" si="16"/>
        <v>1.8231600618449075</v>
      </c>
      <c r="U81" s="91">
        <f t="shared" si="16"/>
        <v>1.7139139409291788</v>
      </c>
      <c r="V81" s="91">
        <v>11.196945594882504</v>
      </c>
      <c r="W81" s="91">
        <v>4.5497637126699715</v>
      </c>
    </row>
    <row r="82" spans="1:23" ht="15.75" thickBot="1" x14ac:dyDescent="0.25">
      <c r="A82" s="256">
        <f t="shared" si="3"/>
        <v>81</v>
      </c>
      <c r="B82" s="275" t="s">
        <v>211</v>
      </c>
      <c r="C82" s="276" t="s">
        <v>242</v>
      </c>
      <c r="D82" s="277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278"/>
      <c r="U82" s="278"/>
      <c r="V82" s="278"/>
      <c r="W82" s="278"/>
    </row>
    <row r="83" spans="1:23" ht="13.5" thickBot="1" x14ac:dyDescent="0.25">
      <c r="A83" s="256">
        <f t="shared" si="3"/>
        <v>82</v>
      </c>
      <c r="B83" s="261" t="s">
        <v>230</v>
      </c>
      <c r="C83" s="58" t="s">
        <v>255</v>
      </c>
      <c r="D83" s="59" t="s">
        <v>38</v>
      </c>
      <c r="E83" s="60" t="s">
        <v>39</v>
      </c>
      <c r="F83" s="60" t="s">
        <v>39</v>
      </c>
      <c r="G83" s="60" t="s">
        <v>39</v>
      </c>
      <c r="H83" s="60" t="s">
        <v>39</v>
      </c>
      <c r="I83" s="60" t="s">
        <v>39</v>
      </c>
      <c r="J83" s="60" t="s">
        <v>39</v>
      </c>
      <c r="K83" s="60" t="s">
        <v>39</v>
      </c>
      <c r="L83" s="60" t="s">
        <v>39</v>
      </c>
      <c r="M83" s="60" t="s">
        <v>39</v>
      </c>
      <c r="N83" s="60" t="s">
        <v>39</v>
      </c>
      <c r="O83" s="60" t="s">
        <v>39</v>
      </c>
      <c r="P83" s="60" t="s">
        <v>39</v>
      </c>
      <c r="Q83" s="60" t="s">
        <v>39</v>
      </c>
      <c r="R83" s="60" t="s">
        <v>39</v>
      </c>
      <c r="S83" s="60" t="s">
        <v>39</v>
      </c>
      <c r="T83" s="60" t="s">
        <v>39</v>
      </c>
      <c r="U83" s="60" t="s">
        <v>39</v>
      </c>
      <c r="V83" s="60" t="s">
        <v>39</v>
      </c>
      <c r="W83" s="60" t="s">
        <v>39</v>
      </c>
    </row>
    <row r="84" spans="1:23" ht="13.5" thickBot="1" x14ac:dyDescent="0.25">
      <c r="A84" s="256">
        <f t="shared" si="3"/>
        <v>83</v>
      </c>
      <c r="B84" s="261" t="s">
        <v>231</v>
      </c>
      <c r="C84" s="58" t="s">
        <v>245</v>
      </c>
      <c r="D84" s="59" t="s">
        <v>38</v>
      </c>
      <c r="E84" s="60" t="s">
        <v>39</v>
      </c>
      <c r="F84" s="60" t="s">
        <v>39</v>
      </c>
      <c r="G84" s="60" t="s">
        <v>39</v>
      </c>
      <c r="H84" s="60" t="s">
        <v>39</v>
      </c>
      <c r="I84" s="60" t="s">
        <v>39</v>
      </c>
      <c r="J84" s="60" t="s">
        <v>39</v>
      </c>
      <c r="K84" s="60" t="s">
        <v>39</v>
      </c>
      <c r="L84" s="60" t="s">
        <v>39</v>
      </c>
      <c r="M84" s="60" t="s">
        <v>39</v>
      </c>
      <c r="N84" s="60" t="s">
        <v>39</v>
      </c>
      <c r="O84" s="60" t="s">
        <v>39</v>
      </c>
      <c r="P84" s="60" t="s">
        <v>39</v>
      </c>
      <c r="Q84" s="60" t="s">
        <v>39</v>
      </c>
      <c r="R84" s="60" t="s">
        <v>39</v>
      </c>
      <c r="S84" s="60" t="s">
        <v>39</v>
      </c>
      <c r="T84" s="60" t="s">
        <v>39</v>
      </c>
      <c r="U84" s="60" t="s">
        <v>39</v>
      </c>
      <c r="V84" s="60" t="s">
        <v>39</v>
      </c>
      <c r="W84" s="60" t="s">
        <v>39</v>
      </c>
    </row>
    <row r="85" spans="1:23" ht="15" thickBot="1" x14ac:dyDescent="0.25">
      <c r="A85" s="256">
        <f t="shared" si="3"/>
        <v>84</v>
      </c>
      <c r="B85" s="261" t="s">
        <v>232</v>
      </c>
      <c r="C85" s="92" t="s">
        <v>256</v>
      </c>
      <c r="D85" s="93" t="s">
        <v>38</v>
      </c>
      <c r="E85" s="91" t="s">
        <v>39</v>
      </c>
      <c r="F85" s="91" t="s">
        <v>39</v>
      </c>
      <c r="G85" s="91" t="s">
        <v>39</v>
      </c>
      <c r="H85" s="91" t="s">
        <v>39</v>
      </c>
      <c r="I85" s="91" t="s">
        <v>39</v>
      </c>
      <c r="J85" s="91" t="s">
        <v>39</v>
      </c>
      <c r="K85" s="91" t="s">
        <v>39</v>
      </c>
      <c r="L85" s="91" t="s">
        <v>39</v>
      </c>
      <c r="M85" s="91" t="s">
        <v>39</v>
      </c>
      <c r="N85" s="91" t="s">
        <v>39</v>
      </c>
      <c r="O85" s="91" t="s">
        <v>39</v>
      </c>
      <c r="P85" s="91" t="s">
        <v>39</v>
      </c>
      <c r="Q85" s="91" t="s">
        <v>39</v>
      </c>
      <c r="R85" s="91" t="s">
        <v>39</v>
      </c>
      <c r="S85" s="91" t="s">
        <v>39</v>
      </c>
      <c r="T85" s="91" t="s">
        <v>39</v>
      </c>
      <c r="U85" s="91" t="s">
        <v>39</v>
      </c>
      <c r="V85" s="91" t="s">
        <v>39</v>
      </c>
      <c r="W85" s="91" t="s">
        <v>39</v>
      </c>
    </row>
    <row r="86" spans="1:23" ht="13.5" thickBot="1" x14ac:dyDescent="0.25">
      <c r="A86" s="256">
        <f t="shared" si="3"/>
        <v>85</v>
      </c>
      <c r="B86" s="261" t="s">
        <v>233</v>
      </c>
      <c r="C86" s="58" t="s">
        <v>257</v>
      </c>
      <c r="D86" s="59" t="s">
        <v>38</v>
      </c>
      <c r="E86" s="60" t="s">
        <v>39</v>
      </c>
      <c r="F86" s="60" t="s">
        <v>39</v>
      </c>
      <c r="G86" s="60" t="s">
        <v>39</v>
      </c>
      <c r="H86" s="60" t="s">
        <v>39</v>
      </c>
      <c r="I86" s="60" t="s">
        <v>39</v>
      </c>
      <c r="J86" s="60" t="s">
        <v>39</v>
      </c>
      <c r="K86" s="60" t="s">
        <v>39</v>
      </c>
      <c r="L86" s="60" t="s">
        <v>39</v>
      </c>
      <c r="M86" s="60" t="s">
        <v>39</v>
      </c>
      <c r="N86" s="60" t="s">
        <v>39</v>
      </c>
      <c r="O86" s="60" t="s">
        <v>39</v>
      </c>
      <c r="P86" s="60" t="s">
        <v>39</v>
      </c>
      <c r="Q86" s="60" t="s">
        <v>39</v>
      </c>
      <c r="R86" s="60" t="s">
        <v>39</v>
      </c>
      <c r="S86" s="60" t="s">
        <v>39</v>
      </c>
      <c r="T86" s="60" t="s">
        <v>39</v>
      </c>
      <c r="U86" s="60" t="s">
        <v>39</v>
      </c>
      <c r="V86" s="60" t="s">
        <v>39</v>
      </c>
      <c r="W86" s="60" t="s">
        <v>39</v>
      </c>
    </row>
    <row r="87" spans="1:23" ht="13.5" thickBot="1" x14ac:dyDescent="0.25">
      <c r="A87" s="256">
        <f t="shared" si="3"/>
        <v>86</v>
      </c>
      <c r="B87" s="261" t="s">
        <v>243</v>
      </c>
      <c r="C87" s="58" t="s">
        <v>246</v>
      </c>
      <c r="D87" s="59" t="s">
        <v>38</v>
      </c>
      <c r="E87" s="60" t="s">
        <v>39</v>
      </c>
      <c r="F87" s="60" t="s">
        <v>39</v>
      </c>
      <c r="G87" s="60" t="s">
        <v>39</v>
      </c>
      <c r="H87" s="60" t="s">
        <v>39</v>
      </c>
      <c r="I87" s="60" t="s">
        <v>39</v>
      </c>
      <c r="J87" s="60" t="s">
        <v>39</v>
      </c>
      <c r="K87" s="60" t="s">
        <v>39</v>
      </c>
      <c r="L87" s="60" t="s">
        <v>39</v>
      </c>
      <c r="M87" s="60" t="s">
        <v>39</v>
      </c>
      <c r="N87" s="60" t="s">
        <v>39</v>
      </c>
      <c r="O87" s="60" t="s">
        <v>39</v>
      </c>
      <c r="P87" s="60" t="s">
        <v>39</v>
      </c>
      <c r="Q87" s="60" t="s">
        <v>39</v>
      </c>
      <c r="R87" s="60" t="s">
        <v>39</v>
      </c>
      <c r="S87" s="60" t="s">
        <v>39</v>
      </c>
      <c r="T87" s="60" t="s">
        <v>39</v>
      </c>
      <c r="U87" s="60" t="s">
        <v>39</v>
      </c>
      <c r="V87" s="60" t="s">
        <v>39</v>
      </c>
      <c r="W87" s="60" t="s">
        <v>39</v>
      </c>
    </row>
    <row r="88" spans="1:23" ht="15" thickBot="1" x14ac:dyDescent="0.25">
      <c r="A88" s="256">
        <f t="shared" si="3"/>
        <v>87</v>
      </c>
      <c r="B88" s="285" t="s">
        <v>244</v>
      </c>
      <c r="C88" s="286" t="s">
        <v>258</v>
      </c>
      <c r="D88" s="287" t="s">
        <v>38</v>
      </c>
      <c r="E88" s="288" t="s">
        <v>39</v>
      </c>
      <c r="F88" s="288" t="s">
        <v>39</v>
      </c>
      <c r="G88" s="288" t="s">
        <v>39</v>
      </c>
      <c r="H88" s="288" t="s">
        <v>39</v>
      </c>
      <c r="I88" s="288" t="s">
        <v>39</v>
      </c>
      <c r="J88" s="288" t="s">
        <v>39</v>
      </c>
      <c r="K88" s="288" t="s">
        <v>39</v>
      </c>
      <c r="L88" s="288" t="s">
        <v>39</v>
      </c>
      <c r="M88" s="288" t="s">
        <v>39</v>
      </c>
      <c r="N88" s="288" t="s">
        <v>39</v>
      </c>
      <c r="O88" s="288" t="s">
        <v>39</v>
      </c>
      <c r="P88" s="288" t="s">
        <v>39</v>
      </c>
      <c r="Q88" s="288" t="s">
        <v>39</v>
      </c>
      <c r="R88" s="288" t="s">
        <v>39</v>
      </c>
      <c r="S88" s="288" t="s">
        <v>39</v>
      </c>
      <c r="T88" s="288" t="s">
        <v>39</v>
      </c>
      <c r="U88" s="288" t="s">
        <v>39</v>
      </c>
      <c r="V88" s="288" t="s">
        <v>39</v>
      </c>
      <c r="W88" s="288" t="s">
        <v>39</v>
      </c>
    </row>
    <row r="89" spans="1:23" ht="15" thickBot="1" x14ac:dyDescent="0.25">
      <c r="V89" s="289">
        <v>45413</v>
      </c>
      <c r="W89" s="289">
        <v>45414</v>
      </c>
    </row>
  </sheetData>
  <mergeCells count="1">
    <mergeCell ref="C64:U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EF0E-9887-41D9-AED6-F03C89E3516E}">
  <dimension ref="B1:I78"/>
  <sheetViews>
    <sheetView zoomScale="130" zoomScaleNormal="130" workbookViewId="0">
      <selection activeCell="E11" sqref="E11"/>
    </sheetView>
  </sheetViews>
  <sheetFormatPr defaultRowHeight="12.75" x14ac:dyDescent="0.2"/>
  <cols>
    <col min="1" max="1" width="2.28515625" customWidth="1"/>
    <col min="2" max="2" width="2.5703125" customWidth="1"/>
    <col min="3" max="3" width="53.42578125" customWidth="1"/>
    <col min="4" max="4" width="7.42578125" customWidth="1"/>
  </cols>
  <sheetData>
    <row r="1" spans="2:9" x14ac:dyDescent="0.2">
      <c r="B1" s="126"/>
      <c r="C1" t="s">
        <v>283</v>
      </c>
      <c r="D1" s="126"/>
    </row>
    <row r="2" spans="2:9" ht="15.75" x14ac:dyDescent="0.25">
      <c r="B2" s="126"/>
      <c r="C2" s="127" t="s">
        <v>284</v>
      </c>
      <c r="D2" s="126"/>
    </row>
    <row r="3" spans="2:9" ht="15" x14ac:dyDescent="0.2">
      <c r="B3" s="126"/>
      <c r="C3" s="127"/>
      <c r="D3" s="126"/>
    </row>
    <row r="4" spans="2:9" ht="15" x14ac:dyDescent="0.2">
      <c r="B4" s="126"/>
      <c r="C4" s="127"/>
      <c r="D4" s="126"/>
      <c r="H4" s="128"/>
    </row>
    <row r="5" spans="2:9" x14ac:dyDescent="0.2">
      <c r="B5" s="129"/>
      <c r="C5" s="130" t="s">
        <v>0</v>
      </c>
      <c r="D5" s="130" t="s">
        <v>1</v>
      </c>
      <c r="E5" s="131"/>
      <c r="F5" s="131"/>
      <c r="G5" s="131"/>
      <c r="H5" s="129"/>
      <c r="I5" s="129"/>
    </row>
    <row r="6" spans="2:9" x14ac:dyDescent="0.2">
      <c r="B6" s="132">
        <v>1</v>
      </c>
      <c r="C6" s="133" t="s">
        <v>3</v>
      </c>
      <c r="D6" s="132"/>
      <c r="E6" s="133"/>
      <c r="F6" s="133"/>
      <c r="G6" s="133"/>
      <c r="H6" s="133"/>
      <c r="I6" s="133"/>
    </row>
    <row r="7" spans="2:9" x14ac:dyDescent="0.2">
      <c r="B7" s="134"/>
      <c r="C7" s="135" t="s">
        <v>285</v>
      </c>
      <c r="D7" s="134"/>
      <c r="E7" s="136" t="s">
        <v>286</v>
      </c>
      <c r="F7" s="136" t="s">
        <v>286</v>
      </c>
      <c r="G7" s="136" t="s">
        <v>286</v>
      </c>
      <c r="H7" s="136" t="s">
        <v>286</v>
      </c>
      <c r="I7" s="136" t="s">
        <v>286</v>
      </c>
    </row>
    <row r="8" spans="2:9" x14ac:dyDescent="0.2">
      <c r="B8" s="134"/>
      <c r="C8" s="137" t="s">
        <v>5</v>
      </c>
      <c r="D8" s="134"/>
      <c r="E8" s="136" t="s">
        <v>287</v>
      </c>
      <c r="F8" s="136" t="s">
        <v>287</v>
      </c>
      <c r="G8" s="136" t="s">
        <v>287</v>
      </c>
      <c r="H8" s="136" t="s">
        <v>287</v>
      </c>
      <c r="I8" s="136" t="s">
        <v>287</v>
      </c>
    </row>
    <row r="9" spans="2:9" x14ac:dyDescent="0.2">
      <c r="B9" s="134"/>
      <c r="C9" s="135" t="s">
        <v>288</v>
      </c>
      <c r="D9" s="134"/>
      <c r="E9" s="136"/>
      <c r="F9" s="136"/>
      <c r="G9" s="136"/>
      <c r="H9" s="136"/>
      <c r="I9" s="136"/>
    </row>
    <row r="10" spans="2:9" x14ac:dyDescent="0.2">
      <c r="B10" s="134"/>
      <c r="C10" s="137" t="s">
        <v>289</v>
      </c>
      <c r="D10" s="138"/>
      <c r="E10" s="139" t="s">
        <v>46</v>
      </c>
      <c r="F10" s="139" t="s">
        <v>46</v>
      </c>
      <c r="G10" s="139" t="s">
        <v>290</v>
      </c>
      <c r="H10" s="139" t="s">
        <v>46</v>
      </c>
      <c r="I10" s="139" t="s">
        <v>46</v>
      </c>
    </row>
    <row r="11" spans="2:9" x14ac:dyDescent="0.2">
      <c r="B11" s="134"/>
      <c r="C11" s="137" t="s">
        <v>564</v>
      </c>
      <c r="D11" s="293" t="s">
        <v>565</v>
      </c>
      <c r="E11" s="295"/>
      <c r="F11" s="295"/>
      <c r="G11" s="295"/>
      <c r="H11" s="295"/>
      <c r="I11" s="295"/>
    </row>
    <row r="12" spans="2:9" x14ac:dyDescent="0.2">
      <c r="B12" s="140">
        <v>2</v>
      </c>
      <c r="C12" s="141" t="s">
        <v>9</v>
      </c>
      <c r="D12" s="140"/>
      <c r="E12" s="142"/>
      <c r="F12" s="142"/>
      <c r="G12" s="142"/>
      <c r="H12" s="141"/>
      <c r="I12" s="141"/>
    </row>
    <row r="13" spans="2:9" x14ac:dyDescent="0.2">
      <c r="B13" s="134"/>
      <c r="C13" s="135" t="s">
        <v>291</v>
      </c>
      <c r="D13" s="139" t="s">
        <v>11</v>
      </c>
      <c r="E13" s="136">
        <v>110.5</v>
      </c>
      <c r="F13" s="136">
        <v>110.5</v>
      </c>
      <c r="G13" s="136">
        <v>110.5</v>
      </c>
      <c r="H13" s="136">
        <v>110.5</v>
      </c>
      <c r="I13" s="136">
        <v>110.5</v>
      </c>
    </row>
    <row r="14" spans="2:9" x14ac:dyDescent="0.2">
      <c r="B14" s="134"/>
      <c r="C14" s="135" t="s">
        <v>292</v>
      </c>
      <c r="D14" s="134"/>
      <c r="E14" s="136">
        <v>14</v>
      </c>
      <c r="F14" s="136">
        <v>14</v>
      </c>
      <c r="G14" s="136">
        <v>14</v>
      </c>
      <c r="H14" s="135">
        <v>24</v>
      </c>
      <c r="I14" s="135">
        <v>24</v>
      </c>
    </row>
    <row r="15" spans="2:9" x14ac:dyDescent="0.2">
      <c r="B15" s="134"/>
      <c r="C15" s="137" t="s">
        <v>293</v>
      </c>
      <c r="D15" s="134"/>
      <c r="E15" s="136" t="s">
        <v>294</v>
      </c>
      <c r="F15" s="136" t="s">
        <v>294</v>
      </c>
      <c r="G15" s="136" t="s">
        <v>294</v>
      </c>
      <c r="H15" s="136" t="s">
        <v>294</v>
      </c>
      <c r="I15" s="136" t="s">
        <v>294</v>
      </c>
    </row>
    <row r="16" spans="2:9" x14ac:dyDescent="0.2">
      <c r="B16" s="134"/>
      <c r="C16" s="137" t="s">
        <v>170</v>
      </c>
      <c r="D16" s="139" t="s">
        <v>26</v>
      </c>
      <c r="E16" s="136">
        <v>54</v>
      </c>
      <c r="F16" s="136">
        <v>54</v>
      </c>
      <c r="G16" s="136">
        <v>54</v>
      </c>
      <c r="H16" s="135">
        <v>36</v>
      </c>
      <c r="I16" s="135">
        <v>36</v>
      </c>
    </row>
    <row r="17" spans="2:9" x14ac:dyDescent="0.2">
      <c r="B17" s="140">
        <v>3</v>
      </c>
      <c r="C17" s="141" t="s">
        <v>12</v>
      </c>
      <c r="D17" s="140"/>
      <c r="E17" s="141"/>
      <c r="F17" s="141"/>
      <c r="G17" s="141"/>
      <c r="H17" s="141"/>
      <c r="I17" s="141"/>
    </row>
    <row r="18" spans="2:9" x14ac:dyDescent="0.2">
      <c r="B18" s="143"/>
      <c r="C18" s="137" t="s">
        <v>295</v>
      </c>
      <c r="D18" s="139" t="s">
        <v>296</v>
      </c>
      <c r="E18" s="136" t="s">
        <v>15</v>
      </c>
      <c r="F18" s="136" t="s">
        <v>15</v>
      </c>
      <c r="G18" s="136" t="s">
        <v>15</v>
      </c>
      <c r="H18" s="136" t="s">
        <v>15</v>
      </c>
      <c r="I18" s="136" t="s">
        <v>15</v>
      </c>
    </row>
    <row r="19" spans="2:9" x14ac:dyDescent="0.2">
      <c r="B19" s="134"/>
      <c r="C19" s="137" t="s">
        <v>297</v>
      </c>
      <c r="D19" s="139" t="s">
        <v>296</v>
      </c>
      <c r="E19" s="136" t="s">
        <v>15</v>
      </c>
      <c r="F19" s="136" t="s">
        <v>15</v>
      </c>
      <c r="G19" s="136" t="s">
        <v>15</v>
      </c>
      <c r="H19" s="136" t="s">
        <v>15</v>
      </c>
      <c r="I19" s="136" t="s">
        <v>15</v>
      </c>
    </row>
    <row r="20" spans="2:9" x14ac:dyDescent="0.2">
      <c r="B20" s="134"/>
      <c r="C20" s="135" t="s">
        <v>298</v>
      </c>
      <c r="D20" s="134" t="s">
        <v>18</v>
      </c>
      <c r="E20" s="136">
        <v>14.25</v>
      </c>
      <c r="F20" s="136">
        <v>14.25</v>
      </c>
      <c r="G20" s="136">
        <v>14.25</v>
      </c>
      <c r="H20" s="135">
        <v>6.15</v>
      </c>
      <c r="I20" s="135">
        <v>6.15</v>
      </c>
    </row>
    <row r="21" spans="2:9" x14ac:dyDescent="0.2">
      <c r="B21" s="134"/>
      <c r="C21" s="137" t="s">
        <v>50</v>
      </c>
      <c r="D21" s="134"/>
      <c r="E21" s="136" t="s">
        <v>299</v>
      </c>
      <c r="F21" s="136" t="s">
        <v>300</v>
      </c>
      <c r="G21" s="136" t="s">
        <v>300</v>
      </c>
      <c r="H21" s="135" t="s">
        <v>299</v>
      </c>
      <c r="I21" s="135" t="s">
        <v>300</v>
      </c>
    </row>
    <row r="22" spans="2:9" x14ac:dyDescent="0.2">
      <c r="B22" s="134"/>
      <c r="C22" s="135" t="s">
        <v>301</v>
      </c>
      <c r="D22" s="134" t="s">
        <v>18</v>
      </c>
      <c r="E22" s="136">
        <v>12.5</v>
      </c>
      <c r="F22" s="136">
        <v>12.5</v>
      </c>
      <c r="G22" s="136">
        <v>12.5</v>
      </c>
      <c r="H22" s="135">
        <v>3.95</v>
      </c>
      <c r="I22" s="135">
        <v>3.95</v>
      </c>
    </row>
    <row r="23" spans="2:9" x14ac:dyDescent="0.2">
      <c r="B23" s="134"/>
      <c r="C23" s="137" t="s">
        <v>51</v>
      </c>
      <c r="D23" s="134"/>
      <c r="E23" s="136" t="s">
        <v>300</v>
      </c>
      <c r="F23" s="136" t="s">
        <v>299</v>
      </c>
      <c r="G23" s="136" t="s">
        <v>299</v>
      </c>
      <c r="H23" s="135" t="s">
        <v>300</v>
      </c>
      <c r="I23" s="135" t="s">
        <v>299</v>
      </c>
    </row>
    <row r="24" spans="2:9" ht="35.25" customHeight="1" x14ac:dyDescent="0.2">
      <c r="B24" s="144"/>
      <c r="C24" s="145" t="s">
        <v>302</v>
      </c>
      <c r="D24" s="144"/>
      <c r="E24" s="146" t="s">
        <v>52</v>
      </c>
      <c r="F24" s="146" t="s">
        <v>52</v>
      </c>
      <c r="G24" s="146" t="s">
        <v>303</v>
      </c>
      <c r="H24" s="147" t="s">
        <v>52</v>
      </c>
      <c r="I24" s="147" t="s">
        <v>52</v>
      </c>
    </row>
    <row r="25" spans="2:9" x14ac:dyDescent="0.2">
      <c r="B25" s="134"/>
      <c r="C25" s="137" t="s">
        <v>304</v>
      </c>
      <c r="D25" s="134"/>
      <c r="E25" s="136"/>
      <c r="F25" s="136"/>
      <c r="G25" s="136"/>
      <c r="H25" s="135"/>
      <c r="I25" s="135"/>
    </row>
    <row r="26" spans="2:9" ht="41.25" customHeight="1" x14ac:dyDescent="0.2">
      <c r="B26" s="144"/>
      <c r="C26" s="145" t="s">
        <v>169</v>
      </c>
      <c r="D26" s="144"/>
      <c r="E26" s="146" t="s">
        <v>23</v>
      </c>
      <c r="F26" s="146" t="s">
        <v>23</v>
      </c>
      <c r="G26" s="146" t="s">
        <v>23</v>
      </c>
      <c r="H26" s="147" t="s">
        <v>23</v>
      </c>
      <c r="I26" s="147" t="s">
        <v>23</v>
      </c>
    </row>
    <row r="27" spans="2:9" x14ac:dyDescent="0.2">
      <c r="B27" s="134"/>
      <c r="C27" s="137" t="s">
        <v>305</v>
      </c>
      <c r="D27" s="134"/>
      <c r="E27" s="136"/>
      <c r="F27" s="136"/>
      <c r="G27" s="136"/>
      <c r="H27" s="135"/>
      <c r="I27" s="135"/>
    </row>
    <row r="28" spans="2:9" ht="36" customHeight="1" x14ac:dyDescent="0.2">
      <c r="B28" s="148"/>
      <c r="C28" s="149" t="s">
        <v>306</v>
      </c>
      <c r="D28" s="148"/>
      <c r="E28" s="136" t="s">
        <v>307</v>
      </c>
      <c r="F28" s="146" t="s">
        <v>308</v>
      </c>
      <c r="G28" s="146" t="s">
        <v>307</v>
      </c>
      <c r="H28" s="146" t="s">
        <v>308</v>
      </c>
      <c r="I28" s="146" t="s">
        <v>308</v>
      </c>
    </row>
    <row r="29" spans="2:9" x14ac:dyDescent="0.2">
      <c r="B29" s="134"/>
      <c r="C29" s="137" t="s">
        <v>309</v>
      </c>
      <c r="D29" s="134"/>
      <c r="E29" s="150">
        <v>0.75</v>
      </c>
      <c r="F29" s="150">
        <v>0.75</v>
      </c>
      <c r="G29" s="150">
        <v>0.75</v>
      </c>
      <c r="H29" s="150">
        <v>0.75</v>
      </c>
      <c r="I29" s="150">
        <v>0.75</v>
      </c>
    </row>
    <row r="30" spans="2:9" x14ac:dyDescent="0.2">
      <c r="B30" s="134"/>
      <c r="C30" s="137" t="s">
        <v>310</v>
      </c>
      <c r="D30" s="134"/>
      <c r="E30" s="136"/>
      <c r="F30" s="136"/>
      <c r="G30" s="136"/>
      <c r="H30" s="136"/>
      <c r="I30" s="136"/>
    </row>
    <row r="31" spans="2:9" x14ac:dyDescent="0.2">
      <c r="B31" s="134"/>
      <c r="C31" s="137" t="s">
        <v>311</v>
      </c>
      <c r="D31" s="134"/>
      <c r="E31" s="151"/>
      <c r="F31" s="151"/>
      <c r="G31" s="151"/>
      <c r="H31" s="151"/>
      <c r="I31" s="151"/>
    </row>
    <row r="32" spans="2:9" x14ac:dyDescent="0.2">
      <c r="B32" s="134"/>
      <c r="C32" s="135" t="s">
        <v>25</v>
      </c>
      <c r="D32" s="134" t="s">
        <v>26</v>
      </c>
      <c r="E32" s="136">
        <v>4.7600000000000003E-2</v>
      </c>
      <c r="F32" s="136">
        <v>4.7100000000000003E-2</v>
      </c>
      <c r="G32" s="136">
        <f>54/1.2</f>
        <v>45</v>
      </c>
      <c r="H32" s="136">
        <v>4.7100000000000003E-2</v>
      </c>
      <c r="I32" s="152">
        <v>4.7100000000000003E-2</v>
      </c>
    </row>
    <row r="33" spans="2:9" x14ac:dyDescent="0.2">
      <c r="B33" s="134"/>
      <c r="C33" s="135" t="s">
        <v>312</v>
      </c>
      <c r="D33" s="134" t="s">
        <v>26</v>
      </c>
      <c r="E33" s="136">
        <v>7.0999999999999994E-2</v>
      </c>
      <c r="F33" s="136">
        <v>6.4000000000000001E-2</v>
      </c>
      <c r="G33" s="136">
        <v>54</v>
      </c>
      <c r="H33" s="136">
        <v>6.4000000000000001E-2</v>
      </c>
      <c r="I33" s="136">
        <v>6.4000000000000001E-2</v>
      </c>
    </row>
    <row r="34" spans="2:9" x14ac:dyDescent="0.2">
      <c r="B34" s="134"/>
      <c r="C34" s="135" t="s">
        <v>27</v>
      </c>
      <c r="D34" s="134" t="s">
        <v>26</v>
      </c>
      <c r="E34" s="136">
        <v>4.7600000000000003E-2</v>
      </c>
      <c r="F34" s="136">
        <v>4.7100000000000003E-2</v>
      </c>
      <c r="G34" s="136">
        <v>45</v>
      </c>
      <c r="H34" s="136">
        <v>4.7100000000000003E-2</v>
      </c>
      <c r="I34" s="136">
        <v>4.7100000000000003E-2</v>
      </c>
    </row>
    <row r="35" spans="2:9" x14ac:dyDescent="0.2">
      <c r="B35" s="134"/>
      <c r="C35" s="135" t="s">
        <v>313</v>
      </c>
      <c r="D35" s="134" t="s">
        <v>26</v>
      </c>
      <c r="E35" s="136">
        <v>7.1099999999999997E-2</v>
      </c>
      <c r="F35" s="136">
        <v>6.4000000000000001E-2</v>
      </c>
      <c r="G35" s="136">
        <v>54</v>
      </c>
      <c r="H35" s="136">
        <v>6.4000000000000001E-2</v>
      </c>
      <c r="I35" s="136">
        <v>6.4000000000000001E-2</v>
      </c>
    </row>
    <row r="36" spans="2:9" x14ac:dyDescent="0.2">
      <c r="B36" s="140">
        <v>4</v>
      </c>
      <c r="C36" s="141" t="s">
        <v>28</v>
      </c>
      <c r="D36" s="140"/>
      <c r="E36" s="141"/>
      <c r="F36" s="141"/>
      <c r="G36" s="141"/>
      <c r="H36" s="141"/>
      <c r="I36" s="141"/>
    </row>
    <row r="37" spans="2:9" x14ac:dyDescent="0.2">
      <c r="B37" s="134"/>
      <c r="C37" s="135" t="s">
        <v>29</v>
      </c>
      <c r="D37" s="134" t="s">
        <v>30</v>
      </c>
      <c r="E37" s="136">
        <v>37.799999999999997</v>
      </c>
      <c r="F37" s="136">
        <v>37.799999999999997</v>
      </c>
      <c r="G37" s="136">
        <v>37.799999999999997</v>
      </c>
      <c r="H37" s="135">
        <v>24.8</v>
      </c>
      <c r="I37" s="135">
        <v>24.8</v>
      </c>
    </row>
    <row r="38" spans="2:9" x14ac:dyDescent="0.2">
      <c r="B38" s="134"/>
      <c r="C38" s="135" t="s">
        <v>442</v>
      </c>
      <c r="D38" s="134"/>
      <c r="E38" s="136"/>
      <c r="F38" s="136"/>
      <c r="G38" s="136"/>
      <c r="H38" s="135"/>
      <c r="I38" s="135"/>
    </row>
    <row r="39" spans="2:9" x14ac:dyDescent="0.2">
      <c r="B39" s="134"/>
      <c r="C39" s="135" t="s">
        <v>32</v>
      </c>
      <c r="D39" s="134" t="s">
        <v>33</v>
      </c>
      <c r="E39" s="136">
        <v>575</v>
      </c>
      <c r="F39" s="136">
        <v>575</v>
      </c>
      <c r="G39" s="136">
        <v>575</v>
      </c>
      <c r="H39" s="135">
        <v>400</v>
      </c>
      <c r="I39" s="135">
        <v>400</v>
      </c>
    </row>
    <row r="40" spans="2:9" x14ac:dyDescent="0.2">
      <c r="B40" s="134"/>
      <c r="C40" s="137" t="s">
        <v>314</v>
      </c>
      <c r="D40" s="134" t="s">
        <v>35</v>
      </c>
      <c r="E40" s="136">
        <v>22.3</v>
      </c>
      <c r="F40" s="136">
        <v>16.8</v>
      </c>
      <c r="G40" s="136">
        <v>54.4</v>
      </c>
      <c r="H40" s="135">
        <v>6.6</v>
      </c>
      <c r="I40" s="135">
        <v>2</v>
      </c>
    </row>
    <row r="41" spans="2:9" x14ac:dyDescent="0.2">
      <c r="B41" s="134"/>
      <c r="C41" s="135" t="s">
        <v>315</v>
      </c>
      <c r="D41" s="134" t="s">
        <v>30</v>
      </c>
      <c r="E41" s="136">
        <v>35.799999999999997</v>
      </c>
      <c r="F41" s="136">
        <v>35.799999999999997</v>
      </c>
      <c r="G41" s="136">
        <v>35.799999999999997</v>
      </c>
      <c r="H41" s="135">
        <v>27</v>
      </c>
      <c r="I41" s="135">
        <v>27</v>
      </c>
    </row>
    <row r="42" spans="2:9" x14ac:dyDescent="0.2">
      <c r="B42" s="134"/>
      <c r="C42" s="135" t="s">
        <v>443</v>
      </c>
      <c r="D42" s="134"/>
      <c r="E42" s="136"/>
      <c r="F42" s="136"/>
      <c r="G42" s="136"/>
      <c r="H42" s="135"/>
      <c r="I42" s="135"/>
    </row>
    <row r="43" spans="2:9" x14ac:dyDescent="0.2">
      <c r="B43" s="134"/>
      <c r="C43" s="137" t="s">
        <v>444</v>
      </c>
      <c r="D43" s="134" t="s">
        <v>38</v>
      </c>
      <c r="E43" s="139"/>
      <c r="F43" s="139"/>
      <c r="G43" s="139"/>
      <c r="H43" s="135"/>
      <c r="I43" s="135"/>
    </row>
    <row r="44" spans="2:9" x14ac:dyDescent="0.2">
      <c r="B44" s="134"/>
      <c r="C44" s="137" t="s">
        <v>40</v>
      </c>
      <c r="D44" s="139" t="s">
        <v>38</v>
      </c>
      <c r="E44" s="136"/>
      <c r="F44" s="136"/>
      <c r="G44" s="136"/>
      <c r="H44" s="135"/>
      <c r="I44" s="135"/>
    </row>
    <row r="45" spans="2:9" x14ac:dyDescent="0.2">
      <c r="B45" s="140">
        <v>5</v>
      </c>
      <c r="C45" s="153" t="s">
        <v>41</v>
      </c>
      <c r="D45" s="140"/>
      <c r="E45" s="141"/>
      <c r="F45" s="141"/>
      <c r="G45" s="141"/>
      <c r="H45" s="141"/>
      <c r="I45" s="141"/>
    </row>
    <row r="46" spans="2:9" x14ac:dyDescent="0.2">
      <c r="B46" s="134"/>
      <c r="C46" s="137" t="s">
        <v>316</v>
      </c>
      <c r="D46" s="134" t="s">
        <v>35</v>
      </c>
      <c r="E46" s="136">
        <v>37.5</v>
      </c>
      <c r="F46" s="136">
        <v>38.4</v>
      </c>
      <c r="G46" s="136">
        <v>78</v>
      </c>
      <c r="H46" s="135">
        <v>39.6</v>
      </c>
      <c r="I46" s="135">
        <v>36.200000000000003</v>
      </c>
    </row>
    <row r="47" spans="2:9" x14ac:dyDescent="0.2">
      <c r="B47" s="134"/>
      <c r="C47" s="135" t="s">
        <v>55</v>
      </c>
      <c r="D47" s="134" t="s">
        <v>30</v>
      </c>
      <c r="E47" s="136">
        <v>54.7</v>
      </c>
      <c r="F47" s="136">
        <v>43.2</v>
      </c>
      <c r="G47" s="136">
        <v>59.1</v>
      </c>
      <c r="H47" s="135">
        <v>51.6</v>
      </c>
      <c r="I47" s="135">
        <v>41.9</v>
      </c>
    </row>
    <row r="48" spans="2:9" x14ac:dyDescent="0.2">
      <c r="B48" s="134"/>
      <c r="C48" s="135" t="s">
        <v>387</v>
      </c>
      <c r="D48" s="134"/>
      <c r="E48" s="136" t="s">
        <v>56</v>
      </c>
      <c r="F48" s="136" t="s">
        <v>56</v>
      </c>
      <c r="G48" s="136" t="s">
        <v>56</v>
      </c>
      <c r="H48" s="136" t="s">
        <v>56</v>
      </c>
      <c r="I48" s="136" t="s">
        <v>56</v>
      </c>
    </row>
    <row r="49" spans="2:9" x14ac:dyDescent="0.2">
      <c r="B49" s="134"/>
      <c r="C49" s="137" t="s">
        <v>317</v>
      </c>
      <c r="D49" s="134" t="s">
        <v>38</v>
      </c>
      <c r="E49" s="136">
        <v>20</v>
      </c>
      <c r="F49" s="136">
        <v>20</v>
      </c>
      <c r="G49" s="136">
        <v>20</v>
      </c>
      <c r="H49" s="135">
        <v>20</v>
      </c>
      <c r="I49" s="135">
        <v>20</v>
      </c>
    </row>
    <row r="50" spans="2:9" x14ac:dyDescent="0.2">
      <c r="B50" s="134"/>
      <c r="C50" s="137" t="s">
        <v>318</v>
      </c>
      <c r="D50" s="134" t="s">
        <v>38</v>
      </c>
      <c r="E50" s="136">
        <v>0</v>
      </c>
      <c r="F50" s="136">
        <v>0</v>
      </c>
      <c r="G50" s="136">
        <v>0</v>
      </c>
      <c r="H50" s="135">
        <v>0</v>
      </c>
      <c r="I50" s="135">
        <v>0</v>
      </c>
    </row>
    <row r="51" spans="2:9" x14ac:dyDescent="0.2">
      <c r="B51" s="134"/>
      <c r="C51" s="135" t="s">
        <v>319</v>
      </c>
      <c r="D51" s="134" t="s">
        <v>320</v>
      </c>
      <c r="E51" s="136">
        <v>1.2</v>
      </c>
      <c r="F51" s="136">
        <v>4.5</v>
      </c>
      <c r="G51" s="136">
        <v>0.5</v>
      </c>
      <c r="H51" s="135">
        <v>2.4</v>
      </c>
      <c r="I51" s="135">
        <v>7.3</v>
      </c>
    </row>
    <row r="52" spans="2:9" x14ac:dyDescent="0.2">
      <c r="B52" s="134"/>
      <c r="C52" s="135" t="s">
        <v>60</v>
      </c>
      <c r="D52" s="134" t="s">
        <v>30</v>
      </c>
      <c r="E52" s="136">
        <v>42.1</v>
      </c>
      <c r="F52" s="136">
        <v>53.5</v>
      </c>
      <c r="G52" s="136">
        <v>34.4</v>
      </c>
      <c r="H52" s="135">
        <v>38.1</v>
      </c>
      <c r="I52" s="135">
        <v>47.7</v>
      </c>
    </row>
    <row r="53" spans="2:9" x14ac:dyDescent="0.2">
      <c r="B53" s="134"/>
      <c r="C53" s="135" t="s">
        <v>388</v>
      </c>
      <c r="D53" s="134"/>
      <c r="E53" s="136" t="s">
        <v>56</v>
      </c>
      <c r="F53" s="136" t="s">
        <v>56</v>
      </c>
      <c r="G53" s="136" t="s">
        <v>56</v>
      </c>
      <c r="H53" s="135" t="s">
        <v>56</v>
      </c>
      <c r="I53" s="135" t="s">
        <v>56</v>
      </c>
    </row>
    <row r="54" spans="2:9" x14ac:dyDescent="0.2">
      <c r="B54" s="134"/>
      <c r="C54" s="135" t="s">
        <v>321</v>
      </c>
      <c r="D54" s="134" t="s">
        <v>33</v>
      </c>
      <c r="E54" s="136">
        <v>200</v>
      </c>
      <c r="F54" s="136">
        <v>200</v>
      </c>
      <c r="G54" s="136">
        <v>150</v>
      </c>
      <c r="H54" s="135">
        <v>100</v>
      </c>
      <c r="I54" s="135">
        <v>100</v>
      </c>
    </row>
    <row r="55" spans="2:9" x14ac:dyDescent="0.2">
      <c r="B55" s="134"/>
      <c r="C55" s="137" t="s">
        <v>322</v>
      </c>
      <c r="D55" s="134" t="s">
        <v>63</v>
      </c>
      <c r="E55" s="136">
        <v>20</v>
      </c>
      <c r="F55" s="136">
        <v>20</v>
      </c>
      <c r="G55" s="136">
        <v>20</v>
      </c>
      <c r="H55" s="135">
        <v>20</v>
      </c>
      <c r="I55" s="135">
        <v>20</v>
      </c>
    </row>
    <row r="56" spans="2:9" x14ac:dyDescent="0.2">
      <c r="B56" s="140">
        <v>6</v>
      </c>
      <c r="C56" s="153" t="s">
        <v>66</v>
      </c>
      <c r="D56" s="140"/>
      <c r="E56" s="141"/>
      <c r="F56" s="141"/>
      <c r="G56" s="141"/>
      <c r="H56" s="141"/>
      <c r="I56" s="141"/>
    </row>
    <row r="57" spans="2:9" x14ac:dyDescent="0.2">
      <c r="B57" s="134"/>
      <c r="C57" s="135" t="s">
        <v>323</v>
      </c>
      <c r="D57" s="134" t="s">
        <v>38</v>
      </c>
      <c r="E57" s="136">
        <v>100</v>
      </c>
      <c r="F57" s="136">
        <v>100</v>
      </c>
      <c r="G57" s="136">
        <v>100</v>
      </c>
      <c r="H57" s="135">
        <v>100</v>
      </c>
      <c r="I57" s="135">
        <v>100</v>
      </c>
    </row>
    <row r="58" spans="2:9" x14ac:dyDescent="0.2">
      <c r="B58" s="134"/>
      <c r="C58" s="137" t="s">
        <v>324</v>
      </c>
      <c r="D58" s="134" t="s">
        <v>38</v>
      </c>
      <c r="E58" s="136">
        <v>19.7</v>
      </c>
      <c r="F58" s="136">
        <v>22</v>
      </c>
      <c r="G58" s="136">
        <v>31.5</v>
      </c>
      <c r="H58" s="135">
        <v>26.1</v>
      </c>
      <c r="I58" s="135">
        <v>23.1</v>
      </c>
    </row>
    <row r="59" spans="2:9" x14ac:dyDescent="0.2">
      <c r="B59" s="134"/>
      <c r="C59" s="137" t="s">
        <v>325</v>
      </c>
      <c r="D59" s="134" t="s">
        <v>38</v>
      </c>
      <c r="E59" s="136">
        <v>100</v>
      </c>
      <c r="F59" s="136">
        <v>100</v>
      </c>
      <c r="G59" s="136">
        <v>100</v>
      </c>
      <c r="H59" s="135">
        <v>100</v>
      </c>
      <c r="I59" s="135">
        <v>100</v>
      </c>
    </row>
    <row r="60" spans="2:9" x14ac:dyDescent="0.2">
      <c r="B60" s="134"/>
      <c r="C60" s="137" t="s">
        <v>326</v>
      </c>
      <c r="D60" s="134" t="s">
        <v>38</v>
      </c>
      <c r="E60" s="136">
        <v>26.3</v>
      </c>
      <c r="F60" s="136">
        <v>28.6</v>
      </c>
      <c r="G60" s="136">
        <v>32.1</v>
      </c>
      <c r="H60" s="135">
        <v>27.6</v>
      </c>
      <c r="I60" s="135">
        <v>24.2</v>
      </c>
    </row>
    <row r="61" spans="2:9" x14ac:dyDescent="0.2">
      <c r="B61" s="134"/>
      <c r="C61" s="137" t="s">
        <v>327</v>
      </c>
      <c r="D61" s="134" t="s">
        <v>38</v>
      </c>
      <c r="E61" s="136">
        <v>100</v>
      </c>
      <c r="F61" s="136">
        <v>100</v>
      </c>
      <c r="G61" s="136">
        <v>100</v>
      </c>
      <c r="H61" s="135">
        <v>100</v>
      </c>
      <c r="I61" s="135">
        <v>100</v>
      </c>
    </row>
    <row r="62" spans="2:9" x14ac:dyDescent="0.2">
      <c r="B62" s="134"/>
      <c r="C62" s="137" t="s">
        <v>328</v>
      </c>
      <c r="D62" s="134" t="s">
        <v>38</v>
      </c>
      <c r="E62" s="136">
        <v>100</v>
      </c>
      <c r="F62" s="136">
        <v>100</v>
      </c>
      <c r="G62" s="136">
        <v>100</v>
      </c>
      <c r="H62" s="135">
        <v>100</v>
      </c>
      <c r="I62" s="135">
        <v>100</v>
      </c>
    </row>
    <row r="63" spans="2:9" x14ac:dyDescent="0.2">
      <c r="B63" s="134"/>
      <c r="C63" s="135" t="s">
        <v>329</v>
      </c>
      <c r="D63" s="134" t="s">
        <v>38</v>
      </c>
      <c r="E63" s="136">
        <v>18.899999999999999</v>
      </c>
      <c r="F63" s="136">
        <v>21.2</v>
      </c>
      <c r="G63" s="136">
        <v>20.7</v>
      </c>
      <c r="H63" s="135">
        <v>17</v>
      </c>
      <c r="I63" s="135">
        <v>13.6</v>
      </c>
    </row>
    <row r="64" spans="2:9" x14ac:dyDescent="0.2">
      <c r="B64" s="134"/>
      <c r="C64" s="137" t="s">
        <v>330</v>
      </c>
      <c r="D64" s="139" t="s">
        <v>38</v>
      </c>
      <c r="E64" s="136">
        <v>17.100000000000001</v>
      </c>
      <c r="F64" s="136">
        <v>19.399999999999999</v>
      </c>
      <c r="G64" s="136">
        <v>28.9</v>
      </c>
      <c r="H64" s="135">
        <v>23.5</v>
      </c>
      <c r="I64" s="135">
        <v>20.100000000000001</v>
      </c>
    </row>
    <row r="65" spans="2:9" x14ac:dyDescent="0.2">
      <c r="B65" s="134"/>
      <c r="C65" s="137" t="s">
        <v>331</v>
      </c>
      <c r="D65" s="139" t="s">
        <v>38</v>
      </c>
      <c r="E65" s="136">
        <v>18.100000000000001</v>
      </c>
      <c r="F65" s="136">
        <v>20.399999999999999</v>
      </c>
      <c r="G65" s="136">
        <v>23.9</v>
      </c>
      <c r="H65" s="135">
        <v>20.6</v>
      </c>
      <c r="I65" s="135">
        <v>17.2</v>
      </c>
    </row>
    <row r="66" spans="2:9" x14ac:dyDescent="0.2">
      <c r="B66" s="134"/>
      <c r="C66" s="137" t="s">
        <v>332</v>
      </c>
      <c r="D66" s="139" t="s">
        <v>38</v>
      </c>
      <c r="E66" s="136">
        <v>100</v>
      </c>
      <c r="F66" s="136">
        <v>100</v>
      </c>
      <c r="G66" s="136">
        <v>100</v>
      </c>
      <c r="H66" s="135">
        <v>100</v>
      </c>
      <c r="I66" s="135">
        <v>100</v>
      </c>
    </row>
    <row r="67" spans="2:9" x14ac:dyDescent="0.2">
      <c r="B67" s="134"/>
      <c r="C67" s="137" t="s">
        <v>333</v>
      </c>
      <c r="D67" s="139" t="s">
        <v>38</v>
      </c>
      <c r="E67" s="136">
        <v>100</v>
      </c>
      <c r="F67" s="136">
        <v>100</v>
      </c>
      <c r="G67" s="136">
        <v>100</v>
      </c>
      <c r="H67" s="135">
        <v>100</v>
      </c>
      <c r="I67" s="135">
        <v>100</v>
      </c>
    </row>
    <row r="68" spans="2:9" x14ac:dyDescent="0.2">
      <c r="B68" s="140">
        <v>7</v>
      </c>
      <c r="C68" s="141" t="s">
        <v>71</v>
      </c>
      <c r="D68" s="140"/>
      <c r="E68" s="141"/>
      <c r="F68" s="141"/>
      <c r="G68" s="141"/>
      <c r="H68" s="141"/>
      <c r="I68" s="141"/>
    </row>
    <row r="69" spans="2:9" x14ac:dyDescent="0.2">
      <c r="B69" s="313" t="s">
        <v>334</v>
      </c>
      <c r="C69" s="314"/>
      <c r="D69" s="315"/>
      <c r="E69" s="143"/>
      <c r="F69" s="143"/>
      <c r="G69" s="143"/>
      <c r="H69" s="143"/>
      <c r="I69" s="143"/>
    </row>
    <row r="70" spans="2:9" x14ac:dyDescent="0.2">
      <c r="B70" s="143"/>
      <c r="C70" s="137" t="s">
        <v>74</v>
      </c>
      <c r="D70" s="134" t="s">
        <v>38</v>
      </c>
      <c r="E70" s="136">
        <v>6</v>
      </c>
      <c r="F70" s="136">
        <v>7.5</v>
      </c>
      <c r="G70" s="136">
        <v>6</v>
      </c>
      <c r="H70" s="136">
        <v>6</v>
      </c>
      <c r="I70" s="136">
        <v>7.5</v>
      </c>
    </row>
    <row r="71" spans="2:9" x14ac:dyDescent="0.2">
      <c r="B71" s="134"/>
      <c r="C71" s="137" t="s">
        <v>335</v>
      </c>
      <c r="D71" s="134" t="s">
        <v>38</v>
      </c>
      <c r="E71" s="136">
        <v>6</v>
      </c>
      <c r="F71" s="136">
        <v>7.5</v>
      </c>
      <c r="G71" s="136">
        <v>6</v>
      </c>
      <c r="H71" s="136">
        <v>6</v>
      </c>
      <c r="I71" s="136">
        <v>7.5</v>
      </c>
    </row>
    <row r="72" spans="2:9" x14ac:dyDescent="0.2">
      <c r="B72" s="134"/>
      <c r="C72" s="137" t="s">
        <v>336</v>
      </c>
      <c r="D72" s="134" t="s">
        <v>76</v>
      </c>
      <c r="E72" s="136">
        <v>99.8</v>
      </c>
      <c r="F72" s="136">
        <v>99.8</v>
      </c>
      <c r="G72" s="136">
        <v>99.8</v>
      </c>
      <c r="H72" s="136">
        <v>99.8</v>
      </c>
      <c r="I72" s="136">
        <v>99.8</v>
      </c>
    </row>
    <row r="73" spans="2:9" x14ac:dyDescent="0.2">
      <c r="B73" s="134"/>
      <c r="C73" s="137" t="s">
        <v>337</v>
      </c>
      <c r="D73" s="134" t="s">
        <v>38</v>
      </c>
      <c r="E73" s="136">
        <v>6</v>
      </c>
      <c r="F73" s="136">
        <v>7.5</v>
      </c>
      <c r="G73" s="136">
        <v>6</v>
      </c>
      <c r="H73" s="136">
        <v>6</v>
      </c>
      <c r="I73" s="136">
        <v>7.5</v>
      </c>
    </row>
    <row r="74" spans="2:9" x14ac:dyDescent="0.2">
      <c r="B74" s="313" t="s">
        <v>338</v>
      </c>
      <c r="C74" s="314"/>
      <c r="D74" s="315"/>
      <c r="E74" s="154"/>
      <c r="F74" s="154"/>
      <c r="G74" s="154"/>
      <c r="H74" s="143"/>
      <c r="I74" s="143"/>
    </row>
    <row r="75" spans="2:9" x14ac:dyDescent="0.2">
      <c r="B75" s="143"/>
      <c r="C75" s="137" t="s">
        <v>74</v>
      </c>
      <c r="D75" s="139" t="s">
        <v>38</v>
      </c>
      <c r="E75" s="136"/>
      <c r="F75" s="136"/>
      <c r="G75" s="136"/>
      <c r="H75" s="135"/>
      <c r="I75" s="135"/>
    </row>
    <row r="76" spans="2:9" x14ac:dyDescent="0.2">
      <c r="B76" s="134"/>
      <c r="C76" s="137" t="s">
        <v>335</v>
      </c>
      <c r="D76" s="139" t="s">
        <v>38</v>
      </c>
      <c r="E76" s="136"/>
      <c r="F76" s="136"/>
      <c r="G76" s="136"/>
      <c r="H76" s="135"/>
      <c r="I76" s="135"/>
    </row>
    <row r="77" spans="2:9" x14ac:dyDescent="0.2">
      <c r="B77" s="134"/>
      <c r="C77" s="137" t="s">
        <v>336</v>
      </c>
      <c r="D77" s="139" t="s">
        <v>76</v>
      </c>
      <c r="E77" s="136"/>
      <c r="F77" s="136"/>
      <c r="G77" s="136"/>
      <c r="H77" s="135"/>
      <c r="I77" s="135"/>
    </row>
    <row r="78" spans="2:9" x14ac:dyDescent="0.2">
      <c r="B78" s="140">
        <v>8</v>
      </c>
      <c r="C78" s="141" t="s">
        <v>116</v>
      </c>
      <c r="D78" s="155"/>
      <c r="E78" s="156"/>
      <c r="F78" s="156"/>
      <c r="G78" s="156"/>
      <c r="H78" s="156"/>
      <c r="I78" s="156"/>
    </row>
  </sheetData>
  <mergeCells count="2">
    <mergeCell ref="B69:D69"/>
    <mergeCell ref="B74:D74"/>
  </mergeCells>
  <phoneticPr fontId="0" type="noConversion"/>
  <printOptions gridLines="1"/>
  <pageMargins left="0.55118110236220474" right="0.55118110236220474" top="0.59055118110236227" bottom="0.59055118110236227" header="0.31496062992125984" footer="0.31496062992125984"/>
  <pageSetup paperSize="9" orientation="portrait" r:id="rId1"/>
  <headerFooter alignWithMargins="0">
    <oddFooter>CA108_data&amp;RPage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804D-C6E2-43EC-BC22-E1D4A1A7917F}">
  <dimension ref="B1:T88"/>
  <sheetViews>
    <sheetView workbookViewId="0">
      <selection activeCell="E6" sqref="E6"/>
    </sheetView>
  </sheetViews>
  <sheetFormatPr defaultRowHeight="12.75" x14ac:dyDescent="0.2"/>
  <cols>
    <col min="1" max="1" width="4" customWidth="1"/>
    <col min="2" max="2" width="6.28515625" customWidth="1"/>
    <col min="3" max="3" width="72.7109375" customWidth="1"/>
    <col min="5" max="5" width="10.42578125" customWidth="1"/>
    <col min="6" max="7" width="9.85546875" customWidth="1"/>
    <col min="8" max="8" width="10" customWidth="1"/>
    <col min="9" max="9" width="10.140625" customWidth="1"/>
    <col min="10" max="10" width="10.5703125" customWidth="1"/>
    <col min="11" max="12" width="10.140625" customWidth="1"/>
    <col min="13" max="13" width="10.28515625" customWidth="1"/>
    <col min="14" max="14" width="10.140625" customWidth="1"/>
    <col min="15" max="15" width="11.140625" customWidth="1"/>
    <col min="16" max="16" width="10.140625" customWidth="1"/>
    <col min="17" max="17" width="9.7109375" customWidth="1"/>
    <col min="18" max="18" width="10" customWidth="1"/>
    <col min="19" max="19" width="10.140625" customWidth="1"/>
    <col min="20" max="20" width="9.7109375" customWidth="1"/>
  </cols>
  <sheetData>
    <row r="1" spans="2:20" ht="18.75" thickBot="1" x14ac:dyDescent="0.25">
      <c r="B1" s="12"/>
      <c r="C1" s="39" t="s">
        <v>0</v>
      </c>
      <c r="D1" s="13" t="s">
        <v>1</v>
      </c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2:20" ht="15.75" thickBot="1" x14ac:dyDescent="0.25">
      <c r="B2" s="162">
        <v>1</v>
      </c>
      <c r="C2" s="30" t="s">
        <v>3</v>
      </c>
      <c r="D2" s="31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</row>
    <row r="3" spans="2:20" ht="13.5" thickBot="1" x14ac:dyDescent="0.25">
      <c r="B3" s="163">
        <v>1.1000000000000001</v>
      </c>
      <c r="C3" s="19" t="s">
        <v>261</v>
      </c>
      <c r="D3" s="20"/>
      <c r="E3" s="169" t="s">
        <v>391</v>
      </c>
      <c r="F3" s="169" t="s">
        <v>391</v>
      </c>
      <c r="G3" s="169" t="s">
        <v>391</v>
      </c>
      <c r="H3" s="169" t="s">
        <v>391</v>
      </c>
      <c r="I3" s="169" t="s">
        <v>391</v>
      </c>
      <c r="J3" s="169" t="s">
        <v>391</v>
      </c>
      <c r="K3" s="169" t="s">
        <v>391</v>
      </c>
      <c r="L3" s="169" t="s">
        <v>391</v>
      </c>
      <c r="M3" s="169" t="s">
        <v>391</v>
      </c>
      <c r="N3" s="169" t="s">
        <v>391</v>
      </c>
      <c r="O3" s="169" t="s">
        <v>391</v>
      </c>
      <c r="P3" s="169" t="s">
        <v>391</v>
      </c>
      <c r="Q3" s="169" t="s">
        <v>391</v>
      </c>
      <c r="R3" s="169" t="s">
        <v>391</v>
      </c>
      <c r="S3" s="169" t="s">
        <v>391</v>
      </c>
      <c r="T3" s="169" t="s">
        <v>391</v>
      </c>
    </row>
    <row r="4" spans="2:20" ht="13.5" thickBot="1" x14ac:dyDescent="0.25">
      <c r="B4" s="163">
        <v>1.2</v>
      </c>
      <c r="C4" s="19" t="s">
        <v>5</v>
      </c>
      <c r="D4" s="20"/>
      <c r="E4" s="102" t="s">
        <v>392</v>
      </c>
      <c r="F4" s="102" t="s">
        <v>392</v>
      </c>
      <c r="G4" s="102" t="s">
        <v>392</v>
      </c>
      <c r="H4" s="102" t="s">
        <v>392</v>
      </c>
      <c r="I4" s="102" t="s">
        <v>392</v>
      </c>
      <c r="J4" s="102" t="s">
        <v>392</v>
      </c>
      <c r="K4" s="102" t="s">
        <v>392</v>
      </c>
      <c r="L4" s="102" t="s">
        <v>392</v>
      </c>
      <c r="M4" s="102" t="s">
        <v>393</v>
      </c>
      <c r="N4" s="102" t="s">
        <v>393</v>
      </c>
      <c r="O4" s="102" t="s">
        <v>393</v>
      </c>
      <c r="P4" s="102" t="s">
        <v>393</v>
      </c>
      <c r="Q4" s="102" t="s">
        <v>393</v>
      </c>
      <c r="R4" s="102" t="s">
        <v>393</v>
      </c>
      <c r="S4" s="102" t="s">
        <v>393</v>
      </c>
      <c r="T4" s="102" t="s">
        <v>393</v>
      </c>
    </row>
    <row r="5" spans="2:20" ht="13.5" thickBot="1" x14ac:dyDescent="0.25">
      <c r="B5" s="163">
        <v>1.3</v>
      </c>
      <c r="C5" s="19" t="s">
        <v>7</v>
      </c>
      <c r="D5" s="20"/>
      <c r="E5" s="102" t="s">
        <v>46</v>
      </c>
      <c r="F5" s="102" t="s">
        <v>46</v>
      </c>
      <c r="G5" s="102" t="s">
        <v>394</v>
      </c>
      <c r="H5" s="102" t="s">
        <v>394</v>
      </c>
      <c r="I5" s="102" t="s">
        <v>394</v>
      </c>
      <c r="J5" s="102" t="s">
        <v>46</v>
      </c>
      <c r="K5" s="102" t="s">
        <v>394</v>
      </c>
      <c r="L5" s="102" t="s">
        <v>395</v>
      </c>
      <c r="M5" s="102" t="s">
        <v>46</v>
      </c>
      <c r="N5" s="102" t="s">
        <v>46</v>
      </c>
      <c r="O5" s="102" t="s">
        <v>394</v>
      </c>
      <c r="P5" s="102" t="s">
        <v>394</v>
      </c>
      <c r="Q5" s="102" t="s">
        <v>394</v>
      </c>
      <c r="R5" s="102" t="s">
        <v>46</v>
      </c>
      <c r="S5" s="102" t="s">
        <v>394</v>
      </c>
      <c r="T5" s="102" t="s">
        <v>395</v>
      </c>
    </row>
    <row r="6" spans="2:20" ht="13.5" thickBot="1" x14ac:dyDescent="0.25">
      <c r="B6" s="158">
        <v>1.4</v>
      </c>
      <c r="C6" s="19" t="s">
        <v>564</v>
      </c>
      <c r="D6" s="20" t="s">
        <v>565</v>
      </c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</row>
    <row r="7" spans="2:20" ht="15.75" thickBot="1" x14ac:dyDescent="0.25">
      <c r="B7" s="162">
        <v>2</v>
      </c>
      <c r="C7" s="30" t="s">
        <v>9</v>
      </c>
      <c r="D7" s="31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</row>
    <row r="8" spans="2:20" ht="13.5" thickBot="1" x14ac:dyDescent="0.25">
      <c r="B8" s="163">
        <v>2.1</v>
      </c>
      <c r="C8" s="19" t="s">
        <v>10</v>
      </c>
      <c r="D8" s="22" t="s">
        <v>11</v>
      </c>
      <c r="E8" s="20">
        <v>158</v>
      </c>
      <c r="F8" s="20">
        <v>158</v>
      </c>
      <c r="G8" s="20">
        <v>158</v>
      </c>
      <c r="H8" s="20">
        <v>158</v>
      </c>
      <c r="I8" s="20">
        <v>158</v>
      </c>
      <c r="J8" s="20">
        <v>158</v>
      </c>
      <c r="K8" s="20">
        <v>158</v>
      </c>
      <c r="L8" s="20">
        <v>158</v>
      </c>
      <c r="M8" s="20">
        <v>162</v>
      </c>
      <c r="N8" s="20">
        <v>162</v>
      </c>
      <c r="O8" s="20">
        <v>162</v>
      </c>
      <c r="P8" s="20">
        <v>162</v>
      </c>
      <c r="Q8" s="20">
        <v>162</v>
      </c>
      <c r="R8" s="20">
        <v>162</v>
      </c>
      <c r="S8" s="20">
        <v>162</v>
      </c>
      <c r="T8" s="20">
        <v>162</v>
      </c>
    </row>
    <row r="9" spans="2:20" ht="13.5" thickBot="1" x14ac:dyDescent="0.25">
      <c r="B9" s="163">
        <v>2.2000000000000002</v>
      </c>
      <c r="C9" s="19" t="s">
        <v>127</v>
      </c>
      <c r="D9" s="20"/>
      <c r="E9" s="20" t="s">
        <v>126</v>
      </c>
      <c r="F9" s="20" t="s">
        <v>126</v>
      </c>
      <c r="G9" s="20" t="s">
        <v>126</v>
      </c>
      <c r="H9" s="20" t="s">
        <v>126</v>
      </c>
      <c r="I9" s="20" t="s">
        <v>126</v>
      </c>
      <c r="J9" s="20" t="s">
        <v>126</v>
      </c>
      <c r="K9" s="20" t="s">
        <v>126</v>
      </c>
      <c r="L9" s="20" t="s">
        <v>126</v>
      </c>
      <c r="M9" s="20" t="s">
        <v>126</v>
      </c>
      <c r="N9" s="20" t="s">
        <v>126</v>
      </c>
      <c r="O9" s="20" t="s">
        <v>126</v>
      </c>
      <c r="P9" s="20" t="s">
        <v>126</v>
      </c>
      <c r="Q9" s="20" t="s">
        <v>126</v>
      </c>
      <c r="R9" s="20" t="s">
        <v>126</v>
      </c>
      <c r="S9" s="20" t="s">
        <v>126</v>
      </c>
      <c r="T9" s="20" t="s">
        <v>126</v>
      </c>
    </row>
    <row r="10" spans="2:20" ht="15.75" thickBot="1" x14ac:dyDescent="0.25">
      <c r="B10" s="162">
        <v>3</v>
      </c>
      <c r="C10" s="30" t="s">
        <v>12</v>
      </c>
      <c r="D10" s="31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</row>
    <row r="11" spans="2:20" ht="13.5" thickBot="1" x14ac:dyDescent="0.25">
      <c r="B11" s="164">
        <v>3.1</v>
      </c>
      <c r="C11" s="24" t="s">
        <v>353</v>
      </c>
      <c r="D11" s="22" t="s">
        <v>14</v>
      </c>
      <c r="E11" s="22" t="s">
        <v>15</v>
      </c>
      <c r="F11" s="22" t="s">
        <v>15</v>
      </c>
      <c r="G11" s="22" t="s">
        <v>15</v>
      </c>
      <c r="H11" s="22" t="s">
        <v>15</v>
      </c>
      <c r="I11" s="22" t="s">
        <v>15</v>
      </c>
      <c r="J11" s="22" t="s">
        <v>281</v>
      </c>
      <c r="K11" s="22" t="s">
        <v>281</v>
      </c>
      <c r="L11" s="22" t="s">
        <v>281</v>
      </c>
      <c r="M11" s="22" t="s">
        <v>15</v>
      </c>
      <c r="N11" s="22" t="s">
        <v>15</v>
      </c>
      <c r="O11" s="22" t="s">
        <v>15</v>
      </c>
      <c r="P11" s="22" t="s">
        <v>15</v>
      </c>
      <c r="Q11" s="22" t="s">
        <v>15</v>
      </c>
      <c r="R11" s="22" t="s">
        <v>281</v>
      </c>
      <c r="S11" s="22" t="s">
        <v>281</v>
      </c>
      <c r="T11" s="22" t="s">
        <v>281</v>
      </c>
    </row>
    <row r="12" spans="2:20" ht="13.5" thickBot="1" x14ac:dyDescent="0.25">
      <c r="B12" s="164">
        <v>3.2</v>
      </c>
      <c r="C12" s="24" t="s">
        <v>16</v>
      </c>
      <c r="D12" s="22" t="s">
        <v>14</v>
      </c>
      <c r="E12" s="22" t="s">
        <v>17</v>
      </c>
      <c r="F12" s="22" t="s">
        <v>17</v>
      </c>
      <c r="G12" s="22" t="s">
        <v>17</v>
      </c>
      <c r="H12" s="22" t="s">
        <v>17</v>
      </c>
      <c r="I12" s="22" t="s">
        <v>17</v>
      </c>
      <c r="J12" s="22" t="s">
        <v>15</v>
      </c>
      <c r="K12" s="22" t="s">
        <v>15</v>
      </c>
      <c r="L12" s="22" t="s">
        <v>15</v>
      </c>
      <c r="M12" s="22" t="s">
        <v>17</v>
      </c>
      <c r="N12" s="22" t="s">
        <v>17</v>
      </c>
      <c r="O12" s="22" t="s">
        <v>17</v>
      </c>
      <c r="P12" s="22" t="s">
        <v>17</v>
      </c>
      <c r="Q12" s="22" t="s">
        <v>17</v>
      </c>
      <c r="R12" s="22" t="s">
        <v>15</v>
      </c>
      <c r="S12" s="22" t="s">
        <v>15</v>
      </c>
      <c r="T12" s="22" t="s">
        <v>15</v>
      </c>
    </row>
    <row r="13" spans="2:20" ht="13.5" thickBot="1" x14ac:dyDescent="0.25">
      <c r="B13" s="163">
        <v>3.3</v>
      </c>
      <c r="C13" s="19" t="s">
        <v>47</v>
      </c>
      <c r="D13" s="20" t="s">
        <v>18</v>
      </c>
      <c r="E13" s="20">
        <v>28.4</v>
      </c>
      <c r="F13" s="20">
        <v>28.4</v>
      </c>
      <c r="G13" s="20">
        <v>28.4</v>
      </c>
      <c r="H13" s="20">
        <v>28.4</v>
      </c>
      <c r="I13" s="20">
        <v>28.4</v>
      </c>
      <c r="J13" s="20">
        <v>28.4</v>
      </c>
      <c r="K13" s="20">
        <v>28.4</v>
      </c>
      <c r="L13" s="20">
        <v>28.4</v>
      </c>
      <c r="M13" s="20">
        <v>28.4</v>
      </c>
      <c r="N13" s="20">
        <v>28.4</v>
      </c>
      <c r="O13" s="20">
        <v>28.4</v>
      </c>
      <c r="P13" s="20">
        <v>28.4</v>
      </c>
      <c r="Q13" s="20">
        <v>28.4</v>
      </c>
      <c r="R13" s="20">
        <v>28.4</v>
      </c>
      <c r="S13" s="20">
        <v>28.4</v>
      </c>
      <c r="T13" s="20">
        <v>28.4</v>
      </c>
    </row>
    <row r="14" spans="2:20" ht="13.5" thickBot="1" x14ac:dyDescent="0.25">
      <c r="B14" s="163">
        <v>3.4</v>
      </c>
      <c r="C14" s="19" t="s">
        <v>50</v>
      </c>
      <c r="D14" s="20"/>
      <c r="E14" s="20" t="s">
        <v>20</v>
      </c>
      <c r="F14" s="20" t="s">
        <v>20</v>
      </c>
      <c r="G14" s="20" t="s">
        <v>20</v>
      </c>
      <c r="H14" s="20" t="s">
        <v>20</v>
      </c>
      <c r="I14" s="20" t="s">
        <v>20</v>
      </c>
      <c r="J14" s="20" t="s">
        <v>20</v>
      </c>
      <c r="K14" s="20" t="s">
        <v>20</v>
      </c>
      <c r="L14" s="20" t="s">
        <v>20</v>
      </c>
      <c r="M14" s="20" t="s">
        <v>20</v>
      </c>
      <c r="N14" s="20" t="s">
        <v>20</v>
      </c>
      <c r="O14" s="20" t="s">
        <v>20</v>
      </c>
      <c r="P14" s="20" t="s">
        <v>20</v>
      </c>
      <c r="Q14" s="20" t="s">
        <v>20</v>
      </c>
      <c r="R14" s="20" t="s">
        <v>20</v>
      </c>
      <c r="S14" s="20" t="s">
        <v>20</v>
      </c>
      <c r="T14" s="20" t="s">
        <v>20</v>
      </c>
    </row>
    <row r="15" spans="2:20" ht="13.5" thickBot="1" x14ac:dyDescent="0.25">
      <c r="B15" s="163">
        <v>3.5</v>
      </c>
      <c r="C15" s="19" t="s">
        <v>49</v>
      </c>
      <c r="D15" s="20" t="s">
        <v>18</v>
      </c>
      <c r="E15" s="20">
        <v>18.600000000000001</v>
      </c>
      <c r="F15" s="20">
        <v>18.600000000000001</v>
      </c>
      <c r="G15" s="20">
        <v>18.600000000000001</v>
      </c>
      <c r="H15" s="20">
        <v>18.600000000000001</v>
      </c>
      <c r="I15" s="20">
        <v>18.600000000000001</v>
      </c>
      <c r="J15" s="20">
        <v>18.600000000000001</v>
      </c>
      <c r="K15" s="20">
        <v>18.600000000000001</v>
      </c>
      <c r="L15" s="20">
        <v>18.600000000000001</v>
      </c>
      <c r="M15" s="20">
        <v>18.600000000000001</v>
      </c>
      <c r="N15" s="20">
        <v>18.600000000000001</v>
      </c>
      <c r="O15" s="20">
        <v>18.600000000000001</v>
      </c>
      <c r="P15" s="20">
        <v>18.600000000000001</v>
      </c>
      <c r="Q15" s="20">
        <v>18.600000000000001</v>
      </c>
      <c r="R15" s="20">
        <v>18.600000000000001</v>
      </c>
      <c r="S15" s="20">
        <v>18.600000000000001</v>
      </c>
      <c r="T15" s="20">
        <v>18.600000000000001</v>
      </c>
    </row>
    <row r="16" spans="2:20" ht="13.5" thickBot="1" x14ac:dyDescent="0.25">
      <c r="B16" s="163">
        <v>3.6</v>
      </c>
      <c r="C16" s="19" t="s">
        <v>51</v>
      </c>
      <c r="D16" s="20"/>
      <c r="E16" s="20" t="s">
        <v>19</v>
      </c>
      <c r="F16" s="20" t="s">
        <v>19</v>
      </c>
      <c r="G16" s="20" t="s">
        <v>19</v>
      </c>
      <c r="H16" s="20" t="s">
        <v>19</v>
      </c>
      <c r="I16" s="20" t="s">
        <v>19</v>
      </c>
      <c r="J16" s="20" t="s">
        <v>19</v>
      </c>
      <c r="K16" s="20" t="s">
        <v>19</v>
      </c>
      <c r="L16" s="20" t="s">
        <v>19</v>
      </c>
      <c r="M16" s="20" t="s">
        <v>19</v>
      </c>
      <c r="N16" s="20" t="s">
        <v>19</v>
      </c>
      <c r="O16" s="20" t="s">
        <v>19</v>
      </c>
      <c r="P16" s="20" t="s">
        <v>19</v>
      </c>
      <c r="Q16" s="20" t="s">
        <v>19</v>
      </c>
      <c r="R16" s="20" t="s">
        <v>19</v>
      </c>
      <c r="S16" s="20" t="s">
        <v>19</v>
      </c>
      <c r="T16" s="20" t="s">
        <v>19</v>
      </c>
    </row>
    <row r="17" spans="2:20" ht="26.25" thickBot="1" x14ac:dyDescent="0.25">
      <c r="B17" s="163" t="s">
        <v>163</v>
      </c>
      <c r="C17" s="24" t="s">
        <v>252</v>
      </c>
      <c r="D17" s="20"/>
      <c r="E17" s="20" t="s">
        <v>52</v>
      </c>
      <c r="F17" s="20" t="s">
        <v>52</v>
      </c>
      <c r="G17" s="20" t="s">
        <v>52</v>
      </c>
      <c r="H17" s="20" t="s">
        <v>52</v>
      </c>
      <c r="I17" s="20" t="s">
        <v>52</v>
      </c>
      <c r="J17" s="20" t="s">
        <v>52</v>
      </c>
      <c r="K17" s="20" t="s">
        <v>52</v>
      </c>
      <c r="L17" s="20" t="s">
        <v>396</v>
      </c>
      <c r="M17" s="20" t="s">
        <v>52</v>
      </c>
      <c r="N17" s="20" t="s">
        <v>52</v>
      </c>
      <c r="O17" s="20" t="s">
        <v>52</v>
      </c>
      <c r="P17" s="20" t="s">
        <v>52</v>
      </c>
      <c r="Q17" s="20" t="s">
        <v>52</v>
      </c>
      <c r="R17" s="20" t="s">
        <v>52</v>
      </c>
      <c r="S17" s="20" t="s">
        <v>52</v>
      </c>
      <c r="T17" s="20" t="s">
        <v>396</v>
      </c>
    </row>
    <row r="18" spans="2:20" ht="13.5" thickBot="1" x14ac:dyDescent="0.25">
      <c r="B18" s="163" t="s">
        <v>164</v>
      </c>
      <c r="C18" s="24" t="s">
        <v>21</v>
      </c>
      <c r="D18" s="20"/>
      <c r="E18" s="20" t="s">
        <v>39</v>
      </c>
      <c r="F18" s="20" t="s">
        <v>39</v>
      </c>
      <c r="G18" s="20" t="s">
        <v>39</v>
      </c>
      <c r="H18" s="20" t="s">
        <v>39</v>
      </c>
      <c r="I18" s="20" t="s">
        <v>39</v>
      </c>
      <c r="J18" s="20" t="s">
        <v>39</v>
      </c>
      <c r="K18" s="20" t="s">
        <v>39</v>
      </c>
      <c r="L18" s="20" t="s">
        <v>39</v>
      </c>
      <c r="M18" s="20" t="s">
        <v>39</v>
      </c>
      <c r="N18" s="20" t="s">
        <v>39</v>
      </c>
      <c r="O18" s="20" t="s">
        <v>39</v>
      </c>
      <c r="P18" s="20" t="s">
        <v>39</v>
      </c>
      <c r="Q18" s="20" t="s">
        <v>39</v>
      </c>
      <c r="R18" s="20" t="s">
        <v>39</v>
      </c>
      <c r="S18" s="20" t="s">
        <v>39</v>
      </c>
      <c r="T18" s="20" t="s">
        <v>39</v>
      </c>
    </row>
    <row r="19" spans="2:20" ht="26.25" thickBot="1" x14ac:dyDescent="0.25">
      <c r="B19" s="163" t="s">
        <v>165</v>
      </c>
      <c r="C19" s="24" t="s">
        <v>356</v>
      </c>
      <c r="D19" s="20"/>
      <c r="E19" s="20" t="s">
        <v>23</v>
      </c>
      <c r="F19" s="20" t="s">
        <v>23</v>
      </c>
      <c r="G19" s="20" t="s">
        <v>23</v>
      </c>
      <c r="H19" s="20" t="s">
        <v>23</v>
      </c>
      <c r="I19" s="20" t="s">
        <v>23</v>
      </c>
      <c r="J19" s="20" t="s">
        <v>23</v>
      </c>
      <c r="K19" s="20" t="s">
        <v>23</v>
      </c>
      <c r="L19" s="20" t="s">
        <v>397</v>
      </c>
      <c r="M19" s="20" t="s">
        <v>23</v>
      </c>
      <c r="N19" s="20" t="s">
        <v>23</v>
      </c>
      <c r="O19" s="20" t="s">
        <v>23</v>
      </c>
      <c r="P19" s="20" t="s">
        <v>23</v>
      </c>
      <c r="Q19" s="20" t="s">
        <v>23</v>
      </c>
      <c r="R19" s="20" t="s">
        <v>23</v>
      </c>
      <c r="S19" s="20" t="s">
        <v>23</v>
      </c>
      <c r="T19" s="20" t="s">
        <v>397</v>
      </c>
    </row>
    <row r="20" spans="2:20" ht="13.5" thickBot="1" x14ac:dyDescent="0.25">
      <c r="B20" s="163" t="s">
        <v>80</v>
      </c>
      <c r="C20" s="19" t="s">
        <v>24</v>
      </c>
      <c r="D20" s="20"/>
      <c r="E20" s="20" t="s">
        <v>39</v>
      </c>
      <c r="F20" s="20" t="s">
        <v>39</v>
      </c>
      <c r="G20" s="20" t="s">
        <v>39</v>
      </c>
      <c r="H20" s="20" t="s">
        <v>39</v>
      </c>
      <c r="I20" s="20" t="s">
        <v>39</v>
      </c>
      <c r="J20" s="20" t="s">
        <v>39</v>
      </c>
      <c r="K20" s="20" t="s">
        <v>39</v>
      </c>
      <c r="L20" s="20" t="s">
        <v>39</v>
      </c>
      <c r="M20" s="20" t="s">
        <v>39</v>
      </c>
      <c r="N20" s="20" t="s">
        <v>39</v>
      </c>
      <c r="O20" s="20" t="s">
        <v>39</v>
      </c>
      <c r="P20" s="20" t="s">
        <v>39</v>
      </c>
      <c r="Q20" s="20" t="s">
        <v>39</v>
      </c>
      <c r="R20" s="20" t="s">
        <v>39</v>
      </c>
      <c r="S20" s="20" t="s">
        <v>39</v>
      </c>
      <c r="T20" s="20" t="s">
        <v>39</v>
      </c>
    </row>
    <row r="21" spans="2:20" ht="13.5" thickBot="1" x14ac:dyDescent="0.25">
      <c r="B21" s="163" t="s">
        <v>250</v>
      </c>
      <c r="C21" s="19" t="s">
        <v>25</v>
      </c>
      <c r="D21" s="20" t="s">
        <v>26</v>
      </c>
      <c r="E21" s="178">
        <v>3.4130000000000001E-2</v>
      </c>
      <c r="F21" s="178">
        <v>3.4130000000000001E-2</v>
      </c>
      <c r="G21" s="178">
        <v>6.14</v>
      </c>
      <c r="H21" s="178">
        <v>6.14</v>
      </c>
      <c r="I21" s="178">
        <v>6.14</v>
      </c>
      <c r="J21" s="178">
        <v>3.4130000000000001E-2</v>
      </c>
      <c r="K21" s="178">
        <v>6.14</v>
      </c>
      <c r="L21" s="178">
        <v>17.5</v>
      </c>
      <c r="M21" s="178">
        <v>3.4130000000000001E-2</v>
      </c>
      <c r="N21" s="178">
        <v>3.4130000000000001E-2</v>
      </c>
      <c r="O21" s="178">
        <v>6.14</v>
      </c>
      <c r="P21" s="178">
        <v>6.14</v>
      </c>
      <c r="Q21" s="178">
        <v>6.14</v>
      </c>
      <c r="R21" s="178">
        <v>3.4130000000000001E-2</v>
      </c>
      <c r="S21" s="178">
        <v>6.14</v>
      </c>
      <c r="T21" s="178">
        <v>17.5</v>
      </c>
    </row>
    <row r="22" spans="2:20" ht="13.5" thickBot="1" x14ac:dyDescent="0.25">
      <c r="B22" s="163" t="s">
        <v>251</v>
      </c>
      <c r="C22" s="19" t="s">
        <v>27</v>
      </c>
      <c r="D22" s="20" t="s">
        <v>26</v>
      </c>
      <c r="E22" s="178">
        <v>3.4130000000000001E-2</v>
      </c>
      <c r="F22" s="178">
        <v>3.4130000000000001E-2</v>
      </c>
      <c r="G22" s="178">
        <v>6.14</v>
      </c>
      <c r="H22" s="178">
        <v>6.14</v>
      </c>
      <c r="I22" s="178">
        <v>6.14</v>
      </c>
      <c r="J22" s="178">
        <v>3.4130000000000001E-2</v>
      </c>
      <c r="K22" s="178">
        <v>6.14</v>
      </c>
      <c r="L22" s="178">
        <v>17.5</v>
      </c>
      <c r="M22" s="178">
        <v>3.4130000000000001E-2</v>
      </c>
      <c r="N22" s="178">
        <v>3.4130000000000001E-2</v>
      </c>
      <c r="O22" s="178">
        <v>6.14</v>
      </c>
      <c r="P22" s="178">
        <v>6.14</v>
      </c>
      <c r="Q22" s="178">
        <v>6.14</v>
      </c>
      <c r="R22" s="178">
        <v>3.4130000000000001E-2</v>
      </c>
      <c r="S22" s="178">
        <v>6.14</v>
      </c>
      <c r="T22" s="178">
        <v>17.5</v>
      </c>
    </row>
    <row r="23" spans="2:20" ht="15.75" thickBot="1" x14ac:dyDescent="0.25">
      <c r="B23" s="162">
        <v>4</v>
      </c>
      <c r="C23" s="30" t="s">
        <v>28</v>
      </c>
      <c r="D23" s="31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</row>
    <row r="24" spans="2:20" ht="13.5" thickBot="1" x14ac:dyDescent="0.25">
      <c r="B24" s="163" t="s">
        <v>81</v>
      </c>
      <c r="C24" s="19" t="s">
        <v>29</v>
      </c>
      <c r="D24" s="20" t="s">
        <v>30</v>
      </c>
      <c r="E24" s="20">
        <v>43.8</v>
      </c>
      <c r="F24" s="20">
        <v>43.8</v>
      </c>
      <c r="G24" s="20">
        <v>43.8</v>
      </c>
      <c r="H24" s="20">
        <v>43.8</v>
      </c>
      <c r="I24" s="20">
        <v>43.8</v>
      </c>
      <c r="J24" s="20">
        <v>43.8</v>
      </c>
      <c r="K24" s="20">
        <v>43.8</v>
      </c>
      <c r="L24" s="20">
        <v>43.8</v>
      </c>
      <c r="M24" s="20">
        <v>43.63</v>
      </c>
      <c r="N24" s="20">
        <v>43.63</v>
      </c>
      <c r="O24" s="20">
        <v>43.63</v>
      </c>
      <c r="P24" s="20">
        <v>43.63</v>
      </c>
      <c r="Q24" s="20">
        <v>43.63</v>
      </c>
      <c r="R24" s="20">
        <v>43.63</v>
      </c>
      <c r="S24" s="20">
        <v>43.63</v>
      </c>
      <c r="T24" s="20">
        <v>43.63</v>
      </c>
    </row>
    <row r="25" spans="2:20" ht="13.5" thickBot="1" x14ac:dyDescent="0.25">
      <c r="B25" s="163" t="s">
        <v>82</v>
      </c>
      <c r="C25" s="19" t="s">
        <v>398</v>
      </c>
      <c r="D25" s="20" t="s">
        <v>30</v>
      </c>
      <c r="E25" s="179">
        <v>36.116904381393169</v>
      </c>
      <c r="F25" s="179">
        <v>42.16228195545466</v>
      </c>
      <c r="G25" s="179">
        <v>42.15675770779653</v>
      </c>
      <c r="H25" s="179">
        <v>36.133690854594434</v>
      </c>
      <c r="I25" s="179">
        <v>42.15889854545587</v>
      </c>
      <c r="J25" s="179">
        <v>34.460742439835201</v>
      </c>
      <c r="K25" s="179">
        <v>32.248898545455845</v>
      </c>
      <c r="L25" s="179">
        <v>31.560483619724895</v>
      </c>
      <c r="M25" s="179">
        <v>38.937956473379273</v>
      </c>
      <c r="N25" s="179">
        <v>40.211242282160896</v>
      </c>
      <c r="O25" s="179">
        <v>40.196069430226558</v>
      </c>
      <c r="P25" s="179">
        <v>38.930792430349797</v>
      </c>
      <c r="Q25" s="179">
        <v>40.197896854562217</v>
      </c>
      <c r="R25" s="179">
        <v>35.0807096012133</v>
      </c>
      <c r="S25" s="179">
        <v>33.642534617680823</v>
      </c>
      <c r="T25" s="179">
        <v>25.795511512222653</v>
      </c>
    </row>
    <row r="26" spans="2:20" ht="13.5" thickBot="1" x14ac:dyDescent="0.25">
      <c r="B26" s="163" t="s">
        <v>83</v>
      </c>
      <c r="C26" s="24" t="s">
        <v>384</v>
      </c>
      <c r="D26" s="20"/>
      <c r="E26" s="20" t="s">
        <v>53</v>
      </c>
      <c r="F26" s="20" t="s">
        <v>53</v>
      </c>
      <c r="G26" s="20" t="s">
        <v>53</v>
      </c>
      <c r="H26" s="20" t="s">
        <v>53</v>
      </c>
      <c r="I26" s="20" t="s">
        <v>53</v>
      </c>
      <c r="J26" s="20" t="s">
        <v>53</v>
      </c>
      <c r="K26" s="20" t="s">
        <v>53</v>
      </c>
      <c r="L26" s="20" t="s">
        <v>53</v>
      </c>
      <c r="M26" s="20" t="s">
        <v>53</v>
      </c>
      <c r="N26" s="20" t="s">
        <v>53</v>
      </c>
      <c r="O26" s="20" t="s">
        <v>53</v>
      </c>
      <c r="P26" s="20" t="s">
        <v>53</v>
      </c>
      <c r="Q26" s="20" t="s">
        <v>53</v>
      </c>
      <c r="R26" s="20" t="s">
        <v>53</v>
      </c>
      <c r="S26" s="20" t="s">
        <v>53</v>
      </c>
      <c r="T26" s="20" t="s">
        <v>53</v>
      </c>
    </row>
    <row r="27" spans="2:20" ht="13.5" thickBot="1" x14ac:dyDescent="0.25">
      <c r="B27" s="163" t="s">
        <v>84</v>
      </c>
      <c r="C27" s="19" t="s">
        <v>32</v>
      </c>
      <c r="D27" s="20" t="s">
        <v>33</v>
      </c>
      <c r="E27" s="180">
        <v>1202.2644346174127</v>
      </c>
      <c r="F27" s="180">
        <v>1202.2644346174127</v>
      </c>
      <c r="G27" s="180">
        <v>1202.2644346174127</v>
      </c>
      <c r="H27" s="180">
        <v>1202.2644346174127</v>
      </c>
      <c r="I27" s="180">
        <v>1202.2644346174127</v>
      </c>
      <c r="J27" s="180">
        <v>1202.2644346174127</v>
      </c>
      <c r="K27" s="180">
        <v>1202.2644346174127</v>
      </c>
      <c r="L27" s="180">
        <v>1202.2644346174127</v>
      </c>
      <c r="M27" s="180">
        <v>632.41185137622097</v>
      </c>
      <c r="N27" s="180">
        <v>632.41185137622097</v>
      </c>
      <c r="O27" s="180">
        <v>632.41185137622097</v>
      </c>
      <c r="P27" s="180">
        <v>632.41185137622097</v>
      </c>
      <c r="Q27" s="180">
        <v>632.41185137622097</v>
      </c>
      <c r="R27" s="180">
        <v>632.41185137622097</v>
      </c>
      <c r="S27" s="180">
        <v>632.41185137622097</v>
      </c>
      <c r="T27" s="180">
        <v>632.41185137622097</v>
      </c>
    </row>
    <row r="28" spans="2:20" ht="13.5" thickBot="1" x14ac:dyDescent="0.25">
      <c r="B28" s="163" t="s">
        <v>85</v>
      </c>
      <c r="C28" s="24" t="s">
        <v>34</v>
      </c>
      <c r="D28" s="20" t="s">
        <v>35</v>
      </c>
      <c r="E28" s="179">
        <v>14.780796464810727</v>
      </c>
      <c r="F28" s="179">
        <v>15.296174038872216</v>
      </c>
      <c r="G28" s="179">
        <v>34.970649791214093</v>
      </c>
      <c r="H28" s="179">
        <v>33.487582938012018</v>
      </c>
      <c r="I28" s="179">
        <v>33.272790628873445</v>
      </c>
      <c r="J28" s="179">
        <v>21.274634523252764</v>
      </c>
      <c r="K28" s="179">
        <v>33.272790628873473</v>
      </c>
      <c r="L28" s="179">
        <v>41.244375703142467</v>
      </c>
      <c r="M28" s="179">
        <v>25.251848556796837</v>
      </c>
      <c r="N28" s="179">
        <v>21.855134365578472</v>
      </c>
      <c r="O28" s="179">
        <v>39.79996151364417</v>
      </c>
      <c r="P28" s="179">
        <v>38.584684513767336</v>
      </c>
      <c r="Q28" s="179">
        <v>38.661788937979814</v>
      </c>
      <c r="R28" s="179">
        <v>27.80460168463086</v>
      </c>
      <c r="S28" s="179">
        <v>39.806426701098381</v>
      </c>
      <c r="T28" s="179">
        <v>44.509403595640251</v>
      </c>
    </row>
    <row r="29" spans="2:20" ht="13.5" thickBot="1" x14ac:dyDescent="0.25">
      <c r="B29" s="163" t="s">
        <v>86</v>
      </c>
      <c r="C29" s="19" t="s">
        <v>36</v>
      </c>
      <c r="D29" s="20" t="s">
        <v>30</v>
      </c>
      <c r="E29" s="20">
        <v>41.1</v>
      </c>
      <c r="F29" s="20">
        <v>41.1</v>
      </c>
      <c r="G29" s="20">
        <v>41.1</v>
      </c>
      <c r="H29" s="20">
        <v>41.1</v>
      </c>
      <c r="I29" s="20">
        <v>41.1</v>
      </c>
      <c r="J29" s="20">
        <v>41.1</v>
      </c>
      <c r="K29" s="20">
        <v>41.1</v>
      </c>
      <c r="L29" s="20">
        <v>41.1</v>
      </c>
      <c r="M29" s="20">
        <v>41.88</v>
      </c>
      <c r="N29" s="20">
        <v>41.88</v>
      </c>
      <c r="O29" s="20">
        <v>41.88</v>
      </c>
      <c r="P29" s="20">
        <v>41.88</v>
      </c>
      <c r="Q29" s="20">
        <v>41.88</v>
      </c>
      <c r="R29" s="20">
        <v>41.88</v>
      </c>
      <c r="S29" s="20">
        <v>41.88</v>
      </c>
      <c r="T29" s="20">
        <v>41.88</v>
      </c>
    </row>
    <row r="30" spans="2:20" ht="13.5" thickBot="1" x14ac:dyDescent="0.25">
      <c r="B30" s="163" t="s">
        <v>87</v>
      </c>
      <c r="C30" s="19" t="s">
        <v>359</v>
      </c>
      <c r="D30" s="20" t="s">
        <v>30</v>
      </c>
      <c r="E30" s="179">
        <v>26.880796464810729</v>
      </c>
      <c r="F30" s="179">
        <v>32.396174038872218</v>
      </c>
      <c r="G30" s="179">
        <v>35.070649791214095</v>
      </c>
      <c r="H30" s="179">
        <v>33.587582938012019</v>
      </c>
      <c r="I30" s="179">
        <v>33.372790628873446</v>
      </c>
      <c r="J30" s="179">
        <v>33.374634523252766</v>
      </c>
      <c r="K30" s="179">
        <v>33.372790628873474</v>
      </c>
      <c r="L30" s="179">
        <v>36.844375703142468</v>
      </c>
      <c r="M30" s="179">
        <v>37.231848556796841</v>
      </c>
      <c r="N30" s="179">
        <v>38.835134365578476</v>
      </c>
      <c r="O30" s="179">
        <v>39.779961513644174</v>
      </c>
      <c r="P30" s="179">
        <v>38.56468451376734</v>
      </c>
      <c r="Q30" s="179">
        <v>38.641788937979818</v>
      </c>
      <c r="R30" s="179">
        <v>39.784601684630864</v>
      </c>
      <c r="S30" s="179">
        <v>39.786426701098385</v>
      </c>
      <c r="T30" s="179">
        <v>39.789403595640259</v>
      </c>
    </row>
    <row r="31" spans="2:20" ht="13.5" thickBot="1" x14ac:dyDescent="0.25">
      <c r="B31" s="163" t="s">
        <v>88</v>
      </c>
      <c r="C31" s="24" t="s">
        <v>440</v>
      </c>
      <c r="D31" s="20"/>
      <c r="E31" s="20" t="s">
        <v>53</v>
      </c>
      <c r="F31" s="20" t="s">
        <v>53</v>
      </c>
      <c r="G31" s="20" t="s">
        <v>53</v>
      </c>
      <c r="H31" s="20" t="s">
        <v>53</v>
      </c>
      <c r="I31" s="20" t="s">
        <v>53</v>
      </c>
      <c r="J31" s="20" t="s">
        <v>53</v>
      </c>
      <c r="K31" s="20" t="s">
        <v>53</v>
      </c>
      <c r="L31" s="20" t="s">
        <v>53</v>
      </c>
      <c r="M31" s="20" t="s">
        <v>53</v>
      </c>
      <c r="N31" s="20" t="s">
        <v>53</v>
      </c>
      <c r="O31" s="20" t="s">
        <v>53</v>
      </c>
      <c r="P31" s="20" t="s">
        <v>53</v>
      </c>
      <c r="Q31" s="20" t="s">
        <v>53</v>
      </c>
      <c r="R31" s="20" t="s">
        <v>53</v>
      </c>
      <c r="S31" s="20" t="s">
        <v>53</v>
      </c>
      <c r="T31" s="20" t="s">
        <v>53</v>
      </c>
    </row>
    <row r="32" spans="2:20" ht="13.5" thickBot="1" x14ac:dyDescent="0.25">
      <c r="B32" s="163" t="s">
        <v>89</v>
      </c>
      <c r="C32" s="19" t="s">
        <v>399</v>
      </c>
      <c r="D32" s="20" t="s">
        <v>38</v>
      </c>
      <c r="E32" s="179">
        <v>-22.11</v>
      </c>
      <c r="F32" s="179">
        <v>-8.910000000000025</v>
      </c>
      <c r="G32" s="179">
        <v>-6.33</v>
      </c>
      <c r="H32" s="179">
        <v>-3.8200000000000074</v>
      </c>
      <c r="I32" s="179">
        <v>0.47000000000001307</v>
      </c>
      <c r="J32" s="179">
        <v>0.47000000000001307</v>
      </c>
      <c r="K32" s="179">
        <v>0.4700000000000415</v>
      </c>
      <c r="L32" s="179">
        <v>3.9400000000000119</v>
      </c>
      <c r="M32" s="179">
        <v>-11.71</v>
      </c>
      <c r="N32" s="179">
        <v>-2.41</v>
      </c>
      <c r="O32" s="179">
        <v>-1.5599999999999739</v>
      </c>
      <c r="P32" s="179">
        <v>1.2299999999999613</v>
      </c>
      <c r="Q32" s="179">
        <v>5.8000000000000114</v>
      </c>
      <c r="R32" s="179">
        <v>6.9499999999999886</v>
      </c>
      <c r="S32" s="179">
        <v>6.9499999999999886</v>
      </c>
      <c r="T32" s="179">
        <v>7.3500000000000227</v>
      </c>
    </row>
    <row r="33" spans="2:20" ht="13.5" thickBot="1" x14ac:dyDescent="0.25">
      <c r="B33" s="163" t="s">
        <v>90</v>
      </c>
      <c r="C33" s="19" t="s">
        <v>40</v>
      </c>
      <c r="D33" s="20" t="s">
        <v>38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</row>
    <row r="34" spans="2:20" ht="15.75" thickBot="1" x14ac:dyDescent="0.25">
      <c r="B34" s="162">
        <v>5</v>
      </c>
      <c r="C34" s="30" t="s">
        <v>41</v>
      </c>
      <c r="D34" s="31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</row>
    <row r="35" spans="2:20" ht="13.5" thickBot="1" x14ac:dyDescent="0.25">
      <c r="B35" s="163" t="s">
        <v>91</v>
      </c>
      <c r="C35" s="19" t="s">
        <v>54</v>
      </c>
      <c r="D35" s="20" t="s">
        <v>35</v>
      </c>
      <c r="E35" s="179">
        <v>49.85</v>
      </c>
      <c r="F35" s="179">
        <v>38.82</v>
      </c>
      <c r="G35" s="179">
        <v>55.82</v>
      </c>
      <c r="H35" s="179">
        <v>61.85</v>
      </c>
      <c r="I35" s="179">
        <v>55.82</v>
      </c>
      <c r="J35" s="179">
        <v>51.52</v>
      </c>
      <c r="K35" s="179">
        <v>65.73</v>
      </c>
      <c r="L35" s="179">
        <v>70.92</v>
      </c>
      <c r="M35" s="179">
        <v>47.1</v>
      </c>
      <c r="N35" s="179">
        <v>40.83</v>
      </c>
      <c r="O35" s="179">
        <v>57.84</v>
      </c>
      <c r="P35" s="179">
        <v>59.1</v>
      </c>
      <c r="Q35" s="179">
        <v>57.84</v>
      </c>
      <c r="R35" s="179">
        <v>50.95</v>
      </c>
      <c r="S35" s="179">
        <v>64.39</v>
      </c>
      <c r="T35" s="179">
        <v>76.540000000000006</v>
      </c>
    </row>
    <row r="36" spans="2:20" ht="13.5" thickBot="1" x14ac:dyDescent="0.25">
      <c r="B36" s="163" t="s">
        <v>92</v>
      </c>
      <c r="C36" s="19" t="s">
        <v>400</v>
      </c>
      <c r="D36" s="20" t="s">
        <v>30</v>
      </c>
      <c r="E36" s="20">
        <v>64.599999999999994</v>
      </c>
      <c r="F36" s="20">
        <v>64.599999999999994</v>
      </c>
      <c r="G36" s="20">
        <v>64.599999999999994</v>
      </c>
      <c r="H36" s="20">
        <v>64.599999999999994</v>
      </c>
      <c r="I36" s="20">
        <v>64.599999999999994</v>
      </c>
      <c r="J36" s="20">
        <v>49</v>
      </c>
      <c r="K36" s="20">
        <v>49</v>
      </c>
      <c r="L36" s="20">
        <v>56.4</v>
      </c>
      <c r="M36" s="20">
        <v>64.599999999999994</v>
      </c>
      <c r="N36" s="20">
        <v>64.599999999999994</v>
      </c>
      <c r="O36" s="20">
        <v>64.599999999999994</v>
      </c>
      <c r="P36" s="20">
        <v>64.599999999999994</v>
      </c>
      <c r="Q36" s="20">
        <v>64.599999999999994</v>
      </c>
      <c r="R36" s="20">
        <v>49</v>
      </c>
      <c r="S36" s="20">
        <v>49</v>
      </c>
      <c r="T36" s="20">
        <v>56.4</v>
      </c>
    </row>
    <row r="37" spans="2:20" ht="13.5" thickBot="1" x14ac:dyDescent="0.25">
      <c r="B37" s="163" t="s">
        <v>93</v>
      </c>
      <c r="C37" s="19" t="s">
        <v>441</v>
      </c>
      <c r="D37" s="20"/>
      <c r="E37" s="20" t="s">
        <v>56</v>
      </c>
      <c r="F37" s="20" t="s">
        <v>56</v>
      </c>
      <c r="G37" s="20" t="s">
        <v>56</v>
      </c>
      <c r="H37" s="20" t="s">
        <v>56</v>
      </c>
      <c r="I37" s="20" t="s">
        <v>56</v>
      </c>
      <c r="J37" s="20" t="s">
        <v>56</v>
      </c>
      <c r="K37" s="20" t="s">
        <v>56</v>
      </c>
      <c r="L37" s="20" t="s">
        <v>56</v>
      </c>
      <c r="M37" s="20" t="s">
        <v>56</v>
      </c>
      <c r="N37" s="20" t="s">
        <v>56</v>
      </c>
      <c r="O37" s="20" t="s">
        <v>56</v>
      </c>
      <c r="P37" s="20" t="s">
        <v>56</v>
      </c>
      <c r="Q37" s="20" t="s">
        <v>56</v>
      </c>
      <c r="R37" s="20" t="s">
        <v>56</v>
      </c>
      <c r="S37" s="20" t="s">
        <v>56</v>
      </c>
      <c r="T37" s="20" t="s">
        <v>56</v>
      </c>
    </row>
    <row r="38" spans="2:20" ht="13.5" thickBot="1" x14ac:dyDescent="0.25">
      <c r="B38" s="163" t="s">
        <v>94</v>
      </c>
      <c r="C38" s="19" t="s">
        <v>58</v>
      </c>
      <c r="D38" s="20" t="s">
        <v>38</v>
      </c>
      <c r="E38" s="20">
        <v>10</v>
      </c>
      <c r="F38" s="20">
        <v>10</v>
      </c>
      <c r="G38" s="20">
        <v>10</v>
      </c>
      <c r="H38" s="20">
        <v>10</v>
      </c>
      <c r="I38" s="20">
        <v>10</v>
      </c>
      <c r="J38" s="20">
        <v>9.4</v>
      </c>
      <c r="K38" s="20">
        <v>2.2799999999999998</v>
      </c>
      <c r="L38" s="20">
        <v>5.84</v>
      </c>
      <c r="M38" s="20">
        <v>10</v>
      </c>
      <c r="N38" s="20">
        <v>10</v>
      </c>
      <c r="O38" s="20">
        <v>10</v>
      </c>
      <c r="P38" s="20">
        <v>10</v>
      </c>
      <c r="Q38" s="20">
        <v>10</v>
      </c>
      <c r="R38" s="20">
        <v>9.9499999999999993</v>
      </c>
      <c r="S38" s="20">
        <v>3.62</v>
      </c>
      <c r="T38" s="20">
        <v>0.21</v>
      </c>
    </row>
    <row r="39" spans="2:20" ht="13.5" thickBot="1" x14ac:dyDescent="0.25">
      <c r="B39" s="163" t="s">
        <v>95</v>
      </c>
      <c r="C39" s="19" t="s">
        <v>57</v>
      </c>
      <c r="D39" s="20" t="s">
        <v>38</v>
      </c>
      <c r="E39" s="20" t="s">
        <v>401</v>
      </c>
      <c r="F39" s="20" t="s">
        <v>401</v>
      </c>
      <c r="G39" s="20" t="s">
        <v>401</v>
      </c>
      <c r="H39" s="20" t="s">
        <v>401</v>
      </c>
      <c r="I39" s="20" t="s">
        <v>401</v>
      </c>
      <c r="J39" s="20" t="s">
        <v>401</v>
      </c>
      <c r="K39" s="20" t="s">
        <v>401</v>
      </c>
      <c r="L39" s="20" t="s">
        <v>401</v>
      </c>
      <c r="M39" s="20" t="s">
        <v>401</v>
      </c>
      <c r="N39" s="20" t="s">
        <v>401</v>
      </c>
      <c r="O39" s="20" t="s">
        <v>401</v>
      </c>
      <c r="P39" s="20" t="s">
        <v>401</v>
      </c>
      <c r="Q39" s="20" t="s">
        <v>401</v>
      </c>
      <c r="R39" s="20" t="s">
        <v>401</v>
      </c>
      <c r="S39" s="20" t="s">
        <v>401</v>
      </c>
      <c r="T39" s="20" t="s">
        <v>401</v>
      </c>
    </row>
    <row r="40" spans="2:20" ht="13.5" thickBot="1" x14ac:dyDescent="0.25">
      <c r="B40" s="163" t="s">
        <v>96</v>
      </c>
      <c r="C40" s="19" t="s">
        <v>181</v>
      </c>
      <c r="D40" s="20" t="s">
        <v>63</v>
      </c>
      <c r="E40" s="181">
        <v>0.80591397849462365</v>
      </c>
      <c r="F40" s="181">
        <v>0.37609318996415769</v>
      </c>
      <c r="G40" s="181">
        <v>0.31341099163679803</v>
      </c>
      <c r="H40" s="181">
        <v>0.2256559139784946</v>
      </c>
      <c r="I40" s="181">
        <v>0.14845783814374647</v>
      </c>
      <c r="J40" s="181">
        <v>0.14845783814374647</v>
      </c>
      <c r="K40" s="181">
        <v>0.14845783814374647</v>
      </c>
      <c r="L40" s="181">
        <v>0.14845783814374647</v>
      </c>
      <c r="M40" s="181">
        <v>0.80591397849462365</v>
      </c>
      <c r="N40" s="181">
        <v>0.37609318996415769</v>
      </c>
      <c r="O40" s="181">
        <v>0.31341099163679803</v>
      </c>
      <c r="P40" s="181">
        <v>0.2256559139784946</v>
      </c>
      <c r="Q40" s="181">
        <v>0.14845783814374647</v>
      </c>
      <c r="R40" s="181">
        <v>0.14845783814374647</v>
      </c>
      <c r="S40" s="181">
        <v>0.14845783814374647</v>
      </c>
      <c r="T40" s="181">
        <v>0.14845783814374647</v>
      </c>
    </row>
    <row r="41" spans="2:20" ht="13.5" thickBot="1" x14ac:dyDescent="0.25">
      <c r="B41" s="163" t="s">
        <v>97</v>
      </c>
      <c r="C41" s="19" t="s">
        <v>29</v>
      </c>
      <c r="D41" s="20" t="s">
        <v>30</v>
      </c>
      <c r="E41" s="169">
        <v>45.4</v>
      </c>
      <c r="F41" s="169">
        <v>53.1</v>
      </c>
      <c r="G41" s="169">
        <v>53</v>
      </c>
      <c r="H41" s="169">
        <v>57</v>
      </c>
      <c r="I41" s="169">
        <v>61.5</v>
      </c>
      <c r="J41" s="169">
        <v>61.5</v>
      </c>
      <c r="K41" s="169">
        <v>61.5</v>
      </c>
      <c r="L41" s="169">
        <v>61.5</v>
      </c>
      <c r="M41" s="169">
        <v>45.4</v>
      </c>
      <c r="N41" s="169">
        <v>53.1</v>
      </c>
      <c r="O41" s="169">
        <v>53</v>
      </c>
      <c r="P41" s="169">
        <v>57</v>
      </c>
      <c r="Q41" s="169">
        <v>61.5</v>
      </c>
      <c r="R41" s="169">
        <v>61.5</v>
      </c>
      <c r="S41" s="169">
        <v>61.5</v>
      </c>
      <c r="T41" s="169">
        <v>61.5</v>
      </c>
    </row>
    <row r="42" spans="2:20" ht="13.5" thickBot="1" x14ac:dyDescent="0.25">
      <c r="B42" s="163" t="s">
        <v>98</v>
      </c>
      <c r="C42" s="19" t="s">
        <v>402</v>
      </c>
      <c r="D42" s="20"/>
      <c r="E42" s="20" t="s">
        <v>56</v>
      </c>
      <c r="F42" s="20" t="s">
        <v>56</v>
      </c>
      <c r="G42" s="20" t="s">
        <v>56</v>
      </c>
      <c r="H42" s="20" t="s">
        <v>56</v>
      </c>
      <c r="I42" s="20" t="s">
        <v>56</v>
      </c>
      <c r="J42" s="20" t="s">
        <v>56</v>
      </c>
      <c r="K42" s="20" t="s">
        <v>56</v>
      </c>
      <c r="L42" s="20" t="s">
        <v>56</v>
      </c>
      <c r="M42" s="20" t="s">
        <v>56</v>
      </c>
      <c r="N42" s="20" t="s">
        <v>56</v>
      </c>
      <c r="O42" s="20" t="s">
        <v>56</v>
      </c>
      <c r="P42" s="20" t="s">
        <v>56</v>
      </c>
      <c r="Q42" s="20" t="s">
        <v>56</v>
      </c>
      <c r="R42" s="20" t="s">
        <v>56</v>
      </c>
      <c r="S42" s="20" t="s">
        <v>56</v>
      </c>
      <c r="T42" s="20" t="s">
        <v>56</v>
      </c>
    </row>
    <row r="43" spans="2:20" ht="13.5" thickBot="1" x14ac:dyDescent="0.25">
      <c r="B43" s="163" t="s">
        <v>99</v>
      </c>
      <c r="C43" s="19" t="s">
        <v>64</v>
      </c>
      <c r="D43" s="20" t="s">
        <v>33</v>
      </c>
      <c r="E43" s="20">
        <v>300</v>
      </c>
      <c r="F43" s="20">
        <v>250</v>
      </c>
      <c r="G43" s="20">
        <v>300</v>
      </c>
      <c r="H43" s="20">
        <v>300</v>
      </c>
      <c r="I43" s="20">
        <v>250</v>
      </c>
      <c r="J43" s="20">
        <v>250</v>
      </c>
      <c r="K43" s="20">
        <v>250</v>
      </c>
      <c r="L43" s="20">
        <v>250</v>
      </c>
      <c r="M43" s="20">
        <v>300</v>
      </c>
      <c r="N43" s="20">
        <v>250</v>
      </c>
      <c r="O43" s="20">
        <v>300</v>
      </c>
      <c r="P43" s="20">
        <v>300</v>
      </c>
      <c r="Q43" s="20">
        <v>250</v>
      </c>
      <c r="R43" s="20">
        <v>250</v>
      </c>
      <c r="S43" s="20">
        <v>250</v>
      </c>
      <c r="T43" s="20">
        <v>250</v>
      </c>
    </row>
    <row r="44" spans="2:20" ht="13.5" thickBot="1" x14ac:dyDescent="0.25">
      <c r="B44" s="163" t="s">
        <v>100</v>
      </c>
      <c r="C44" s="19" t="s">
        <v>62</v>
      </c>
      <c r="D44" s="20" t="s">
        <v>63</v>
      </c>
      <c r="E44" s="179">
        <v>37.748337550802844</v>
      </c>
      <c r="F44" s="179">
        <v>44.458233710941045</v>
      </c>
      <c r="G44" s="179">
        <v>44.458233710941045</v>
      </c>
      <c r="H44" s="179">
        <v>37.748337550802844</v>
      </c>
      <c r="I44" s="179">
        <v>44.458233710941045</v>
      </c>
      <c r="J44" s="179">
        <v>36.530677110283094</v>
      </c>
      <c r="K44" s="179">
        <v>35.460549897875822</v>
      </c>
      <c r="L44" s="179">
        <v>38.679061473690247</v>
      </c>
      <c r="M44" s="179">
        <v>35.460549897875822</v>
      </c>
      <c r="N44" s="179">
        <v>39.797939418343908</v>
      </c>
      <c r="O44" s="179">
        <v>43.446185411203402</v>
      </c>
      <c r="P44" s="179">
        <v>38.466633959853837</v>
      </c>
      <c r="Q44" s="179">
        <v>37.748337550802844</v>
      </c>
      <c r="R44" s="179">
        <v>44.458233710941045</v>
      </c>
      <c r="S44" s="179">
        <v>44.458233710941045</v>
      </c>
      <c r="T44" s="179">
        <v>44.458233710941045</v>
      </c>
    </row>
    <row r="45" spans="2:20" ht="13.5" thickBot="1" x14ac:dyDescent="0.25">
      <c r="B45" s="163" t="s">
        <v>101</v>
      </c>
      <c r="C45" s="19" t="s">
        <v>65</v>
      </c>
      <c r="D45" s="20" t="s">
        <v>63</v>
      </c>
      <c r="E45" s="179">
        <v>35.460549897875822</v>
      </c>
      <c r="F45" s="179">
        <v>39.797939418343908</v>
      </c>
      <c r="G45" s="179">
        <v>43.446185411203402</v>
      </c>
      <c r="H45" s="179">
        <v>38.466633959853837</v>
      </c>
      <c r="I45" s="179">
        <v>37.748337550802844</v>
      </c>
      <c r="J45" s="179">
        <v>37.748337550802844</v>
      </c>
      <c r="K45" s="179">
        <v>37.748337550802844</v>
      </c>
      <c r="L45" s="179">
        <v>44.458233710941045</v>
      </c>
      <c r="M45" s="179">
        <v>34.157309506590458</v>
      </c>
      <c r="N45" s="179">
        <v>38.214570506663605</v>
      </c>
      <c r="O45" s="179">
        <v>41.493513983706102</v>
      </c>
      <c r="P45" s="179">
        <v>37.151610106209155</v>
      </c>
      <c r="Q45" s="179">
        <v>36.313237991750931</v>
      </c>
      <c r="R45" s="179">
        <v>42.511063226531917</v>
      </c>
      <c r="S45" s="179">
        <v>42.511063226531917</v>
      </c>
      <c r="T45" s="179">
        <v>42.511063226531917</v>
      </c>
    </row>
    <row r="46" spans="2:20" ht="15.75" thickBot="1" x14ac:dyDescent="0.25">
      <c r="B46" s="162">
        <v>6</v>
      </c>
      <c r="C46" s="30" t="s">
        <v>66</v>
      </c>
      <c r="D46" s="31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</row>
    <row r="47" spans="2:20" ht="13.5" thickBot="1" x14ac:dyDescent="0.25">
      <c r="B47" s="163" t="s">
        <v>102</v>
      </c>
      <c r="C47" s="19" t="s">
        <v>67</v>
      </c>
      <c r="D47" s="20" t="s">
        <v>38</v>
      </c>
      <c r="E47" s="20">
        <v>100</v>
      </c>
      <c r="F47" s="20">
        <v>100</v>
      </c>
      <c r="G47" s="20">
        <v>100</v>
      </c>
      <c r="H47" s="20">
        <v>100</v>
      </c>
      <c r="I47" s="20">
        <v>100</v>
      </c>
      <c r="J47" s="20">
        <v>100</v>
      </c>
      <c r="K47" s="20">
        <v>100</v>
      </c>
      <c r="L47" s="20">
        <v>100</v>
      </c>
      <c r="M47" s="20">
        <v>100</v>
      </c>
      <c r="N47" s="20">
        <v>100</v>
      </c>
      <c r="O47" s="20">
        <v>100</v>
      </c>
      <c r="P47" s="20">
        <v>100</v>
      </c>
      <c r="Q47" s="20">
        <v>100</v>
      </c>
      <c r="R47" s="20">
        <v>100</v>
      </c>
      <c r="S47" s="20">
        <v>100</v>
      </c>
      <c r="T47" s="20">
        <v>100</v>
      </c>
    </row>
    <row r="48" spans="2:20" ht="13.5" thickBot="1" x14ac:dyDescent="0.25">
      <c r="B48" s="163" t="s">
        <v>103</v>
      </c>
      <c r="C48" s="19" t="s">
        <v>68</v>
      </c>
      <c r="D48" s="20" t="s">
        <v>38</v>
      </c>
      <c r="E48" s="179">
        <v>29.645559096914685</v>
      </c>
      <c r="F48" s="179">
        <v>23.509829192870814</v>
      </c>
      <c r="G48" s="179">
        <v>18.842889850005189</v>
      </c>
      <c r="H48" s="179">
        <v>18.694384581757411</v>
      </c>
      <c r="I48" s="179">
        <v>18.464756760973625</v>
      </c>
      <c r="J48" s="179">
        <v>24.184756760973627</v>
      </c>
      <c r="K48" s="179">
        <v>18.464756760973625</v>
      </c>
      <c r="L48" s="179">
        <v>19.370076465274046</v>
      </c>
      <c r="M48" s="179">
        <v>30.277546570000062</v>
      </c>
      <c r="N48" s="179">
        <v>24.405402349324945</v>
      </c>
      <c r="O48" s="179">
        <v>21.011033650835696</v>
      </c>
      <c r="P48" s="179">
        <v>20.756671580454647</v>
      </c>
      <c r="Q48" s="179">
        <v>20.478718346664472</v>
      </c>
      <c r="R48" s="179">
        <v>24.423431094576195</v>
      </c>
      <c r="S48" s="179">
        <v>20.443431094576194</v>
      </c>
      <c r="T48" s="179">
        <v>22.015098507257179</v>
      </c>
    </row>
    <row r="49" spans="2:20" ht="26.25" thickBot="1" x14ac:dyDescent="0.25">
      <c r="B49" s="163" t="s">
        <v>104</v>
      </c>
      <c r="C49" s="24" t="s">
        <v>69</v>
      </c>
      <c r="D49" s="20" t="s">
        <v>38</v>
      </c>
      <c r="E49" s="20">
        <v>20</v>
      </c>
      <c r="F49" s="20">
        <v>20</v>
      </c>
      <c r="G49" s="20">
        <v>20</v>
      </c>
      <c r="H49" s="20">
        <v>20</v>
      </c>
      <c r="I49" s="20">
        <v>20</v>
      </c>
      <c r="J49" s="20">
        <v>20</v>
      </c>
      <c r="K49" s="20">
        <v>20</v>
      </c>
      <c r="L49" s="20">
        <v>100</v>
      </c>
      <c r="M49" s="20">
        <v>20</v>
      </c>
      <c r="N49" s="20">
        <v>20</v>
      </c>
      <c r="O49" s="20">
        <v>20</v>
      </c>
      <c r="P49" s="20">
        <v>20</v>
      </c>
      <c r="Q49" s="20">
        <v>20</v>
      </c>
      <c r="R49" s="20">
        <v>20</v>
      </c>
      <c r="S49" s="20">
        <v>20</v>
      </c>
      <c r="T49" s="20">
        <v>100</v>
      </c>
    </row>
    <row r="50" spans="2:20" ht="13.5" thickBot="1" x14ac:dyDescent="0.25">
      <c r="B50" s="163" t="s">
        <v>105</v>
      </c>
      <c r="C50" s="19" t="s">
        <v>70</v>
      </c>
      <c r="D50" s="20" t="s">
        <v>38</v>
      </c>
      <c r="E50" s="179">
        <v>13.555559096914685</v>
      </c>
      <c r="F50" s="179">
        <v>21.419829192870814</v>
      </c>
      <c r="G50" s="179">
        <v>18.542889850005189</v>
      </c>
      <c r="H50" s="179">
        <v>20.904384581757412</v>
      </c>
      <c r="I50" s="179">
        <v>25.744756760973623</v>
      </c>
      <c r="J50" s="179">
        <v>31.464756760973625</v>
      </c>
      <c r="K50" s="179">
        <v>25.744756760973623</v>
      </c>
      <c r="L50" s="179">
        <v>30.130076465274044</v>
      </c>
      <c r="M50" s="179">
        <v>21.807546570000063</v>
      </c>
      <c r="N50" s="179">
        <v>26.025402349324946</v>
      </c>
      <c r="O50" s="179">
        <v>22.691033650835699</v>
      </c>
      <c r="P50" s="179">
        <v>25.226671580454649</v>
      </c>
      <c r="Q50" s="179">
        <v>30.318718346664475</v>
      </c>
      <c r="R50" s="179">
        <v>35.403431094576199</v>
      </c>
      <c r="S50" s="179">
        <v>31.423431094576198</v>
      </c>
      <c r="T50" s="179">
        <v>33.395098507257174</v>
      </c>
    </row>
    <row r="51" spans="2:20" ht="15.75" thickBot="1" x14ac:dyDescent="0.25">
      <c r="B51" s="162">
        <v>7</v>
      </c>
      <c r="C51" s="30" t="s">
        <v>71</v>
      </c>
      <c r="D51" s="31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</row>
    <row r="52" spans="2:20" ht="24.75" thickBot="1" x14ac:dyDescent="0.25">
      <c r="B52" s="162" t="s">
        <v>72</v>
      </c>
      <c r="C52" s="38" t="s">
        <v>73</v>
      </c>
      <c r="D52" s="34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</row>
    <row r="53" spans="2:20" ht="13.5" thickBot="1" x14ac:dyDescent="0.25">
      <c r="B53" s="163" t="s">
        <v>106</v>
      </c>
      <c r="C53" s="19" t="s">
        <v>74</v>
      </c>
      <c r="D53" s="20" t="s">
        <v>38</v>
      </c>
      <c r="E53" s="179">
        <v>7.42</v>
      </c>
      <c r="F53" s="179">
        <v>13.31</v>
      </c>
      <c r="G53" s="179">
        <v>9.66</v>
      </c>
      <c r="H53" s="179">
        <v>10.63</v>
      </c>
      <c r="I53" s="179">
        <v>11.7</v>
      </c>
      <c r="J53" s="179">
        <v>17.420000000000002</v>
      </c>
      <c r="K53" s="179">
        <v>11.7</v>
      </c>
      <c r="L53" s="179">
        <v>13</v>
      </c>
      <c r="M53" s="179">
        <v>15.21</v>
      </c>
      <c r="N53" s="179">
        <v>16.11</v>
      </c>
      <c r="O53" s="179">
        <v>12.74</v>
      </c>
      <c r="P53" s="179">
        <v>13.41</v>
      </c>
      <c r="Q53" s="179">
        <v>14.03</v>
      </c>
      <c r="R53" s="179">
        <v>18.07</v>
      </c>
      <c r="S53" s="179">
        <v>14.09</v>
      </c>
      <c r="T53" s="179">
        <v>15.69</v>
      </c>
    </row>
    <row r="54" spans="2:20" ht="13.5" thickBot="1" x14ac:dyDescent="0.25">
      <c r="B54" s="163" t="s">
        <v>107</v>
      </c>
      <c r="C54" s="19" t="s">
        <v>75</v>
      </c>
      <c r="D54" s="20" t="s">
        <v>38</v>
      </c>
      <c r="E54" s="20">
        <v>5.9</v>
      </c>
      <c r="F54" s="20">
        <v>5.9</v>
      </c>
      <c r="G54" s="20">
        <v>7.2</v>
      </c>
      <c r="H54" s="20">
        <v>7.2</v>
      </c>
      <c r="I54" s="20">
        <v>7.2</v>
      </c>
      <c r="J54" s="20">
        <v>5.9</v>
      </c>
      <c r="K54" s="20">
        <v>5.9</v>
      </c>
      <c r="L54" s="20">
        <v>9.9</v>
      </c>
      <c r="M54" s="20">
        <v>5.9</v>
      </c>
      <c r="N54" s="20">
        <v>5.9</v>
      </c>
      <c r="O54" s="20">
        <v>7.2</v>
      </c>
      <c r="P54" s="20">
        <v>7.2</v>
      </c>
      <c r="Q54" s="20">
        <v>7.2</v>
      </c>
      <c r="R54" s="20">
        <v>5.9</v>
      </c>
      <c r="S54" s="20">
        <v>5.9</v>
      </c>
      <c r="T54" s="20">
        <v>9.9</v>
      </c>
    </row>
    <row r="55" spans="2:20" ht="13.5" thickBot="1" x14ac:dyDescent="0.25">
      <c r="B55" s="163" t="s">
        <v>108</v>
      </c>
      <c r="C55" s="19" t="s">
        <v>362</v>
      </c>
      <c r="D55" s="20" t="s">
        <v>76</v>
      </c>
      <c r="E55" s="178">
        <v>99.43</v>
      </c>
      <c r="F55" s="20">
        <v>99.88</v>
      </c>
      <c r="G55" s="20">
        <v>99.52</v>
      </c>
      <c r="H55" s="20">
        <v>99.93</v>
      </c>
      <c r="I55" s="20">
        <v>99.86</v>
      </c>
      <c r="J55" s="20">
        <v>99.98</v>
      </c>
      <c r="K55" s="20">
        <v>99.88</v>
      </c>
      <c r="L55" s="20">
        <v>99.87</v>
      </c>
      <c r="M55" s="20">
        <v>99.97</v>
      </c>
      <c r="N55" s="20">
        <v>99.92</v>
      </c>
      <c r="O55" s="20">
        <v>99.82</v>
      </c>
      <c r="P55" s="20">
        <v>99.97</v>
      </c>
      <c r="Q55" s="20">
        <v>99.9</v>
      </c>
      <c r="R55" s="20">
        <v>99.76</v>
      </c>
      <c r="S55" s="20">
        <v>99.45</v>
      </c>
      <c r="T55" s="20">
        <v>98.51</v>
      </c>
    </row>
    <row r="56" spans="2:20" ht="13.5" thickBot="1" x14ac:dyDescent="0.25">
      <c r="B56" s="163" t="s">
        <v>109</v>
      </c>
      <c r="C56" s="19" t="s">
        <v>77</v>
      </c>
      <c r="D56" s="20" t="s">
        <v>38</v>
      </c>
      <c r="E56" s="20" t="s">
        <v>403</v>
      </c>
      <c r="F56" s="20" t="s">
        <v>403</v>
      </c>
      <c r="G56" s="20" t="s">
        <v>403</v>
      </c>
      <c r="H56" s="20" t="s">
        <v>403</v>
      </c>
      <c r="I56" s="20" t="s">
        <v>403</v>
      </c>
      <c r="J56" s="20" t="s">
        <v>403</v>
      </c>
      <c r="K56" s="20" t="s">
        <v>403</v>
      </c>
      <c r="L56" s="20" t="s">
        <v>403</v>
      </c>
      <c r="M56" s="20" t="s">
        <v>403</v>
      </c>
      <c r="N56" s="20" t="s">
        <v>403</v>
      </c>
      <c r="O56" s="20" t="s">
        <v>403</v>
      </c>
      <c r="P56" s="20" t="s">
        <v>403</v>
      </c>
      <c r="Q56" s="20" t="s">
        <v>403</v>
      </c>
      <c r="R56" s="20" t="s">
        <v>403</v>
      </c>
      <c r="S56" s="20" t="s">
        <v>403</v>
      </c>
      <c r="T56" s="20" t="s">
        <v>403</v>
      </c>
    </row>
    <row r="57" spans="2:20" ht="24.75" thickBot="1" x14ac:dyDescent="0.25">
      <c r="B57" s="162" t="s">
        <v>78</v>
      </c>
      <c r="C57" s="38" t="s">
        <v>79</v>
      </c>
      <c r="D57" s="26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</row>
    <row r="58" spans="2:20" ht="13.5" thickBot="1" x14ac:dyDescent="0.25">
      <c r="B58" s="163" t="s">
        <v>110</v>
      </c>
      <c r="C58" s="19" t="s">
        <v>74</v>
      </c>
      <c r="D58" s="20" t="s">
        <v>38</v>
      </c>
      <c r="E58" s="20" t="s">
        <v>39</v>
      </c>
      <c r="F58" s="20" t="s">
        <v>39</v>
      </c>
      <c r="G58" s="20" t="s">
        <v>39</v>
      </c>
      <c r="H58" s="20" t="s">
        <v>39</v>
      </c>
      <c r="I58" s="20" t="s">
        <v>39</v>
      </c>
      <c r="J58" s="20" t="s">
        <v>39</v>
      </c>
      <c r="K58" s="20" t="s">
        <v>39</v>
      </c>
      <c r="L58" s="20" t="s">
        <v>39</v>
      </c>
      <c r="M58" s="20" t="s">
        <v>39</v>
      </c>
      <c r="N58" s="20" t="s">
        <v>39</v>
      </c>
      <c r="O58" s="20" t="s">
        <v>39</v>
      </c>
      <c r="P58" s="20" t="s">
        <v>39</v>
      </c>
      <c r="Q58" s="20" t="s">
        <v>39</v>
      </c>
      <c r="R58" s="20" t="s">
        <v>39</v>
      </c>
      <c r="S58" s="20" t="s">
        <v>39</v>
      </c>
      <c r="T58" s="20" t="s">
        <v>39</v>
      </c>
    </row>
    <row r="59" spans="2:20" ht="13.5" thickBot="1" x14ac:dyDescent="0.25">
      <c r="B59" s="163" t="s">
        <v>111</v>
      </c>
      <c r="C59" s="19" t="s">
        <v>75</v>
      </c>
      <c r="D59" s="20" t="s">
        <v>38</v>
      </c>
      <c r="E59" s="20" t="s">
        <v>39</v>
      </c>
      <c r="F59" s="20" t="s">
        <v>39</v>
      </c>
      <c r="G59" s="20" t="s">
        <v>39</v>
      </c>
      <c r="H59" s="20" t="s">
        <v>39</v>
      </c>
      <c r="I59" s="20" t="s">
        <v>39</v>
      </c>
      <c r="J59" s="20" t="s">
        <v>39</v>
      </c>
      <c r="K59" s="20" t="s">
        <v>39</v>
      </c>
      <c r="L59" s="20" t="s">
        <v>39</v>
      </c>
      <c r="M59" s="20" t="s">
        <v>39</v>
      </c>
      <c r="N59" s="20" t="s">
        <v>39</v>
      </c>
      <c r="O59" s="20" t="s">
        <v>39</v>
      </c>
      <c r="P59" s="20" t="s">
        <v>39</v>
      </c>
      <c r="Q59" s="20" t="s">
        <v>39</v>
      </c>
      <c r="R59" s="20" t="s">
        <v>39</v>
      </c>
      <c r="S59" s="20" t="s">
        <v>39</v>
      </c>
      <c r="T59" s="20" t="s">
        <v>39</v>
      </c>
    </row>
    <row r="60" spans="2:20" ht="13.5" thickBot="1" x14ac:dyDescent="0.25">
      <c r="B60" s="163" t="s">
        <v>112</v>
      </c>
      <c r="C60" s="19" t="s">
        <v>362</v>
      </c>
      <c r="D60" s="20" t="s">
        <v>76</v>
      </c>
      <c r="E60" s="20" t="s">
        <v>39</v>
      </c>
      <c r="F60" s="20" t="s">
        <v>39</v>
      </c>
      <c r="G60" s="20" t="s">
        <v>39</v>
      </c>
      <c r="H60" s="20" t="s">
        <v>39</v>
      </c>
      <c r="I60" s="20" t="s">
        <v>39</v>
      </c>
      <c r="J60" s="20" t="s">
        <v>39</v>
      </c>
      <c r="K60" s="20" t="s">
        <v>39</v>
      </c>
      <c r="L60" s="20" t="s">
        <v>39</v>
      </c>
      <c r="M60" s="20" t="s">
        <v>39</v>
      </c>
      <c r="N60" s="20" t="s">
        <v>39</v>
      </c>
      <c r="O60" s="20" t="s">
        <v>39</v>
      </c>
      <c r="P60" s="20" t="s">
        <v>39</v>
      </c>
      <c r="Q60" s="20" t="s">
        <v>39</v>
      </c>
      <c r="R60" s="20" t="s">
        <v>39</v>
      </c>
      <c r="S60" s="20" t="s">
        <v>39</v>
      </c>
      <c r="T60" s="20" t="s">
        <v>39</v>
      </c>
    </row>
    <row r="61" spans="2:20" ht="13.5" thickBot="1" x14ac:dyDescent="0.25">
      <c r="B61" s="163" t="s">
        <v>113</v>
      </c>
      <c r="C61" s="19" t="s">
        <v>114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</row>
    <row r="62" spans="2:20" ht="15.75" thickBot="1" x14ac:dyDescent="0.25">
      <c r="B62" s="162" t="s">
        <v>115</v>
      </c>
      <c r="C62" s="28" t="s">
        <v>116</v>
      </c>
      <c r="D62" s="26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</row>
    <row r="63" spans="2:20" ht="26.25" thickBot="1" x14ac:dyDescent="0.25">
      <c r="B63" s="165"/>
      <c r="C63" s="71" t="s">
        <v>234</v>
      </c>
      <c r="D63" s="44"/>
      <c r="E63" s="184" t="s">
        <v>396</v>
      </c>
      <c r="F63" s="184" t="s">
        <v>396</v>
      </c>
      <c r="G63" s="184" t="s">
        <v>396</v>
      </c>
      <c r="H63" s="184" t="s">
        <v>396</v>
      </c>
      <c r="I63" s="184" t="s">
        <v>396</v>
      </c>
      <c r="J63" s="184" t="s">
        <v>396</v>
      </c>
      <c r="K63" s="184" t="s">
        <v>396</v>
      </c>
      <c r="L63" s="184" t="s">
        <v>404</v>
      </c>
      <c r="M63" s="184" t="s">
        <v>396</v>
      </c>
      <c r="N63" s="184" t="s">
        <v>396</v>
      </c>
      <c r="O63" s="184" t="s">
        <v>396</v>
      </c>
      <c r="P63" s="184" t="s">
        <v>396</v>
      </c>
      <c r="Q63" s="184" t="s">
        <v>396</v>
      </c>
      <c r="R63" s="184" t="s">
        <v>396</v>
      </c>
      <c r="S63" s="184" t="s">
        <v>396</v>
      </c>
      <c r="T63" s="184" t="s">
        <v>404</v>
      </c>
    </row>
    <row r="64" spans="2:20" ht="33" customHeight="1" thickBot="1" x14ac:dyDescent="0.25">
      <c r="B64" s="165"/>
      <c r="C64" s="308" t="s">
        <v>405</v>
      </c>
      <c r="D64" s="316"/>
      <c r="E64" s="316"/>
      <c r="F64" s="31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ht="15.75" thickBot="1" x14ac:dyDescent="0.25">
      <c r="B65" s="162" t="s">
        <v>119</v>
      </c>
      <c r="C65" s="28" t="s">
        <v>120</v>
      </c>
      <c r="D65" s="26"/>
      <c r="E65" s="183"/>
      <c r="F65" s="183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</row>
    <row r="66" spans="2:20" ht="13.5" thickBot="1" x14ac:dyDescent="0.25">
      <c r="B66" s="163" t="s">
        <v>215</v>
      </c>
      <c r="C66" s="58" t="s">
        <v>122</v>
      </c>
      <c r="D66" s="59" t="s">
        <v>38</v>
      </c>
      <c r="E66" s="60">
        <v>-213.09377984639485</v>
      </c>
      <c r="F66" s="60">
        <v>-212.97717223424567</v>
      </c>
      <c r="G66" s="60">
        <v>-212.97717223424567</v>
      </c>
      <c r="H66" s="60">
        <v>-213.09377984639485</v>
      </c>
      <c r="I66" s="60">
        <v>-212.97717223424567</v>
      </c>
      <c r="J66" s="60">
        <v>-213.11619623208696</v>
      </c>
      <c r="K66" s="60">
        <v>-213.13619507978899</v>
      </c>
      <c r="L66" s="60">
        <v>-213.07689550061963</v>
      </c>
      <c r="M66" s="60">
        <v>-213.13619507978899</v>
      </c>
      <c r="N66" s="60">
        <v>-213.05689104422152</v>
      </c>
      <c r="O66" s="60">
        <v>-212.99397525219115</v>
      </c>
      <c r="P66" s="60">
        <v>-213.08072984135237</v>
      </c>
      <c r="Q66" s="60">
        <v>-213.09377984639485</v>
      </c>
      <c r="R66" s="60">
        <v>-212.97717223424567</v>
      </c>
      <c r="S66" s="60">
        <v>-212.97717223424567</v>
      </c>
      <c r="T66" s="60">
        <v>-212.97717223424567</v>
      </c>
    </row>
    <row r="67" spans="2:20" ht="13.5" thickBot="1" x14ac:dyDescent="0.25">
      <c r="B67" s="163" t="s">
        <v>216</v>
      </c>
      <c r="C67" s="58" t="s">
        <v>235</v>
      </c>
      <c r="D67" s="59" t="s">
        <v>35</v>
      </c>
      <c r="E67" s="60">
        <v>-127.12687546500169</v>
      </c>
      <c r="F67" s="60">
        <v>-131.99489027879102</v>
      </c>
      <c r="G67" s="60">
        <v>-115.00041452644913</v>
      </c>
      <c r="H67" s="60">
        <v>-115.11008899180041</v>
      </c>
      <c r="I67" s="60">
        <v>-114.99827368878979</v>
      </c>
      <c r="J67" s="60">
        <v>-127.13545379225175</v>
      </c>
      <c r="K67" s="60">
        <v>-115.15729653433314</v>
      </c>
      <c r="L67" s="60">
        <v>-110.59641188089473</v>
      </c>
      <c r="M67" s="60">
        <v>-127.09823860640972</v>
      </c>
      <c r="N67" s="60">
        <v>-132.01564876206061</v>
      </c>
      <c r="O67" s="60">
        <v>-114.95790582196459</v>
      </c>
      <c r="P67" s="60">
        <v>-115.04993741100256</v>
      </c>
      <c r="Q67" s="60">
        <v>-115.05588299183263</v>
      </c>
      <c r="R67" s="60">
        <v>-126.94646263303237</v>
      </c>
      <c r="S67" s="60">
        <v>-114.94463761656485</v>
      </c>
      <c r="T67" s="60">
        <v>-110.641660722023</v>
      </c>
    </row>
    <row r="68" spans="2:20" ht="13.5" thickBot="1" x14ac:dyDescent="0.25">
      <c r="B68" s="163" t="s">
        <v>217</v>
      </c>
      <c r="C68" s="58" t="s">
        <v>124</v>
      </c>
      <c r="D68" s="59" t="s">
        <v>35</v>
      </c>
      <c r="E68" s="60">
        <v>-152.4686371172136</v>
      </c>
      <c r="F68" s="60">
        <v>-152.4686371172136</v>
      </c>
      <c r="G68" s="60">
        <v>-129.9183162885883</v>
      </c>
      <c r="H68" s="60">
        <v>-129.9183162885883</v>
      </c>
      <c r="I68" s="60">
        <v>-129.9183162885883</v>
      </c>
      <c r="J68" s="60">
        <v>-152.4686371172136</v>
      </c>
      <c r="K68" s="60">
        <v>-129.9183162885883</v>
      </c>
      <c r="L68" s="60">
        <v>-125.36961951313705</v>
      </c>
      <c r="M68" s="60">
        <v>-155.2586371172136</v>
      </c>
      <c r="N68" s="60">
        <v>-155.2586371172136</v>
      </c>
      <c r="O68" s="60">
        <v>-132.70831628858832</v>
      </c>
      <c r="P68" s="60">
        <v>-132.70831628858832</v>
      </c>
      <c r="Q68" s="60">
        <v>-132.70831628858832</v>
      </c>
      <c r="R68" s="60">
        <v>-155.2586371172136</v>
      </c>
      <c r="S68" s="60">
        <v>-132.70831628858832</v>
      </c>
      <c r="T68" s="60">
        <v>-128.15961951313705</v>
      </c>
    </row>
    <row r="69" spans="2:20" ht="13.5" thickBot="1" x14ac:dyDescent="0.25">
      <c r="B69" s="163" t="s">
        <v>218</v>
      </c>
      <c r="C69" s="58" t="s">
        <v>208</v>
      </c>
      <c r="D69" s="59" t="s">
        <v>38</v>
      </c>
      <c r="E69" s="60">
        <v>25.341761652211915</v>
      </c>
      <c r="F69" s="60">
        <v>20.473746838422585</v>
      </c>
      <c r="G69" s="60">
        <v>14.917901762139167</v>
      </c>
      <c r="H69" s="60">
        <v>14.808227296787891</v>
      </c>
      <c r="I69" s="60">
        <v>14.920042599798506</v>
      </c>
      <c r="J69" s="60">
        <v>25.333183324961851</v>
      </c>
      <c r="K69" s="60">
        <v>14.761019754255159</v>
      </c>
      <c r="L69" s="60">
        <v>14.773207632242318</v>
      </c>
      <c r="M69" s="60">
        <v>28.160398510803873</v>
      </c>
      <c r="N69" s="60">
        <v>23.242988355152988</v>
      </c>
      <c r="O69" s="60">
        <v>17.750410466623734</v>
      </c>
      <c r="P69" s="60">
        <v>17.658378877585761</v>
      </c>
      <c r="Q69" s="60">
        <v>17.652433296755689</v>
      </c>
      <c r="R69" s="60">
        <v>28.312174484181227</v>
      </c>
      <c r="S69" s="60">
        <v>17.763678672023474</v>
      </c>
      <c r="T69" s="60">
        <v>17.51795879111404</v>
      </c>
    </row>
    <row r="70" spans="2:20" ht="13.5" thickBot="1" x14ac:dyDescent="0.25">
      <c r="B70" s="163" t="s">
        <v>219</v>
      </c>
      <c r="C70" s="58" t="s">
        <v>212</v>
      </c>
      <c r="D70" s="59" t="s">
        <v>38</v>
      </c>
      <c r="E70" s="60">
        <v>29.645558696656522</v>
      </c>
      <c r="F70" s="60">
        <v>23.509829095424095</v>
      </c>
      <c r="G70" s="60">
        <v>18.842889816733621</v>
      </c>
      <c r="H70" s="60">
        <v>18.694384549604315</v>
      </c>
      <c r="I70" s="60">
        <v>18.464756730476427</v>
      </c>
      <c r="J70" s="60">
        <v>24.184756647142784</v>
      </c>
      <c r="K70" s="60">
        <v>18.464756730476427</v>
      </c>
      <c r="L70" s="60">
        <v>19.370076427708309</v>
      </c>
      <c r="M70" s="60">
        <v>30.277546107044891</v>
      </c>
      <c r="N70" s="60">
        <v>24.405402229561428</v>
      </c>
      <c r="O70" s="60">
        <v>21.01103359602218</v>
      </c>
      <c r="P70" s="60">
        <v>20.756671528759302</v>
      </c>
      <c r="Q70" s="60">
        <v>20.47871829817403</v>
      </c>
      <c r="R70" s="60">
        <v>24.423430974314474</v>
      </c>
      <c r="S70" s="60">
        <v>20.443431046478153</v>
      </c>
      <c r="T70" s="60">
        <v>22.015098438186431</v>
      </c>
    </row>
    <row r="71" spans="2:20" ht="13.5" thickBot="1" x14ac:dyDescent="0.25">
      <c r="B71" s="163" t="s">
        <v>220</v>
      </c>
      <c r="C71" s="58" t="s">
        <v>239</v>
      </c>
      <c r="D71" s="59" t="s">
        <v>38</v>
      </c>
      <c r="E71" s="60">
        <v>23.970720232702757</v>
      </c>
      <c r="F71" s="60">
        <v>18.721411352659644</v>
      </c>
      <c r="G71" s="60">
        <v>13.441005422970417</v>
      </c>
      <c r="H71" s="60">
        <v>13.320101228050556</v>
      </c>
      <c r="I71" s="60">
        <v>13.330064085002125</v>
      </c>
      <c r="J71" s="60">
        <v>21.710819589305963</v>
      </c>
      <c r="K71" s="60">
        <v>13.219177011385835</v>
      </c>
      <c r="L71" s="60">
        <v>13.479573804750977</v>
      </c>
      <c r="M71" s="60">
        <v>26.080918574401135</v>
      </c>
      <c r="N71" s="60">
        <v>20.775120037361692</v>
      </c>
      <c r="O71" s="60">
        <v>16.071346191717858</v>
      </c>
      <c r="P71" s="60">
        <v>15.926599541639295</v>
      </c>
      <c r="Q71" s="60">
        <v>15.829312030900766</v>
      </c>
      <c r="R71" s="60">
        <v>22.936055061523611</v>
      </c>
      <c r="S71" s="60">
        <v>15.889764993283697</v>
      </c>
      <c r="T71" s="60">
        <v>16.198414708397337</v>
      </c>
    </row>
    <row r="72" spans="2:20" ht="13.5" thickBot="1" x14ac:dyDescent="0.25">
      <c r="B72" s="163" t="s">
        <v>221</v>
      </c>
      <c r="C72" s="58" t="s">
        <v>123</v>
      </c>
      <c r="D72" s="59" t="s">
        <v>38</v>
      </c>
      <c r="E72" s="60">
        <v>-209.46008716320654</v>
      </c>
      <c r="F72" s="60">
        <v>-209.38078312763906</v>
      </c>
      <c r="G72" s="60">
        <v>-209.31786733560872</v>
      </c>
      <c r="H72" s="60">
        <v>-209.40462192476997</v>
      </c>
      <c r="I72" s="60">
        <v>-209.41767192981243</v>
      </c>
      <c r="J72" s="60">
        <v>-209.41767192981243</v>
      </c>
      <c r="K72" s="60">
        <v>-209.41767192981243</v>
      </c>
      <c r="L72" s="60">
        <v>-209.30106431766325</v>
      </c>
      <c r="M72" s="60">
        <v>-209.48480912402556</v>
      </c>
      <c r="N72" s="60">
        <v>-209.40918657720687</v>
      </c>
      <c r="O72" s="60">
        <v>-209.3510939815296</v>
      </c>
      <c r="P72" s="60">
        <v>-209.42861156475919</v>
      </c>
      <c r="Q72" s="60">
        <v>-209.44412952632294</v>
      </c>
      <c r="R72" s="60">
        <v>-209.3336483669307</v>
      </c>
      <c r="S72" s="60">
        <v>-209.3336483669307</v>
      </c>
      <c r="T72" s="60">
        <v>-209.3336483669307</v>
      </c>
    </row>
    <row r="73" spans="2:20" ht="13.5" thickBot="1" x14ac:dyDescent="0.25">
      <c r="B73" s="163" t="s">
        <v>222</v>
      </c>
      <c r="C73" s="58" t="s">
        <v>236</v>
      </c>
      <c r="D73" s="59" t="s">
        <v>35</v>
      </c>
      <c r="E73" s="60">
        <v>-149.27929069839581</v>
      </c>
      <c r="F73" s="60">
        <v>-140.98460908876683</v>
      </c>
      <c r="G73" s="60">
        <v>-121.34721754439462</v>
      </c>
      <c r="H73" s="60">
        <v>-118.91703898675794</v>
      </c>
      <c r="I73" s="60">
        <v>-114.64488130093898</v>
      </c>
      <c r="J73" s="60">
        <v>-126.64303740655967</v>
      </c>
      <c r="K73" s="60">
        <v>-114.64488130093895</v>
      </c>
      <c r="L73" s="60">
        <v>-106.55668861452078</v>
      </c>
      <c r="M73" s="60">
        <v>-138.83296056722872</v>
      </c>
      <c r="N73" s="60">
        <v>-134.45405221162838</v>
      </c>
      <c r="O73" s="60">
        <v>-116.55113246788542</v>
      </c>
      <c r="P73" s="60">
        <v>-113.84392705099185</v>
      </c>
      <c r="Q73" s="60">
        <v>-109.28234058834312</v>
      </c>
      <c r="R73" s="60">
        <v>-120.02904668229985</v>
      </c>
      <c r="S73" s="60">
        <v>-108.02722166583231</v>
      </c>
      <c r="T73" s="60">
        <v>-103.32424477129045</v>
      </c>
    </row>
    <row r="74" spans="2:20" ht="13.5" thickBot="1" x14ac:dyDescent="0.25">
      <c r="B74" s="163" t="s">
        <v>223</v>
      </c>
      <c r="C74" s="58" t="s">
        <v>248</v>
      </c>
      <c r="D74" s="59" t="s">
        <v>35</v>
      </c>
      <c r="E74" s="60">
        <v>-158.49742457001696</v>
      </c>
      <c r="F74" s="60">
        <v>-159.28923703049321</v>
      </c>
      <c r="G74" s="60">
        <v>-135.94710374139169</v>
      </c>
      <c r="H74" s="60">
        <v>-135.94710374139169</v>
      </c>
      <c r="I74" s="60">
        <v>-136.73891620186794</v>
      </c>
      <c r="J74" s="60">
        <v>-159.28923703049321</v>
      </c>
      <c r="K74" s="60">
        <v>-136.73891620186794</v>
      </c>
      <c r="L74" s="60">
        <v>-132.19021942641666</v>
      </c>
      <c r="M74" s="60">
        <v>-158.49742457001696</v>
      </c>
      <c r="N74" s="60">
        <v>-159.28923703049321</v>
      </c>
      <c r="O74" s="60">
        <v>-135.94710374139169</v>
      </c>
      <c r="P74" s="60">
        <v>-135.94710374139169</v>
      </c>
      <c r="Q74" s="60">
        <v>-136.73891620186794</v>
      </c>
      <c r="R74" s="60">
        <v>-159.28923703049321</v>
      </c>
      <c r="S74" s="60">
        <v>-136.73891620186794</v>
      </c>
      <c r="T74" s="60">
        <v>-132.19021942641666</v>
      </c>
    </row>
    <row r="75" spans="2:20" ht="13.5" thickBot="1" x14ac:dyDescent="0.25">
      <c r="B75" s="163" t="s">
        <v>224</v>
      </c>
      <c r="C75" s="58" t="s">
        <v>209</v>
      </c>
      <c r="D75" s="59" t="s">
        <v>38</v>
      </c>
      <c r="E75" s="60">
        <v>9.2181338716211485</v>
      </c>
      <c r="F75" s="60">
        <v>18.30462794172638</v>
      </c>
      <c r="G75" s="60">
        <v>14.599886196997062</v>
      </c>
      <c r="H75" s="60">
        <v>17.030064754633742</v>
      </c>
      <c r="I75" s="60">
        <v>22.09403490092896</v>
      </c>
      <c r="J75" s="60">
        <v>32.646199623933541</v>
      </c>
      <c r="K75" s="60">
        <v>22.094034900928989</v>
      </c>
      <c r="L75" s="60">
        <v>25.633530811895881</v>
      </c>
      <c r="M75" s="60">
        <v>19.664464002788236</v>
      </c>
      <c r="N75" s="60">
        <v>24.835184818864832</v>
      </c>
      <c r="O75" s="60">
        <v>19.395971273506262</v>
      </c>
      <c r="P75" s="60">
        <v>22.103176690399835</v>
      </c>
      <c r="Q75" s="60">
        <v>27.456575613524819</v>
      </c>
      <c r="R75" s="60">
        <v>39.260190348193362</v>
      </c>
      <c r="S75" s="60">
        <v>28.711694536035623</v>
      </c>
      <c r="T75" s="60">
        <v>28.865974655126209</v>
      </c>
    </row>
    <row r="76" spans="2:20" ht="13.5" thickBot="1" x14ac:dyDescent="0.25">
      <c r="B76" s="163" t="s">
        <v>225</v>
      </c>
      <c r="C76" s="58" t="s">
        <v>213</v>
      </c>
      <c r="D76" s="59" t="s">
        <v>38</v>
      </c>
      <c r="E76" s="60">
        <v>12.667982508387441</v>
      </c>
      <c r="F76" s="60">
        <v>17.641848516015767</v>
      </c>
      <c r="G76" s="60">
        <v>16.20031971684562</v>
      </c>
      <c r="H76" s="60">
        <v>17.418393363318646</v>
      </c>
      <c r="I76" s="60">
        <v>18.97431179975576</v>
      </c>
      <c r="J76" s="60">
        <v>19.700599439950153</v>
      </c>
      <c r="K76" s="60">
        <v>18.97431179975576</v>
      </c>
      <c r="L76" s="60">
        <v>30.130076017775185</v>
      </c>
      <c r="M76" s="60">
        <v>17.800106048926835</v>
      </c>
      <c r="N76" s="60">
        <v>19.031859932379078</v>
      </c>
      <c r="O76" s="60">
        <v>18.130036576792232</v>
      </c>
      <c r="P76" s="60">
        <v>18.860078107193928</v>
      </c>
      <c r="Q76" s="60">
        <v>19.614100141820025</v>
      </c>
      <c r="R76" s="60">
        <v>19.876616405962913</v>
      </c>
      <c r="S76" s="60">
        <v>19.697834193868605</v>
      </c>
      <c r="T76" s="60">
        <v>33.395097558196206</v>
      </c>
    </row>
    <row r="77" spans="2:20" ht="13.5" thickBot="1" x14ac:dyDescent="0.25">
      <c r="B77" s="163" t="s">
        <v>226</v>
      </c>
      <c r="C77" s="58" t="s">
        <v>240</v>
      </c>
      <c r="D77" s="59" t="s">
        <v>38</v>
      </c>
      <c r="E77" s="60">
        <v>7.5988514921975163</v>
      </c>
      <c r="F77" s="60">
        <v>14.950307126634561</v>
      </c>
      <c r="G77" s="60">
        <v>12.316493759030404</v>
      </c>
      <c r="H77" s="60">
        <v>14.209590200247455</v>
      </c>
      <c r="I77" s="60">
        <v>17.249568122212768</v>
      </c>
      <c r="J77" s="60">
        <v>19.485603552600164</v>
      </c>
      <c r="K77" s="60">
        <v>17.249568122212779</v>
      </c>
      <c r="L77" s="60">
        <v>24.313830966840776</v>
      </c>
      <c r="M77" s="60">
        <v>15.622701495744018</v>
      </c>
      <c r="N77" s="60">
        <v>18.018426477912939</v>
      </c>
      <c r="O77" s="60">
        <v>15.706740084294029</v>
      </c>
      <c r="P77" s="60">
        <v>17.175386880630302</v>
      </c>
      <c r="Q77" s="60">
        <v>18.953289022826564</v>
      </c>
      <c r="R77" s="60">
        <v>19.826850006531309</v>
      </c>
      <c r="S77" s="60">
        <v>19.18441238371549</v>
      </c>
      <c r="T77" s="60">
        <v>27.554788025073833</v>
      </c>
    </row>
    <row r="78" spans="2:20" ht="13.5" thickBot="1" x14ac:dyDescent="0.25">
      <c r="B78" s="162" t="s">
        <v>210</v>
      </c>
      <c r="C78" s="66" t="s">
        <v>241</v>
      </c>
      <c r="D78" s="67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</row>
    <row r="79" spans="2:20" ht="13.5" thickBot="1" x14ac:dyDescent="0.25">
      <c r="B79" s="163" t="s">
        <v>227</v>
      </c>
      <c r="C79" s="58" t="s">
        <v>253</v>
      </c>
      <c r="D79" s="59" t="s">
        <v>38</v>
      </c>
      <c r="E79" s="60">
        <v>7.4998508522339113</v>
      </c>
      <c r="F79" s="60">
        <v>13.42848731240737</v>
      </c>
      <c r="G79" s="60">
        <v>9.8321548564553289</v>
      </c>
      <c r="H79" s="60">
        <v>10.73181315192098</v>
      </c>
      <c r="I79" s="60">
        <v>11.851586113520296</v>
      </c>
      <c r="J79" s="60">
        <v>17.44692570727479</v>
      </c>
      <c r="K79" s="60">
        <v>11.772404530279895</v>
      </c>
      <c r="L79" s="60">
        <v>13.135203032297813</v>
      </c>
      <c r="M79" s="60">
        <v>15.24848953620431</v>
      </c>
      <c r="N79" s="60">
        <v>16.171322420342506</v>
      </c>
      <c r="O79" s="60">
        <v>12.874918052424356</v>
      </c>
      <c r="P79" s="60">
        <v>13.495961890157201</v>
      </c>
      <c r="Q79" s="60">
        <v>14.105962141176951</v>
      </c>
      <c r="R79" s="60">
        <v>18.098656147954841</v>
      </c>
      <c r="S79" s="60">
        <v>14.221581592570665</v>
      </c>
      <c r="T79" s="60">
        <v>15.891709280493608</v>
      </c>
    </row>
    <row r="80" spans="2:20" ht="13.5" thickBot="1" x14ac:dyDescent="0.25">
      <c r="B80" s="163" t="s">
        <v>228</v>
      </c>
      <c r="C80" s="58" t="s">
        <v>214</v>
      </c>
      <c r="D80" s="59" t="s">
        <v>38</v>
      </c>
      <c r="E80" s="60">
        <v>7.42</v>
      </c>
      <c r="F80" s="60">
        <v>13.31</v>
      </c>
      <c r="G80" s="60">
        <v>9.66</v>
      </c>
      <c r="H80" s="60">
        <v>10.63</v>
      </c>
      <c r="I80" s="60">
        <v>11.7</v>
      </c>
      <c r="J80" s="60">
        <v>17.420000000000002</v>
      </c>
      <c r="K80" s="60">
        <v>11.7</v>
      </c>
      <c r="L80" s="60">
        <v>13</v>
      </c>
      <c r="M80" s="60">
        <v>15.21</v>
      </c>
      <c r="N80" s="60">
        <v>16.11</v>
      </c>
      <c r="O80" s="60">
        <v>12.74</v>
      </c>
      <c r="P80" s="60">
        <v>13.41</v>
      </c>
      <c r="Q80" s="60">
        <v>14.03</v>
      </c>
      <c r="R80" s="60">
        <v>18.07</v>
      </c>
      <c r="S80" s="60">
        <v>14.09</v>
      </c>
      <c r="T80" s="60">
        <v>15.69</v>
      </c>
    </row>
    <row r="81" spans="2:20" ht="15" thickBot="1" x14ac:dyDescent="0.25">
      <c r="B81" s="163" t="s">
        <v>229</v>
      </c>
      <c r="C81" s="92" t="s">
        <v>254</v>
      </c>
      <c r="D81" s="93" t="s">
        <v>38</v>
      </c>
      <c r="E81" s="91">
        <v>7.9850852233911418E-2</v>
      </c>
      <c r="F81" s="91">
        <v>0.11848731240736932</v>
      </c>
      <c r="G81" s="91">
        <v>0.1721548564553288</v>
      </c>
      <c r="H81" s="91">
        <v>0.10181315192097884</v>
      </c>
      <c r="I81" s="91">
        <v>0.15158611352029716</v>
      </c>
      <c r="J81" s="91">
        <v>2.692570727478838E-2</v>
      </c>
      <c r="K81" s="91">
        <v>7.2404530279895241E-2</v>
      </c>
      <c r="L81" s="91">
        <v>0.13520303229781305</v>
      </c>
      <c r="M81" s="91">
        <v>3.8489536204309616E-2</v>
      </c>
      <c r="N81" s="91">
        <v>6.1322420342506234E-2</v>
      </c>
      <c r="O81" s="91">
        <v>0.13491805242435539</v>
      </c>
      <c r="P81" s="91">
        <v>8.5961890157200571E-2</v>
      </c>
      <c r="Q81" s="91">
        <v>7.5962141176951548E-2</v>
      </c>
      <c r="R81" s="91">
        <v>2.865614795484106E-2</v>
      </c>
      <c r="S81" s="91">
        <v>0.13158159257066515</v>
      </c>
      <c r="T81" s="91">
        <v>0.20170928049360803</v>
      </c>
    </row>
    <row r="82" spans="2:20" ht="13.5" thickBot="1" x14ac:dyDescent="0.25">
      <c r="B82" s="162" t="s">
        <v>211</v>
      </c>
      <c r="C82" s="63" t="s">
        <v>242</v>
      </c>
      <c r="D82" s="64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</row>
    <row r="83" spans="2:20" ht="13.5" thickBot="1" x14ac:dyDescent="0.25">
      <c r="B83" s="163" t="s">
        <v>230</v>
      </c>
      <c r="C83" s="58" t="s">
        <v>255</v>
      </c>
      <c r="D83" s="59" t="s">
        <v>38</v>
      </c>
      <c r="E83" s="60" t="str">
        <f t="shared" ref="E83:T83" si="0">IF(LEFT(TRIM(E9),1)="R",E71,"-")</f>
        <v>-</v>
      </c>
      <c r="F83" s="60" t="str">
        <f t="shared" si="0"/>
        <v>-</v>
      </c>
      <c r="G83" s="60" t="str">
        <f t="shared" si="0"/>
        <v>-</v>
      </c>
      <c r="H83" s="60" t="str">
        <f t="shared" si="0"/>
        <v>-</v>
      </c>
      <c r="I83" s="60" t="str">
        <f t="shared" si="0"/>
        <v>-</v>
      </c>
      <c r="J83" s="60" t="str">
        <f t="shared" si="0"/>
        <v>-</v>
      </c>
      <c r="K83" s="60" t="str">
        <f t="shared" si="0"/>
        <v>-</v>
      </c>
      <c r="L83" s="60" t="str">
        <f t="shared" si="0"/>
        <v>-</v>
      </c>
      <c r="M83" s="60" t="str">
        <f t="shared" si="0"/>
        <v>-</v>
      </c>
      <c r="N83" s="60" t="str">
        <f t="shared" si="0"/>
        <v>-</v>
      </c>
      <c r="O83" s="60" t="str">
        <f t="shared" si="0"/>
        <v>-</v>
      </c>
      <c r="P83" s="60" t="str">
        <f t="shared" si="0"/>
        <v>-</v>
      </c>
      <c r="Q83" s="60" t="str">
        <f t="shared" si="0"/>
        <v>-</v>
      </c>
      <c r="R83" s="60" t="str">
        <f t="shared" si="0"/>
        <v>-</v>
      </c>
      <c r="S83" s="60" t="str">
        <f t="shared" si="0"/>
        <v>-</v>
      </c>
      <c r="T83" s="60" t="str">
        <f t="shared" si="0"/>
        <v>-</v>
      </c>
    </row>
    <row r="84" spans="2:20" ht="13.5" thickBot="1" x14ac:dyDescent="0.25">
      <c r="B84" s="163" t="s">
        <v>231</v>
      </c>
      <c r="C84" s="58" t="s">
        <v>245</v>
      </c>
      <c r="D84" s="59" t="s">
        <v>38</v>
      </c>
      <c r="E84" s="60" t="str">
        <f t="shared" ref="E84:T84" si="1">IF(LEFT(TRIM(E9),1)="R",E58,"-")</f>
        <v>-</v>
      </c>
      <c r="F84" s="60" t="str">
        <f t="shared" si="1"/>
        <v>-</v>
      </c>
      <c r="G84" s="60" t="str">
        <f t="shared" si="1"/>
        <v>-</v>
      </c>
      <c r="H84" s="60" t="str">
        <f t="shared" si="1"/>
        <v>-</v>
      </c>
      <c r="I84" s="60" t="str">
        <f t="shared" si="1"/>
        <v>-</v>
      </c>
      <c r="J84" s="60" t="str">
        <f t="shared" si="1"/>
        <v>-</v>
      </c>
      <c r="K84" s="60" t="str">
        <f t="shared" si="1"/>
        <v>-</v>
      </c>
      <c r="L84" s="60" t="str">
        <f t="shared" si="1"/>
        <v>-</v>
      </c>
      <c r="M84" s="60" t="str">
        <f t="shared" si="1"/>
        <v>-</v>
      </c>
      <c r="N84" s="60" t="str">
        <f t="shared" si="1"/>
        <v>-</v>
      </c>
      <c r="O84" s="60" t="str">
        <f t="shared" si="1"/>
        <v>-</v>
      </c>
      <c r="P84" s="60" t="str">
        <f t="shared" si="1"/>
        <v>-</v>
      </c>
      <c r="Q84" s="60" t="str">
        <f t="shared" si="1"/>
        <v>-</v>
      </c>
      <c r="R84" s="60" t="str">
        <f t="shared" si="1"/>
        <v>-</v>
      </c>
      <c r="S84" s="60" t="str">
        <f t="shared" si="1"/>
        <v>-</v>
      </c>
      <c r="T84" s="60" t="str">
        <f t="shared" si="1"/>
        <v>-</v>
      </c>
    </row>
    <row r="85" spans="2:20" ht="15" thickBot="1" x14ac:dyDescent="0.25">
      <c r="B85" s="163" t="s">
        <v>232</v>
      </c>
      <c r="C85" s="92" t="s">
        <v>256</v>
      </c>
      <c r="D85" s="93" t="s">
        <v>38</v>
      </c>
      <c r="E85" s="91" t="str">
        <f t="shared" ref="E85:T85" si="2">IF(LEFT(TRIM(E9),1)="R",E83-E84,"-")</f>
        <v>-</v>
      </c>
      <c r="F85" s="91" t="str">
        <f t="shared" si="2"/>
        <v>-</v>
      </c>
      <c r="G85" s="91" t="str">
        <f t="shared" si="2"/>
        <v>-</v>
      </c>
      <c r="H85" s="91" t="str">
        <f t="shared" si="2"/>
        <v>-</v>
      </c>
      <c r="I85" s="91" t="str">
        <f t="shared" si="2"/>
        <v>-</v>
      </c>
      <c r="J85" s="91" t="str">
        <f t="shared" si="2"/>
        <v>-</v>
      </c>
      <c r="K85" s="91" t="str">
        <f t="shared" si="2"/>
        <v>-</v>
      </c>
      <c r="L85" s="91" t="str">
        <f t="shared" si="2"/>
        <v>-</v>
      </c>
      <c r="M85" s="91" t="str">
        <f t="shared" si="2"/>
        <v>-</v>
      </c>
      <c r="N85" s="91" t="str">
        <f t="shared" si="2"/>
        <v>-</v>
      </c>
      <c r="O85" s="91" t="str">
        <f t="shared" si="2"/>
        <v>-</v>
      </c>
      <c r="P85" s="91" t="str">
        <f t="shared" si="2"/>
        <v>-</v>
      </c>
      <c r="Q85" s="91" t="str">
        <f t="shared" si="2"/>
        <v>-</v>
      </c>
      <c r="R85" s="91" t="str">
        <f t="shared" si="2"/>
        <v>-</v>
      </c>
      <c r="S85" s="91" t="str">
        <f t="shared" si="2"/>
        <v>-</v>
      </c>
      <c r="T85" s="91" t="str">
        <f t="shared" si="2"/>
        <v>-</v>
      </c>
    </row>
    <row r="86" spans="2:20" ht="13.5" thickBot="1" x14ac:dyDescent="0.25">
      <c r="B86" s="163" t="s">
        <v>233</v>
      </c>
      <c r="C86" s="58" t="s">
        <v>257</v>
      </c>
      <c r="D86" s="59" t="s">
        <v>38</v>
      </c>
      <c r="E86" s="60" t="str">
        <f t="shared" ref="E86:T86" si="3">IF(LEFT(TRIM(E9),1)="R",E77,"-")</f>
        <v>-</v>
      </c>
      <c r="F86" s="60" t="str">
        <f t="shared" si="3"/>
        <v>-</v>
      </c>
      <c r="G86" s="60" t="str">
        <f t="shared" si="3"/>
        <v>-</v>
      </c>
      <c r="H86" s="60" t="str">
        <f t="shared" si="3"/>
        <v>-</v>
      </c>
      <c r="I86" s="60" t="str">
        <f t="shared" si="3"/>
        <v>-</v>
      </c>
      <c r="J86" s="60" t="str">
        <f t="shared" si="3"/>
        <v>-</v>
      </c>
      <c r="K86" s="60" t="str">
        <f t="shared" si="3"/>
        <v>-</v>
      </c>
      <c r="L86" s="60" t="str">
        <f t="shared" si="3"/>
        <v>-</v>
      </c>
      <c r="M86" s="60" t="str">
        <f t="shared" si="3"/>
        <v>-</v>
      </c>
      <c r="N86" s="60" t="str">
        <f t="shared" si="3"/>
        <v>-</v>
      </c>
      <c r="O86" s="60" t="str">
        <f t="shared" si="3"/>
        <v>-</v>
      </c>
      <c r="P86" s="60" t="str">
        <f t="shared" si="3"/>
        <v>-</v>
      </c>
      <c r="Q86" s="60" t="str">
        <f t="shared" si="3"/>
        <v>-</v>
      </c>
      <c r="R86" s="60" t="str">
        <f t="shared" si="3"/>
        <v>-</v>
      </c>
      <c r="S86" s="60" t="str">
        <f t="shared" si="3"/>
        <v>-</v>
      </c>
      <c r="T86" s="60" t="str">
        <f t="shared" si="3"/>
        <v>-</v>
      </c>
    </row>
    <row r="87" spans="2:20" ht="13.5" thickBot="1" x14ac:dyDescent="0.25">
      <c r="B87" s="163" t="s">
        <v>243</v>
      </c>
      <c r="C87" s="58" t="s">
        <v>246</v>
      </c>
      <c r="D87" s="59" t="s">
        <v>38</v>
      </c>
      <c r="E87" s="60" t="str">
        <f t="shared" ref="E87:T87" si="4">IF(LEFT(TRIM(E9),1)="R",E53,"-")</f>
        <v>-</v>
      </c>
      <c r="F87" s="60" t="str">
        <f t="shared" si="4"/>
        <v>-</v>
      </c>
      <c r="G87" s="60" t="str">
        <f t="shared" si="4"/>
        <v>-</v>
      </c>
      <c r="H87" s="60" t="str">
        <f t="shared" si="4"/>
        <v>-</v>
      </c>
      <c r="I87" s="60" t="str">
        <f t="shared" si="4"/>
        <v>-</v>
      </c>
      <c r="J87" s="60" t="str">
        <f t="shared" si="4"/>
        <v>-</v>
      </c>
      <c r="K87" s="60" t="str">
        <f t="shared" si="4"/>
        <v>-</v>
      </c>
      <c r="L87" s="60" t="str">
        <f t="shared" si="4"/>
        <v>-</v>
      </c>
      <c r="M87" s="60" t="str">
        <f t="shared" si="4"/>
        <v>-</v>
      </c>
      <c r="N87" s="60" t="str">
        <f t="shared" si="4"/>
        <v>-</v>
      </c>
      <c r="O87" s="60" t="str">
        <f t="shared" si="4"/>
        <v>-</v>
      </c>
      <c r="P87" s="60" t="str">
        <f t="shared" si="4"/>
        <v>-</v>
      </c>
      <c r="Q87" s="60" t="str">
        <f t="shared" si="4"/>
        <v>-</v>
      </c>
      <c r="R87" s="60" t="str">
        <f t="shared" si="4"/>
        <v>-</v>
      </c>
      <c r="S87" s="60" t="str">
        <f t="shared" si="4"/>
        <v>-</v>
      </c>
      <c r="T87" s="60" t="str">
        <f t="shared" si="4"/>
        <v>-</v>
      </c>
    </row>
    <row r="88" spans="2:20" ht="15" thickBot="1" x14ac:dyDescent="0.25">
      <c r="B88" s="163" t="s">
        <v>244</v>
      </c>
      <c r="C88" s="92" t="s">
        <v>258</v>
      </c>
      <c r="D88" s="93" t="s">
        <v>38</v>
      </c>
      <c r="E88" s="91" t="str">
        <f t="shared" ref="E88:T88" si="5">IF(LEFT(TRIM(E9),1)="R",E86-E87,"-")</f>
        <v>-</v>
      </c>
      <c r="F88" s="91" t="str">
        <f t="shared" si="5"/>
        <v>-</v>
      </c>
      <c r="G88" s="91" t="str">
        <f t="shared" si="5"/>
        <v>-</v>
      </c>
      <c r="H88" s="91" t="str">
        <f t="shared" si="5"/>
        <v>-</v>
      </c>
      <c r="I88" s="91" t="str">
        <f t="shared" si="5"/>
        <v>-</v>
      </c>
      <c r="J88" s="91" t="str">
        <f t="shared" si="5"/>
        <v>-</v>
      </c>
      <c r="K88" s="91" t="str">
        <f t="shared" si="5"/>
        <v>-</v>
      </c>
      <c r="L88" s="91" t="str">
        <f t="shared" si="5"/>
        <v>-</v>
      </c>
      <c r="M88" s="91" t="str">
        <f t="shared" si="5"/>
        <v>-</v>
      </c>
      <c r="N88" s="91" t="str">
        <f t="shared" si="5"/>
        <v>-</v>
      </c>
      <c r="O88" s="91" t="str">
        <f t="shared" si="5"/>
        <v>-</v>
      </c>
      <c r="P88" s="91" t="str">
        <f t="shared" si="5"/>
        <v>-</v>
      </c>
      <c r="Q88" s="91" t="str">
        <f t="shared" si="5"/>
        <v>-</v>
      </c>
      <c r="R88" s="91" t="str">
        <f t="shared" si="5"/>
        <v>-</v>
      </c>
      <c r="S88" s="91" t="str">
        <f t="shared" si="5"/>
        <v>-</v>
      </c>
      <c r="T88" s="91" t="str">
        <f t="shared" si="5"/>
        <v>-</v>
      </c>
    </row>
  </sheetData>
  <mergeCells count="1">
    <mergeCell ref="C64:F64"/>
  </mergeCells>
  <phoneticPr fontId="0" type="noConversion"/>
  <printOptions gridLines="1"/>
  <pageMargins left="0.55118110236220474" right="0.55118110236220474" top="0.59055118110236227" bottom="0.59055118110236227" header="0.31496062992125984" footer="0.31496062992125984"/>
  <pageSetup paperSize="9" firstPageNumber="3" orientation="portrait" useFirstPageNumber="1" horizontalDpi="1200" verticalDpi="1200" r:id="rId1"/>
  <headerFooter alignWithMargins="0"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F0F2-D888-4C94-AFA4-CDCA1B900DD4}">
  <dimension ref="B1:E88"/>
  <sheetViews>
    <sheetView workbookViewId="0">
      <selection activeCell="E6" sqref="E6"/>
    </sheetView>
  </sheetViews>
  <sheetFormatPr defaultRowHeight="12.75" x14ac:dyDescent="0.2"/>
  <cols>
    <col min="1" max="1" width="4.42578125" customWidth="1"/>
    <col min="2" max="2" width="6" customWidth="1"/>
    <col min="3" max="3" width="62.28515625" customWidth="1"/>
  </cols>
  <sheetData>
    <row r="1" spans="2:5" ht="15.75" thickBot="1" x14ac:dyDescent="0.25">
      <c r="B1" s="12"/>
      <c r="C1" s="120" t="s">
        <v>0</v>
      </c>
      <c r="D1" s="120" t="s">
        <v>1</v>
      </c>
      <c r="E1" s="121"/>
    </row>
    <row r="2" spans="2:5" ht="15.75" thickBot="1" x14ac:dyDescent="0.25">
      <c r="B2" s="16">
        <v>1</v>
      </c>
      <c r="C2" s="103" t="s">
        <v>3</v>
      </c>
      <c r="D2" s="104"/>
      <c r="E2" s="157"/>
    </row>
    <row r="3" spans="2:5" ht="13.5" thickBot="1" x14ac:dyDescent="0.25">
      <c r="B3" s="18">
        <v>1.1000000000000001</v>
      </c>
      <c r="C3" s="101" t="s">
        <v>261</v>
      </c>
      <c r="D3" s="102"/>
      <c r="E3" s="121" t="s">
        <v>339</v>
      </c>
    </row>
    <row r="4" spans="2:5" ht="13.5" thickBot="1" x14ac:dyDescent="0.25">
      <c r="B4" s="18">
        <v>1.2</v>
      </c>
      <c r="C4" s="101" t="s">
        <v>5</v>
      </c>
      <c r="D4" s="102"/>
      <c r="E4" s="121" t="s">
        <v>340</v>
      </c>
    </row>
    <row r="5" spans="2:5" ht="13.5" thickBot="1" x14ac:dyDescent="0.25">
      <c r="B5" s="18">
        <v>1.3</v>
      </c>
      <c r="C5" s="101" t="s">
        <v>7</v>
      </c>
      <c r="D5" s="102"/>
      <c r="E5" s="121" t="s">
        <v>341</v>
      </c>
    </row>
    <row r="6" spans="2:5" ht="13.5" thickBot="1" x14ac:dyDescent="0.25">
      <c r="B6" s="291">
        <v>1.4</v>
      </c>
      <c r="C6" s="101" t="s">
        <v>564</v>
      </c>
      <c r="D6" s="102" t="s">
        <v>565</v>
      </c>
      <c r="E6" s="297"/>
    </row>
    <row r="7" spans="2:5" ht="15.75" thickBot="1" x14ac:dyDescent="0.25">
      <c r="B7" s="16">
        <v>2</v>
      </c>
      <c r="C7" s="103" t="s">
        <v>9</v>
      </c>
      <c r="D7" s="104"/>
      <c r="E7" s="157"/>
    </row>
    <row r="8" spans="2:5" ht="13.5" thickBot="1" x14ac:dyDescent="0.25">
      <c r="B8" s="18">
        <v>2.1</v>
      </c>
      <c r="C8" s="101" t="s">
        <v>10</v>
      </c>
      <c r="D8" s="106" t="s">
        <v>11</v>
      </c>
      <c r="E8" s="121">
        <v>91.5</v>
      </c>
    </row>
    <row r="9" spans="2:5" ht="13.5" thickBot="1" x14ac:dyDescent="0.25">
      <c r="B9" s="18">
        <v>2.2000000000000002</v>
      </c>
      <c r="C9" s="101" t="s">
        <v>268</v>
      </c>
      <c r="D9" s="102"/>
      <c r="E9" s="121" t="s">
        <v>126</v>
      </c>
    </row>
    <row r="10" spans="2:5" ht="15.75" thickBot="1" x14ac:dyDescent="0.25">
      <c r="B10" s="16">
        <v>3</v>
      </c>
      <c r="C10" s="103" t="s">
        <v>12</v>
      </c>
      <c r="D10" s="104"/>
      <c r="E10" s="157"/>
    </row>
    <row r="11" spans="2:5" ht="13.5" thickBot="1" x14ac:dyDescent="0.25">
      <c r="B11" s="23">
        <v>3.1</v>
      </c>
      <c r="C11" s="107" t="s">
        <v>13</v>
      </c>
      <c r="D11" s="106" t="s">
        <v>14</v>
      </c>
      <c r="E11" s="121" t="s">
        <v>15</v>
      </c>
    </row>
    <row r="12" spans="2:5" ht="13.5" thickBot="1" x14ac:dyDescent="0.25">
      <c r="B12" s="23">
        <v>3.2</v>
      </c>
      <c r="C12" s="107" t="s">
        <v>16</v>
      </c>
      <c r="D12" s="106" t="s">
        <v>14</v>
      </c>
      <c r="E12" s="121" t="s">
        <v>15</v>
      </c>
    </row>
    <row r="13" spans="2:5" ht="13.5" thickBot="1" x14ac:dyDescent="0.25">
      <c r="B13" s="18">
        <v>3.3</v>
      </c>
      <c r="C13" s="101" t="s">
        <v>47</v>
      </c>
      <c r="D13" s="102" t="s">
        <v>18</v>
      </c>
      <c r="E13" s="121">
        <v>14.25</v>
      </c>
    </row>
    <row r="14" spans="2:5" ht="13.5" thickBot="1" x14ac:dyDescent="0.25">
      <c r="B14" s="18">
        <v>3.4</v>
      </c>
      <c r="C14" s="101" t="s">
        <v>50</v>
      </c>
      <c r="D14" s="102"/>
      <c r="E14" s="121" t="s">
        <v>299</v>
      </c>
    </row>
    <row r="15" spans="2:5" ht="13.5" thickBot="1" x14ac:dyDescent="0.25">
      <c r="B15" s="18">
        <v>3.5</v>
      </c>
      <c r="C15" s="101" t="s">
        <v>49</v>
      </c>
      <c r="D15" s="102" t="s">
        <v>18</v>
      </c>
      <c r="E15" s="121">
        <v>11.2</v>
      </c>
    </row>
    <row r="16" spans="2:5" ht="13.5" thickBot="1" x14ac:dyDescent="0.25">
      <c r="B16" s="18">
        <v>3.6</v>
      </c>
      <c r="C16" s="101" t="s">
        <v>51</v>
      </c>
      <c r="D16" s="102"/>
      <c r="E16" s="121" t="s">
        <v>299</v>
      </c>
    </row>
    <row r="17" spans="2:5" ht="27.75" customHeight="1" thickBot="1" x14ac:dyDescent="0.25">
      <c r="B17" s="18" t="s">
        <v>163</v>
      </c>
      <c r="C17" s="107" t="s">
        <v>252</v>
      </c>
      <c r="D17" s="102"/>
      <c r="E17" s="121" t="s">
        <v>168</v>
      </c>
    </row>
    <row r="18" spans="2:5" ht="15.75" customHeight="1" thickBot="1" x14ac:dyDescent="0.25">
      <c r="B18" s="18" t="s">
        <v>164</v>
      </c>
      <c r="C18" s="107" t="s">
        <v>21</v>
      </c>
      <c r="D18" s="102"/>
      <c r="E18" s="121" t="s">
        <v>259</v>
      </c>
    </row>
    <row r="19" spans="2:5" ht="27" customHeight="1" thickBot="1" x14ac:dyDescent="0.25">
      <c r="B19" s="18" t="s">
        <v>165</v>
      </c>
      <c r="C19" s="107" t="s">
        <v>356</v>
      </c>
      <c r="D19" s="102"/>
      <c r="E19" s="121" t="s">
        <v>23</v>
      </c>
    </row>
    <row r="20" spans="2:5" ht="13.5" thickBot="1" x14ac:dyDescent="0.25">
      <c r="B20" s="18" t="s">
        <v>80</v>
      </c>
      <c r="C20" s="101" t="s">
        <v>24</v>
      </c>
      <c r="D20" s="102"/>
      <c r="E20" s="121" t="s">
        <v>259</v>
      </c>
    </row>
    <row r="21" spans="2:5" ht="13.5" thickBot="1" x14ac:dyDescent="0.25">
      <c r="B21" s="18" t="s">
        <v>250</v>
      </c>
      <c r="C21" s="101" t="s">
        <v>25</v>
      </c>
      <c r="D21" s="102" t="s">
        <v>26</v>
      </c>
      <c r="E21" s="121">
        <v>36</v>
      </c>
    </row>
    <row r="22" spans="2:5" ht="13.5" thickBot="1" x14ac:dyDescent="0.25">
      <c r="B22" s="18" t="s">
        <v>251</v>
      </c>
      <c r="C22" s="101" t="s">
        <v>27</v>
      </c>
      <c r="D22" s="102" t="s">
        <v>26</v>
      </c>
      <c r="E22" s="121">
        <v>36</v>
      </c>
    </row>
    <row r="23" spans="2:5" ht="15.75" thickBot="1" x14ac:dyDescent="0.25">
      <c r="B23" s="16">
        <v>4</v>
      </c>
      <c r="C23" s="103" t="s">
        <v>28</v>
      </c>
      <c r="D23" s="104"/>
      <c r="E23" s="157"/>
    </row>
    <row r="24" spans="2:5" ht="13.5" thickBot="1" x14ac:dyDescent="0.25">
      <c r="B24" s="18" t="s">
        <v>81</v>
      </c>
      <c r="C24" s="101" t="s">
        <v>29</v>
      </c>
      <c r="D24" s="102" t="s">
        <v>30</v>
      </c>
      <c r="E24" s="115">
        <v>40</v>
      </c>
    </row>
    <row r="25" spans="2:5" ht="13.5" thickBot="1" x14ac:dyDescent="0.25">
      <c r="B25" s="18" t="s">
        <v>82</v>
      </c>
      <c r="C25" s="101" t="s">
        <v>31</v>
      </c>
      <c r="D25" s="102" t="s">
        <v>30</v>
      </c>
      <c r="E25" s="121">
        <v>38.6</v>
      </c>
    </row>
    <row r="26" spans="2:5" ht="13.5" thickBot="1" x14ac:dyDescent="0.25">
      <c r="B26" s="18" t="s">
        <v>83</v>
      </c>
      <c r="C26" s="107" t="s">
        <v>384</v>
      </c>
      <c r="D26" s="102"/>
      <c r="E26" s="121" t="s">
        <v>342</v>
      </c>
    </row>
    <row r="27" spans="2:5" ht="13.5" thickBot="1" x14ac:dyDescent="0.25">
      <c r="B27" s="18" t="s">
        <v>84</v>
      </c>
      <c r="C27" s="101" t="s">
        <v>32</v>
      </c>
      <c r="D27" s="102" t="s">
        <v>33</v>
      </c>
      <c r="E27" s="121">
        <v>439</v>
      </c>
    </row>
    <row r="28" spans="2:5" ht="13.5" thickBot="1" x14ac:dyDescent="0.25">
      <c r="B28" s="18" t="s">
        <v>85</v>
      </c>
      <c r="C28" s="107" t="s">
        <v>34</v>
      </c>
      <c r="D28" s="102" t="s">
        <v>35</v>
      </c>
      <c r="E28" s="115">
        <v>56</v>
      </c>
    </row>
    <row r="29" spans="2:5" ht="13.5" thickBot="1" x14ac:dyDescent="0.25">
      <c r="B29" s="18" t="s">
        <v>86</v>
      </c>
      <c r="C29" s="101" t="s">
        <v>36</v>
      </c>
      <c r="D29" s="102" t="s">
        <v>30</v>
      </c>
      <c r="E29" s="121">
        <v>39.5</v>
      </c>
    </row>
    <row r="30" spans="2:5" ht="13.5" thickBot="1" x14ac:dyDescent="0.25">
      <c r="B30" s="18" t="s">
        <v>87</v>
      </c>
      <c r="C30" s="101" t="s">
        <v>37</v>
      </c>
      <c r="D30" s="102" t="s">
        <v>30</v>
      </c>
      <c r="E30" s="115">
        <v>37</v>
      </c>
    </row>
    <row r="31" spans="2:5" ht="13.5" thickBot="1" x14ac:dyDescent="0.25">
      <c r="B31" s="18" t="s">
        <v>88</v>
      </c>
      <c r="C31" s="107" t="s">
        <v>385</v>
      </c>
      <c r="D31" s="102"/>
      <c r="E31" s="121" t="s">
        <v>342</v>
      </c>
    </row>
    <row r="32" spans="2:5" ht="13.5" thickBot="1" x14ac:dyDescent="0.25">
      <c r="B32" s="18" t="s">
        <v>89</v>
      </c>
      <c r="C32" s="101" t="s">
        <v>382</v>
      </c>
      <c r="D32" s="102" t="s">
        <v>38</v>
      </c>
      <c r="E32" s="158">
        <v>-31.4</v>
      </c>
    </row>
    <row r="33" spans="2:5" ht="13.5" thickBot="1" x14ac:dyDescent="0.25">
      <c r="B33" s="18" t="s">
        <v>90</v>
      </c>
      <c r="C33" s="101" t="s">
        <v>40</v>
      </c>
      <c r="D33" s="102" t="s">
        <v>38</v>
      </c>
      <c r="E33" s="121">
        <v>14</v>
      </c>
    </row>
    <row r="34" spans="2:5" ht="15.75" thickBot="1" x14ac:dyDescent="0.25">
      <c r="B34" s="16">
        <v>5</v>
      </c>
      <c r="C34" s="103" t="s">
        <v>41</v>
      </c>
      <c r="D34" s="104"/>
      <c r="E34" s="157"/>
    </row>
    <row r="35" spans="2:5" ht="13.5" thickBot="1" x14ac:dyDescent="0.25">
      <c r="B35" s="18" t="s">
        <v>91</v>
      </c>
      <c r="C35" s="101" t="s">
        <v>54</v>
      </c>
      <c r="D35" s="102" t="s">
        <v>35</v>
      </c>
      <c r="E35" s="121">
        <v>74.3</v>
      </c>
    </row>
    <row r="36" spans="2:5" ht="13.5" thickBot="1" x14ac:dyDescent="0.25">
      <c r="B36" s="18" t="s">
        <v>92</v>
      </c>
      <c r="C36" s="101" t="s">
        <v>55</v>
      </c>
      <c r="D36" s="102" t="s">
        <v>30</v>
      </c>
      <c r="E36" s="121">
        <v>63.5</v>
      </c>
    </row>
    <row r="37" spans="2:5" ht="13.5" thickBot="1" x14ac:dyDescent="0.25">
      <c r="B37" s="18" t="s">
        <v>93</v>
      </c>
      <c r="C37" s="101" t="s">
        <v>387</v>
      </c>
      <c r="D37" s="102"/>
      <c r="E37" s="121" t="s">
        <v>343</v>
      </c>
    </row>
    <row r="38" spans="2:5" ht="13.5" thickBot="1" x14ac:dyDescent="0.25">
      <c r="B38" s="18" t="s">
        <v>94</v>
      </c>
      <c r="C38" s="101" t="s">
        <v>58</v>
      </c>
      <c r="D38" s="102" t="s">
        <v>38</v>
      </c>
      <c r="E38" s="121">
        <v>18</v>
      </c>
    </row>
    <row r="39" spans="2:5" ht="13.5" thickBot="1" x14ac:dyDescent="0.25">
      <c r="B39" s="18" t="s">
        <v>95</v>
      </c>
      <c r="C39" s="101" t="s">
        <v>57</v>
      </c>
      <c r="D39" s="102" t="s">
        <v>38</v>
      </c>
      <c r="E39" s="121">
        <v>1</v>
      </c>
    </row>
    <row r="40" spans="2:5" ht="13.5" thickBot="1" x14ac:dyDescent="0.25">
      <c r="B40" s="18" t="s">
        <v>96</v>
      </c>
      <c r="C40" s="101" t="s">
        <v>181</v>
      </c>
      <c r="D40" s="102" t="s">
        <v>63</v>
      </c>
      <c r="E40" s="121">
        <v>2.63</v>
      </c>
    </row>
    <row r="41" spans="2:5" ht="13.5" thickBot="1" x14ac:dyDescent="0.25">
      <c r="B41" s="18" t="s">
        <v>97</v>
      </c>
      <c r="C41" s="101" t="s">
        <v>60</v>
      </c>
      <c r="D41" s="102" t="s">
        <v>30</v>
      </c>
      <c r="E41" s="121">
        <v>35.4</v>
      </c>
    </row>
    <row r="42" spans="2:5" ht="23.25" thickBot="1" x14ac:dyDescent="0.25">
      <c r="B42" s="18" t="s">
        <v>98</v>
      </c>
      <c r="C42" s="101" t="s">
        <v>388</v>
      </c>
      <c r="D42" s="102"/>
      <c r="E42" s="121" t="s">
        <v>344</v>
      </c>
    </row>
    <row r="43" spans="2:5" ht="13.5" thickBot="1" x14ac:dyDescent="0.25">
      <c r="B43" s="18" t="s">
        <v>99</v>
      </c>
      <c r="C43" s="101" t="s">
        <v>64</v>
      </c>
      <c r="D43" s="102" t="s">
        <v>33</v>
      </c>
      <c r="E43" s="121">
        <v>127.3</v>
      </c>
    </row>
    <row r="44" spans="2:5" ht="13.5" thickBot="1" x14ac:dyDescent="0.25">
      <c r="B44" s="18" t="s">
        <v>100</v>
      </c>
      <c r="C44" s="101" t="s">
        <v>62</v>
      </c>
      <c r="D44" s="102" t="s">
        <v>63</v>
      </c>
      <c r="E44" s="121">
        <v>77.400000000000006</v>
      </c>
    </row>
    <row r="45" spans="2:5" ht="13.5" thickBot="1" x14ac:dyDescent="0.25">
      <c r="B45" s="18" t="s">
        <v>101</v>
      </c>
      <c r="C45" s="101" t="s">
        <v>65</v>
      </c>
      <c r="D45" s="102" t="s">
        <v>63</v>
      </c>
      <c r="E45" s="121">
        <v>58.3</v>
      </c>
    </row>
    <row r="46" spans="2:5" ht="15.75" thickBot="1" x14ac:dyDescent="0.25">
      <c r="B46" s="16">
        <v>6</v>
      </c>
      <c r="C46" s="103" t="s">
        <v>66</v>
      </c>
      <c r="D46" s="104"/>
      <c r="E46" s="157"/>
    </row>
    <row r="47" spans="2:5" ht="13.5" thickBot="1" x14ac:dyDescent="0.25">
      <c r="B47" s="18" t="s">
        <v>102</v>
      </c>
      <c r="C47" s="101" t="s">
        <v>67</v>
      </c>
      <c r="D47" s="102" t="s">
        <v>38</v>
      </c>
      <c r="E47" s="121">
        <v>32.200000000000003</v>
      </c>
    </row>
    <row r="48" spans="2:5" ht="13.5" thickBot="1" x14ac:dyDescent="0.25">
      <c r="B48" s="18" t="s">
        <v>103</v>
      </c>
      <c r="C48" s="101" t="s">
        <v>68</v>
      </c>
      <c r="D48" s="102" t="s">
        <v>38</v>
      </c>
      <c r="E48" s="121">
        <v>22.9</v>
      </c>
    </row>
    <row r="49" spans="2:5" ht="23.25" thickBot="1" x14ac:dyDescent="0.25">
      <c r="B49" s="18" t="s">
        <v>104</v>
      </c>
      <c r="C49" s="107" t="s">
        <v>69</v>
      </c>
      <c r="D49" s="102" t="s">
        <v>38</v>
      </c>
      <c r="E49" s="121">
        <v>32.200000000000003</v>
      </c>
    </row>
    <row r="50" spans="2:5" ht="13.5" thickBot="1" x14ac:dyDescent="0.25">
      <c r="B50" s="18" t="s">
        <v>105</v>
      </c>
      <c r="C50" s="101" t="s">
        <v>70</v>
      </c>
      <c r="D50" s="102" t="s">
        <v>38</v>
      </c>
      <c r="E50" s="121">
        <v>22.9</v>
      </c>
    </row>
    <row r="51" spans="2:5" ht="15.75" thickBot="1" x14ac:dyDescent="0.25">
      <c r="B51" s="16">
        <v>7</v>
      </c>
      <c r="C51" s="103" t="s">
        <v>71</v>
      </c>
      <c r="D51" s="104"/>
      <c r="E51" s="157"/>
    </row>
    <row r="52" spans="2:5" ht="23.25" thickBot="1" x14ac:dyDescent="0.25">
      <c r="B52" s="16" t="s">
        <v>72</v>
      </c>
      <c r="C52" s="108" t="s">
        <v>73</v>
      </c>
      <c r="D52" s="104"/>
      <c r="E52" s="157"/>
    </row>
    <row r="53" spans="2:5" ht="13.5" thickBot="1" x14ac:dyDescent="0.25">
      <c r="B53" s="18" t="s">
        <v>106</v>
      </c>
      <c r="C53" s="101" t="s">
        <v>74</v>
      </c>
      <c r="D53" s="102" t="s">
        <v>38</v>
      </c>
      <c r="E53" s="121">
        <v>12.2</v>
      </c>
    </row>
    <row r="54" spans="2:5" ht="13.5" thickBot="1" x14ac:dyDescent="0.25">
      <c r="B54" s="18" t="s">
        <v>107</v>
      </c>
      <c r="C54" s="101" t="s">
        <v>75</v>
      </c>
      <c r="D54" s="102" t="s">
        <v>38</v>
      </c>
      <c r="E54" s="121">
        <v>8.6</v>
      </c>
    </row>
    <row r="55" spans="2:5" ht="13.5" thickBot="1" x14ac:dyDescent="0.25">
      <c r="B55" s="18" t="s">
        <v>108</v>
      </c>
      <c r="C55" s="101" t="s">
        <v>362</v>
      </c>
      <c r="D55" s="102" t="s">
        <v>76</v>
      </c>
      <c r="E55" s="159">
        <v>99.8</v>
      </c>
    </row>
    <row r="56" spans="2:5" ht="13.5" thickBot="1" x14ac:dyDescent="0.25">
      <c r="B56" s="18" t="s">
        <v>109</v>
      </c>
      <c r="C56" s="101" t="s">
        <v>77</v>
      </c>
      <c r="D56" s="102" t="s">
        <v>38</v>
      </c>
      <c r="E56" s="121">
        <v>6.7</v>
      </c>
    </row>
    <row r="57" spans="2:5" ht="23.25" thickBot="1" x14ac:dyDescent="0.25">
      <c r="B57" s="16" t="s">
        <v>78</v>
      </c>
      <c r="C57" s="108" t="s">
        <v>79</v>
      </c>
      <c r="D57" s="109"/>
      <c r="E57" s="157"/>
    </row>
    <row r="58" spans="2:5" ht="13.5" thickBot="1" x14ac:dyDescent="0.25">
      <c r="B58" s="18" t="s">
        <v>110</v>
      </c>
      <c r="C58" s="101" t="s">
        <v>74</v>
      </c>
      <c r="D58" s="102" t="s">
        <v>38</v>
      </c>
      <c r="E58" s="121" t="s">
        <v>259</v>
      </c>
    </row>
    <row r="59" spans="2:5" ht="13.5" thickBot="1" x14ac:dyDescent="0.25">
      <c r="B59" s="18" t="s">
        <v>111</v>
      </c>
      <c r="C59" s="101" t="s">
        <v>75</v>
      </c>
      <c r="D59" s="102" t="s">
        <v>38</v>
      </c>
      <c r="E59" s="121" t="s">
        <v>259</v>
      </c>
    </row>
    <row r="60" spans="2:5" ht="13.5" thickBot="1" x14ac:dyDescent="0.25">
      <c r="B60" s="18" t="s">
        <v>112</v>
      </c>
      <c r="C60" s="101" t="s">
        <v>362</v>
      </c>
      <c r="D60" s="102" t="s">
        <v>76</v>
      </c>
      <c r="E60" s="121" t="s">
        <v>259</v>
      </c>
    </row>
    <row r="61" spans="2:5" ht="13.5" thickBot="1" x14ac:dyDescent="0.25">
      <c r="B61" s="18" t="s">
        <v>113</v>
      </c>
      <c r="C61" s="101" t="s">
        <v>114</v>
      </c>
      <c r="D61" s="102"/>
      <c r="E61" s="121" t="s">
        <v>259</v>
      </c>
    </row>
    <row r="62" spans="2:5" ht="15.75" thickBot="1" x14ac:dyDescent="0.25">
      <c r="B62" s="16" t="s">
        <v>115</v>
      </c>
      <c r="C62" s="108" t="s">
        <v>116</v>
      </c>
      <c r="D62" s="109"/>
      <c r="E62" s="157"/>
    </row>
    <row r="63" spans="2:5" ht="15" thickBot="1" x14ac:dyDescent="0.25">
      <c r="B63" s="70"/>
      <c r="C63" s="122" t="s">
        <v>234</v>
      </c>
      <c r="D63" s="112"/>
      <c r="E63" s="160"/>
    </row>
    <row r="64" spans="2:5" ht="52.5" customHeight="1" thickBot="1" x14ac:dyDescent="0.25">
      <c r="B64" s="70"/>
      <c r="C64" s="317" t="s">
        <v>118</v>
      </c>
      <c r="D64" s="318"/>
      <c r="E64" s="319"/>
    </row>
    <row r="65" spans="2:5" ht="15.75" thickBot="1" x14ac:dyDescent="0.25">
      <c r="B65" s="16" t="s">
        <v>119</v>
      </c>
      <c r="C65" s="108" t="s">
        <v>120</v>
      </c>
      <c r="D65" s="109"/>
      <c r="E65" s="157"/>
    </row>
    <row r="66" spans="2:5" ht="13.5" thickBot="1" x14ac:dyDescent="0.25">
      <c r="B66" s="18" t="s">
        <v>215</v>
      </c>
      <c r="C66" s="107" t="s">
        <v>122</v>
      </c>
      <c r="D66" s="102" t="s">
        <v>38</v>
      </c>
      <c r="E66" s="123">
        <f>-20*LOG(4*PI()*(E13/0.3)*6376000*(SQRT((42162/6376)^2-(COS(RADIANS(E44)))^2)-SIN(RADIANS(E44))))</f>
        <v>-206.62397542997039</v>
      </c>
    </row>
    <row r="67" spans="2:5" ht="13.5" thickBot="1" x14ac:dyDescent="0.25">
      <c r="B67" s="18" t="s">
        <v>216</v>
      </c>
      <c r="C67" s="107" t="s">
        <v>235</v>
      </c>
      <c r="D67" s="102" t="s">
        <v>35</v>
      </c>
      <c r="E67" s="123">
        <f>E35+E25+E66</f>
        <v>-93.72397542997038</v>
      </c>
    </row>
    <row r="68" spans="2:5" ht="13.5" thickBot="1" x14ac:dyDescent="0.25">
      <c r="B68" s="18" t="s">
        <v>217</v>
      </c>
      <c r="C68" s="107" t="s">
        <v>124</v>
      </c>
      <c r="D68" s="102" t="s">
        <v>35</v>
      </c>
      <c r="E68" s="123">
        <f>-228.6+10*LOG(E27*E21*1000000)</f>
        <v>-126.6123297899059</v>
      </c>
    </row>
    <row r="69" spans="2:5" ht="13.5" thickBot="1" x14ac:dyDescent="0.25">
      <c r="B69" s="18" t="s">
        <v>218</v>
      </c>
      <c r="C69" s="107" t="s">
        <v>208</v>
      </c>
      <c r="D69" s="102" t="s">
        <v>38</v>
      </c>
      <c r="E69" s="123">
        <f>E67-E68</f>
        <v>32.888354359935519</v>
      </c>
    </row>
    <row r="70" spans="2:5" ht="13.5" thickBot="1" x14ac:dyDescent="0.25">
      <c r="B70" s="18" t="s">
        <v>219</v>
      </c>
      <c r="C70" s="107" t="s">
        <v>212</v>
      </c>
      <c r="D70" s="102" t="s">
        <v>38</v>
      </c>
      <c r="E70" s="123">
        <f>-10*LOG(10^(-E47/10)+10^(-E48/10))</f>
        <v>22.417564495408492</v>
      </c>
    </row>
    <row r="71" spans="2:5" ht="13.5" thickBot="1" x14ac:dyDescent="0.25">
      <c r="B71" s="18" t="s">
        <v>220</v>
      </c>
      <c r="C71" s="107" t="s">
        <v>239</v>
      </c>
      <c r="D71" s="102" t="s">
        <v>38</v>
      </c>
      <c r="E71" s="123">
        <f>-10*LOG(10^(-E69/10)+10^(-E70/10))</f>
        <v>22.044389137664048</v>
      </c>
    </row>
    <row r="72" spans="2:5" ht="13.5" thickBot="1" x14ac:dyDescent="0.25">
      <c r="B72" s="18" t="s">
        <v>221</v>
      </c>
      <c r="C72" s="107" t="s">
        <v>123</v>
      </c>
      <c r="D72" s="102" t="s">
        <v>38</v>
      </c>
      <c r="E72" s="123">
        <f>-20*LOG(4*PI()*(E15/0.3)*6376000*(SQRT((42162/6376)^2-(COS(RADIANS(E45)))^2)-SIN(RADIANS(E45))))</f>
        <v>-204.69667921125523</v>
      </c>
    </row>
    <row r="73" spans="2:5" ht="13.5" thickBot="1" x14ac:dyDescent="0.25">
      <c r="B73" s="18" t="s">
        <v>222</v>
      </c>
      <c r="C73" s="107" t="s">
        <v>236</v>
      </c>
      <c r="D73" s="102" t="s">
        <v>35</v>
      </c>
      <c r="E73" s="123">
        <f>E28+E41+E72</f>
        <v>-113.29667921125522</v>
      </c>
    </row>
    <row r="74" spans="2:5" ht="13.5" thickBot="1" x14ac:dyDescent="0.25">
      <c r="B74" s="18" t="s">
        <v>223</v>
      </c>
      <c r="C74" s="107" t="s">
        <v>248</v>
      </c>
      <c r="D74" s="102" t="s">
        <v>35</v>
      </c>
      <c r="E74" s="123">
        <f>-228.6+10*LOG((E43*E22*1000000))</f>
        <v>-131.98869095579056</v>
      </c>
    </row>
    <row r="75" spans="2:5" ht="13.5" thickBot="1" x14ac:dyDescent="0.25">
      <c r="B75" s="18" t="s">
        <v>224</v>
      </c>
      <c r="C75" s="107" t="s">
        <v>209</v>
      </c>
      <c r="D75" s="102" t="s">
        <v>38</v>
      </c>
      <c r="E75" s="123">
        <f>E73-E74</f>
        <v>18.692011744535336</v>
      </c>
    </row>
    <row r="76" spans="2:5" ht="13.5" thickBot="1" x14ac:dyDescent="0.25">
      <c r="B76" s="18" t="s">
        <v>225</v>
      </c>
      <c r="C76" s="107" t="s">
        <v>213</v>
      </c>
      <c r="D76" s="102" t="s">
        <v>38</v>
      </c>
      <c r="E76" s="123">
        <f>-10*LOG(10^(-E49/10)+10^(-E50/10))</f>
        <v>22.417564495408492</v>
      </c>
    </row>
    <row r="77" spans="2:5" ht="13.5" thickBot="1" x14ac:dyDescent="0.25">
      <c r="B77" s="18" t="s">
        <v>226</v>
      </c>
      <c r="C77" s="107" t="s">
        <v>240</v>
      </c>
      <c r="D77" s="102" t="s">
        <v>38</v>
      </c>
      <c r="E77" s="123">
        <f>-10*LOG(10^(-E75/10)+10^(-E76/10))</f>
        <v>17.15667700391457</v>
      </c>
    </row>
    <row r="78" spans="2:5" ht="13.5" thickBot="1" x14ac:dyDescent="0.25">
      <c r="B78" s="62" t="s">
        <v>210</v>
      </c>
      <c r="C78" s="108" t="s">
        <v>241</v>
      </c>
      <c r="D78" s="104"/>
      <c r="E78" s="161"/>
    </row>
    <row r="79" spans="2:5" ht="13.5" thickBot="1" x14ac:dyDescent="0.25">
      <c r="B79" s="18" t="s">
        <v>227</v>
      </c>
      <c r="C79" s="107" t="s">
        <v>253</v>
      </c>
      <c r="D79" s="102" t="s">
        <v>38</v>
      </c>
      <c r="E79" s="123">
        <f>IF(LEFT(TRIM(E9),1)="T",-10*LOG(10^(-E71/10)+10^(-E77/10)),"-")</f>
        <v>15.936122867978197</v>
      </c>
    </row>
    <row r="80" spans="2:5" ht="13.5" thickBot="1" x14ac:dyDescent="0.25">
      <c r="B80" s="18" t="s">
        <v>228</v>
      </c>
      <c r="C80" s="107" t="s">
        <v>214</v>
      </c>
      <c r="D80" s="102" t="s">
        <v>38</v>
      </c>
      <c r="E80" s="123">
        <f>IF(LEFT(TRIM(E9),1)="T",E53,"-")</f>
        <v>12.2</v>
      </c>
    </row>
    <row r="81" spans="2:5" ht="13.5" thickBot="1" x14ac:dyDescent="0.25">
      <c r="B81" s="18" t="s">
        <v>229</v>
      </c>
      <c r="C81" s="117" t="s">
        <v>254</v>
      </c>
      <c r="D81" s="118" t="s">
        <v>38</v>
      </c>
      <c r="E81" s="119">
        <f>IF(LEFT(TRIM(E9),1)="T",E79-E80,"-")</f>
        <v>3.7361228679781977</v>
      </c>
    </row>
    <row r="82" spans="2:5" ht="13.5" thickBot="1" x14ac:dyDescent="0.25">
      <c r="B82" s="62" t="s">
        <v>211</v>
      </c>
      <c r="C82" s="124" t="s">
        <v>242</v>
      </c>
      <c r="D82" s="105"/>
      <c r="E82" s="125"/>
    </row>
    <row r="83" spans="2:5" ht="13.5" thickBot="1" x14ac:dyDescent="0.25">
      <c r="B83" s="18" t="s">
        <v>230</v>
      </c>
      <c r="C83" s="107" t="s">
        <v>255</v>
      </c>
      <c r="D83" s="102" t="s">
        <v>38</v>
      </c>
      <c r="E83" s="123" t="str">
        <f>IF(LEFT(TRIM(E9),1)="R",E71,"-")</f>
        <v>-</v>
      </c>
    </row>
    <row r="84" spans="2:5" ht="13.5" thickBot="1" x14ac:dyDescent="0.25">
      <c r="B84" s="18" t="s">
        <v>231</v>
      </c>
      <c r="C84" s="107" t="s">
        <v>245</v>
      </c>
      <c r="D84" s="102" t="s">
        <v>38</v>
      </c>
      <c r="E84" s="123" t="str">
        <f>IF(LEFT(TRIM(E9),1)="R",E58,"-")</f>
        <v>-</v>
      </c>
    </row>
    <row r="85" spans="2:5" ht="13.5" thickBot="1" x14ac:dyDescent="0.25">
      <c r="B85" s="18" t="s">
        <v>232</v>
      </c>
      <c r="C85" s="117" t="s">
        <v>256</v>
      </c>
      <c r="D85" s="118" t="s">
        <v>38</v>
      </c>
      <c r="E85" s="119" t="str">
        <f>IF(LEFT(TRIM(E9),1)="R",E83-E84,"-")</f>
        <v>-</v>
      </c>
    </row>
    <row r="86" spans="2:5" ht="13.5" thickBot="1" x14ac:dyDescent="0.25">
      <c r="B86" s="18" t="s">
        <v>233</v>
      </c>
      <c r="C86" s="107" t="s">
        <v>257</v>
      </c>
      <c r="D86" s="102" t="s">
        <v>38</v>
      </c>
      <c r="E86" s="123" t="str">
        <f>IF(LEFT(TRIM(E9),1)="R",E77,"-")</f>
        <v>-</v>
      </c>
    </row>
    <row r="87" spans="2:5" ht="13.5" thickBot="1" x14ac:dyDescent="0.25">
      <c r="B87" s="18" t="s">
        <v>243</v>
      </c>
      <c r="C87" s="107" t="s">
        <v>246</v>
      </c>
      <c r="D87" s="102" t="s">
        <v>38</v>
      </c>
      <c r="E87" s="123" t="str">
        <f>IF(LEFT(TRIM(E9),1)="R",E53,"-")</f>
        <v>-</v>
      </c>
    </row>
    <row r="88" spans="2:5" ht="13.5" thickBot="1" x14ac:dyDescent="0.25">
      <c r="B88" s="18" t="s">
        <v>244</v>
      </c>
      <c r="C88" s="117" t="s">
        <v>258</v>
      </c>
      <c r="D88" s="118" t="s">
        <v>38</v>
      </c>
      <c r="E88" s="119" t="str">
        <f>IF(LEFT(TRIM(E9),1)="R",E86-E87,"-")</f>
        <v>-</v>
      </c>
    </row>
  </sheetData>
  <mergeCells count="1">
    <mergeCell ref="C64:E64"/>
  </mergeCells>
  <phoneticPr fontId="0" type="noConversion"/>
  <printOptions gridLines="1"/>
  <pageMargins left="0.55118110236220474" right="0.55118110236220474" top="0.59055118110236227" bottom="0.59055118110236227" header="0.31496062992125984" footer="0.31496062992125984"/>
  <pageSetup orientation="portrait" r:id="rId1"/>
  <headerFooter alignWithMargins="0">
    <oddFooter>CA108_data&amp;RPage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78E0-3AB0-4051-B0F4-CD9DA7294EB2}">
  <dimension ref="B1:BJ313"/>
  <sheetViews>
    <sheetView zoomScale="80" zoomScaleNormal="80" workbookViewId="0">
      <selection activeCell="I7" sqref="I7:N7"/>
    </sheetView>
  </sheetViews>
  <sheetFormatPr defaultRowHeight="14.25" x14ac:dyDescent="0.2"/>
  <cols>
    <col min="1" max="1" width="5.140625" customWidth="1"/>
    <col min="3" max="3" width="72.5703125" style="174" customWidth="1"/>
    <col min="4" max="4" width="9.140625" style="174" customWidth="1"/>
    <col min="5" max="8" width="14.140625" style="2" hidden="1" customWidth="1"/>
    <col min="9" max="11" width="10.7109375" bestFit="1" customWidth="1"/>
    <col min="12" max="12" width="12.42578125" bestFit="1" customWidth="1"/>
    <col min="13" max="13" width="10.28515625" bestFit="1" customWidth="1"/>
    <col min="14" max="14" width="10.28515625" style="254" bestFit="1" customWidth="1"/>
    <col min="15" max="18" width="0" hidden="1" customWidth="1"/>
    <col min="19" max="20" width="14.140625" style="2" hidden="1" customWidth="1"/>
    <col min="21" max="29" width="14.140625" style="3" hidden="1" customWidth="1"/>
    <col min="30" max="35" width="14" style="5" hidden="1" customWidth="1"/>
    <col min="36" max="36" width="15.28515625" style="192" hidden="1" customWidth="1"/>
    <col min="37" max="37" width="15.7109375" style="196" hidden="1" customWidth="1"/>
    <col min="38" max="38" width="15.85546875" style="196" hidden="1" customWidth="1"/>
    <col min="39" max="41" width="10.7109375" bestFit="1" customWidth="1"/>
    <col min="42" max="42" width="12.42578125" bestFit="1" customWidth="1"/>
    <col min="43" max="43" width="10.28515625" bestFit="1" customWidth="1"/>
    <col min="44" max="44" width="10.28515625" style="254" bestFit="1" customWidth="1"/>
    <col min="45" max="47" width="10.7109375" bestFit="1" customWidth="1"/>
    <col min="48" max="48" width="12.42578125" bestFit="1" customWidth="1"/>
    <col min="49" max="49" width="10.28515625" bestFit="1" customWidth="1"/>
    <col min="50" max="50" width="10.28515625" style="254" bestFit="1" customWidth="1"/>
    <col min="51" max="53" width="10.7109375" bestFit="1" customWidth="1"/>
    <col min="54" max="54" width="12.42578125" bestFit="1" customWidth="1"/>
    <col min="55" max="55" width="10.28515625" bestFit="1" customWidth="1"/>
    <col min="56" max="56" width="10.28515625" style="254" bestFit="1" customWidth="1"/>
    <col min="57" max="59" width="10.7109375" bestFit="1" customWidth="1"/>
    <col min="60" max="60" width="12.42578125" bestFit="1" customWidth="1"/>
    <col min="61" max="61" width="10.28515625" bestFit="1" customWidth="1"/>
    <col min="62" max="62" width="10.28515625" style="254" bestFit="1" customWidth="1"/>
  </cols>
  <sheetData>
    <row r="1" spans="2:62" ht="32.25" customHeight="1" thickBot="1" x14ac:dyDescent="0.25">
      <c r="B1" s="12"/>
      <c r="C1" s="175" t="s">
        <v>0</v>
      </c>
      <c r="D1" s="167" t="s">
        <v>1</v>
      </c>
      <c r="E1" s="166"/>
      <c r="F1" s="166"/>
      <c r="G1" s="166"/>
      <c r="H1" s="166"/>
      <c r="I1" s="106"/>
      <c r="J1" s="106"/>
      <c r="K1" s="106"/>
      <c r="L1" s="106"/>
      <c r="M1" s="106"/>
      <c r="N1" s="220"/>
      <c r="O1" s="221"/>
      <c r="P1" s="106"/>
      <c r="Q1" s="106"/>
      <c r="R1" s="106"/>
      <c r="S1" s="166"/>
      <c r="T1" s="166"/>
      <c r="U1" s="15"/>
      <c r="V1" s="15"/>
      <c r="W1" s="15"/>
      <c r="X1" s="15"/>
      <c r="Y1" s="15"/>
      <c r="Z1" s="15"/>
      <c r="AA1" s="15"/>
      <c r="AB1" s="15"/>
      <c r="AC1" s="15"/>
      <c r="AD1" s="14"/>
      <c r="AE1" s="14"/>
      <c r="AF1" s="14"/>
      <c r="AG1" s="14"/>
      <c r="AH1" s="14"/>
      <c r="AI1" s="14"/>
      <c r="AJ1" s="197"/>
      <c r="AK1" s="199"/>
      <c r="AL1" s="199"/>
      <c r="AM1" s="106"/>
      <c r="AN1" s="106"/>
      <c r="AO1" s="106"/>
      <c r="AP1" s="106"/>
      <c r="AQ1" s="106"/>
      <c r="AR1" s="220"/>
      <c r="AS1" s="221"/>
      <c r="AT1" s="106"/>
      <c r="AU1" s="106"/>
      <c r="AV1" s="106"/>
      <c r="AW1" s="106"/>
      <c r="AX1" s="220"/>
      <c r="AY1" s="221"/>
      <c r="AZ1" s="106"/>
      <c r="BA1" s="106"/>
      <c r="BB1" s="106"/>
      <c r="BC1" s="106"/>
      <c r="BD1" s="220"/>
      <c r="BE1" s="221"/>
      <c r="BF1" s="106"/>
      <c r="BG1" s="106"/>
      <c r="BH1" s="106"/>
      <c r="BI1" s="106"/>
      <c r="BJ1" s="220"/>
    </row>
    <row r="2" spans="2:62" ht="21" customHeight="1" thickBot="1" x14ac:dyDescent="0.25">
      <c r="B2" s="162">
        <v>1</v>
      </c>
      <c r="C2" s="168" t="s">
        <v>3</v>
      </c>
      <c r="D2" s="64"/>
      <c r="E2" s="83"/>
      <c r="F2" s="83"/>
      <c r="G2" s="83"/>
      <c r="H2" s="83"/>
      <c r="I2" s="185"/>
      <c r="J2" s="185"/>
      <c r="K2" s="185"/>
      <c r="L2" s="185"/>
      <c r="M2" s="185"/>
      <c r="N2" s="222"/>
      <c r="O2" s="185"/>
      <c r="P2" s="185"/>
      <c r="Q2" s="185"/>
      <c r="R2" s="185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198"/>
      <c r="AL2" s="198"/>
      <c r="AM2" s="185"/>
      <c r="AN2" s="185"/>
      <c r="AO2" s="185"/>
      <c r="AP2" s="185"/>
      <c r="AQ2" s="185"/>
      <c r="AR2" s="222"/>
      <c r="AS2" s="185"/>
      <c r="AT2" s="185"/>
      <c r="AU2" s="185"/>
      <c r="AV2" s="185"/>
      <c r="AW2" s="185"/>
      <c r="AX2" s="222"/>
      <c r="AY2" s="185"/>
      <c r="AZ2" s="185"/>
      <c r="BA2" s="185"/>
      <c r="BB2" s="185"/>
      <c r="BC2" s="185"/>
      <c r="BD2" s="222"/>
      <c r="BE2" s="185"/>
      <c r="BF2" s="185"/>
      <c r="BG2" s="185"/>
      <c r="BH2" s="185"/>
      <c r="BI2" s="185"/>
      <c r="BJ2" s="222"/>
    </row>
    <row r="3" spans="2:62" ht="13.5" thickBot="1" x14ac:dyDescent="0.25">
      <c r="B3" s="163">
        <v>1.1000000000000001</v>
      </c>
      <c r="C3" s="61" t="s">
        <v>261</v>
      </c>
      <c r="D3" s="59"/>
      <c r="E3" s="20" t="s">
        <v>263</v>
      </c>
      <c r="F3" s="20" t="s">
        <v>263</v>
      </c>
      <c r="G3" s="20" t="s">
        <v>263</v>
      </c>
      <c r="H3" s="20" t="s">
        <v>263</v>
      </c>
      <c r="I3" s="102" t="s">
        <v>502</v>
      </c>
      <c r="J3" s="102" t="s">
        <v>502</v>
      </c>
      <c r="K3" s="102" t="s">
        <v>502</v>
      </c>
      <c r="L3" s="102" t="s">
        <v>502</v>
      </c>
      <c r="M3" s="102" t="s">
        <v>502</v>
      </c>
      <c r="N3" s="223" t="s">
        <v>502</v>
      </c>
      <c r="O3" s="224" t="s">
        <v>263</v>
      </c>
      <c r="P3" s="102" t="s">
        <v>263</v>
      </c>
      <c r="Q3" s="102" t="s">
        <v>263</v>
      </c>
      <c r="R3" s="186" t="s">
        <v>263</v>
      </c>
      <c r="S3" s="20" t="s">
        <v>263</v>
      </c>
      <c r="T3" s="20" t="s">
        <v>263</v>
      </c>
      <c r="U3" s="20" t="s">
        <v>263</v>
      </c>
      <c r="V3" s="20" t="s">
        <v>263</v>
      </c>
      <c r="W3" s="20" t="s">
        <v>263</v>
      </c>
      <c r="X3" s="20" t="s">
        <v>263</v>
      </c>
      <c r="Y3" s="20" t="s">
        <v>263</v>
      </c>
      <c r="Z3" s="20" t="s">
        <v>263</v>
      </c>
      <c r="AA3" s="20" t="s">
        <v>263</v>
      </c>
      <c r="AB3" s="20" t="s">
        <v>263</v>
      </c>
      <c r="AC3" s="20" t="s">
        <v>263</v>
      </c>
      <c r="AD3" s="169" t="s">
        <v>263</v>
      </c>
      <c r="AE3" s="169" t="s">
        <v>263</v>
      </c>
      <c r="AF3" s="169" t="s">
        <v>263</v>
      </c>
      <c r="AG3" s="169" t="s">
        <v>263</v>
      </c>
      <c r="AH3" s="169" t="s">
        <v>263</v>
      </c>
      <c r="AI3" s="169" t="s">
        <v>263</v>
      </c>
      <c r="AJ3" s="169" t="s">
        <v>263</v>
      </c>
      <c r="AK3" s="169" t="s">
        <v>263</v>
      </c>
      <c r="AL3" s="169" t="s">
        <v>263</v>
      </c>
      <c r="AM3" s="102" t="s">
        <v>502</v>
      </c>
      <c r="AN3" s="102" t="s">
        <v>502</v>
      </c>
      <c r="AO3" s="102" t="s">
        <v>502</v>
      </c>
      <c r="AP3" s="102" t="s">
        <v>502</v>
      </c>
      <c r="AQ3" s="102" t="s">
        <v>502</v>
      </c>
      <c r="AR3" s="223" t="s">
        <v>502</v>
      </c>
      <c r="AS3" s="224" t="s">
        <v>502</v>
      </c>
      <c r="AT3" s="102" t="s">
        <v>502</v>
      </c>
      <c r="AU3" s="102" t="s">
        <v>502</v>
      </c>
      <c r="AV3" s="102" t="s">
        <v>502</v>
      </c>
      <c r="AW3" s="102" t="s">
        <v>502</v>
      </c>
      <c r="AX3" s="223" t="s">
        <v>502</v>
      </c>
      <c r="AY3" s="224" t="s">
        <v>502</v>
      </c>
      <c r="AZ3" s="102" t="s">
        <v>502</v>
      </c>
      <c r="BA3" s="102" t="s">
        <v>502</v>
      </c>
      <c r="BB3" s="102" t="s">
        <v>502</v>
      </c>
      <c r="BC3" s="102" t="s">
        <v>502</v>
      </c>
      <c r="BD3" s="223" t="s">
        <v>502</v>
      </c>
      <c r="BE3" s="224" t="s">
        <v>502</v>
      </c>
      <c r="BF3" s="102" t="s">
        <v>502</v>
      </c>
      <c r="BG3" s="102" t="s">
        <v>502</v>
      </c>
      <c r="BH3" s="102" t="s">
        <v>502</v>
      </c>
      <c r="BI3" s="102" t="s">
        <v>502</v>
      </c>
      <c r="BJ3" s="223" t="s">
        <v>502</v>
      </c>
    </row>
    <row r="4" spans="2:62" ht="13.5" customHeight="1" thickBot="1" x14ac:dyDescent="0.25">
      <c r="B4" s="163">
        <v>1.2</v>
      </c>
      <c r="C4" s="61" t="s">
        <v>5</v>
      </c>
      <c r="D4" s="59"/>
      <c r="E4" s="20" t="s">
        <v>273</v>
      </c>
      <c r="F4" s="20" t="s">
        <v>354</v>
      </c>
      <c r="G4" s="20" t="s">
        <v>354</v>
      </c>
      <c r="H4" s="20" t="s">
        <v>355</v>
      </c>
      <c r="I4" s="102"/>
      <c r="J4" s="102"/>
      <c r="K4" s="102"/>
      <c r="L4" s="102"/>
      <c r="M4" s="102"/>
      <c r="N4" s="223"/>
      <c r="O4" s="224"/>
      <c r="P4" s="102"/>
      <c r="Q4" s="102"/>
      <c r="R4" s="187"/>
      <c r="S4" s="20" t="s">
        <v>345</v>
      </c>
      <c r="T4" s="20" t="s">
        <v>345</v>
      </c>
      <c r="U4" s="20" t="s">
        <v>345</v>
      </c>
      <c r="V4" s="20" t="s">
        <v>345</v>
      </c>
      <c r="W4" s="20" t="s">
        <v>346</v>
      </c>
      <c r="X4" s="20" t="s">
        <v>346</v>
      </c>
      <c r="Y4" s="20" t="s">
        <v>346</v>
      </c>
      <c r="Z4" s="20" t="s">
        <v>346</v>
      </c>
      <c r="AA4" s="20" t="s">
        <v>346</v>
      </c>
      <c r="AB4" s="20" t="s">
        <v>346</v>
      </c>
      <c r="AC4" s="20" t="s">
        <v>346</v>
      </c>
      <c r="AD4" s="169" t="s">
        <v>445</v>
      </c>
      <c r="AE4" s="169" t="s">
        <v>445</v>
      </c>
      <c r="AF4" s="169" t="s">
        <v>445</v>
      </c>
      <c r="AG4" s="169" t="s">
        <v>445</v>
      </c>
      <c r="AH4" s="169" t="s">
        <v>445</v>
      </c>
      <c r="AI4" s="169" t="s">
        <v>445</v>
      </c>
      <c r="AJ4" s="199" t="s">
        <v>480</v>
      </c>
      <c r="AK4" s="199" t="s">
        <v>485</v>
      </c>
      <c r="AL4" s="199" t="s">
        <v>485</v>
      </c>
      <c r="AM4" s="102"/>
      <c r="AN4" s="102"/>
      <c r="AO4" s="102"/>
      <c r="AP4" s="102"/>
      <c r="AQ4" s="102"/>
      <c r="AR4" s="223"/>
      <c r="AS4" s="224"/>
      <c r="AT4" s="102"/>
      <c r="AU4" s="102"/>
      <c r="AV4" s="102"/>
      <c r="AW4" s="102"/>
      <c r="AX4" s="223"/>
      <c r="AY4" s="224"/>
      <c r="AZ4" s="102"/>
      <c r="BA4" s="102"/>
      <c r="BB4" s="102"/>
      <c r="BC4" s="102"/>
      <c r="BD4" s="223"/>
      <c r="BE4" s="224"/>
      <c r="BF4" s="102"/>
      <c r="BG4" s="102"/>
      <c r="BH4" s="102"/>
      <c r="BI4" s="102"/>
      <c r="BJ4" s="223"/>
    </row>
    <row r="5" spans="2:62" ht="13.5" customHeight="1" thickBot="1" x14ac:dyDescent="0.25">
      <c r="B5" s="163">
        <v>1.3</v>
      </c>
      <c r="C5" s="61" t="s">
        <v>7</v>
      </c>
      <c r="D5" s="59"/>
      <c r="E5" s="20" t="s">
        <v>274</v>
      </c>
      <c r="F5" s="20" t="s">
        <v>275</v>
      </c>
      <c r="G5" s="20" t="s">
        <v>276</v>
      </c>
      <c r="H5" s="20" t="s">
        <v>277</v>
      </c>
      <c r="I5" s="102" t="s">
        <v>503</v>
      </c>
      <c r="J5" s="102" t="s">
        <v>504</v>
      </c>
      <c r="K5" s="102" t="s">
        <v>505</v>
      </c>
      <c r="L5" s="102" t="s">
        <v>506</v>
      </c>
      <c r="M5" s="102" t="s">
        <v>507</v>
      </c>
      <c r="N5" s="223" t="s">
        <v>508</v>
      </c>
      <c r="O5" s="224"/>
      <c r="P5" s="102"/>
      <c r="Q5" s="102"/>
      <c r="R5" s="225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169"/>
      <c r="AE5" s="169"/>
      <c r="AF5" s="169"/>
      <c r="AG5" s="169"/>
      <c r="AH5" s="169"/>
      <c r="AI5" s="169"/>
      <c r="AJ5" s="202"/>
      <c r="AK5" s="199"/>
      <c r="AL5" s="201"/>
      <c r="AM5" s="102" t="s">
        <v>503</v>
      </c>
      <c r="AN5" s="102" t="s">
        <v>504</v>
      </c>
      <c r="AO5" s="102" t="s">
        <v>505</v>
      </c>
      <c r="AP5" s="102" t="s">
        <v>506</v>
      </c>
      <c r="AQ5" s="102" t="s">
        <v>507</v>
      </c>
      <c r="AR5" s="223" t="s">
        <v>508</v>
      </c>
      <c r="AS5" s="224" t="s">
        <v>503</v>
      </c>
      <c r="AT5" s="102" t="s">
        <v>504</v>
      </c>
      <c r="AU5" s="102" t="s">
        <v>505</v>
      </c>
      <c r="AV5" s="102" t="s">
        <v>506</v>
      </c>
      <c r="AW5" s="102" t="s">
        <v>507</v>
      </c>
      <c r="AX5" s="223" t="s">
        <v>508</v>
      </c>
      <c r="AY5" s="224" t="s">
        <v>503</v>
      </c>
      <c r="AZ5" s="102" t="s">
        <v>504</v>
      </c>
      <c r="BA5" s="102" t="s">
        <v>505</v>
      </c>
      <c r="BB5" s="102" t="s">
        <v>506</v>
      </c>
      <c r="BC5" s="102" t="s">
        <v>507</v>
      </c>
      <c r="BD5" s="223" t="s">
        <v>508</v>
      </c>
      <c r="BE5" s="224" t="s">
        <v>503</v>
      </c>
      <c r="BF5" s="102" t="s">
        <v>504</v>
      </c>
      <c r="BG5" s="102" t="s">
        <v>505</v>
      </c>
      <c r="BH5" s="102" t="s">
        <v>506</v>
      </c>
      <c r="BI5" s="102" t="s">
        <v>507</v>
      </c>
      <c r="BJ5" s="223" t="s">
        <v>508</v>
      </c>
    </row>
    <row r="6" spans="2:62" ht="13.5" thickBot="1" x14ac:dyDescent="0.25">
      <c r="B6" s="163"/>
      <c r="C6" s="226" t="s">
        <v>509</v>
      </c>
      <c r="D6" s="59"/>
      <c r="I6" s="322" t="s">
        <v>510</v>
      </c>
      <c r="J6" s="322"/>
      <c r="K6" s="322"/>
      <c r="L6" s="322"/>
      <c r="M6" s="322"/>
      <c r="N6" s="323"/>
      <c r="O6" s="224" t="s">
        <v>411</v>
      </c>
      <c r="P6" s="102" t="s">
        <v>412</v>
      </c>
      <c r="Q6" s="102" t="s">
        <v>413</v>
      </c>
      <c r="R6" s="188" t="s">
        <v>414</v>
      </c>
      <c r="S6" s="20" t="s">
        <v>275</v>
      </c>
      <c r="T6" s="20" t="s">
        <v>275</v>
      </c>
      <c r="U6" s="20" t="s">
        <v>276</v>
      </c>
      <c r="V6" s="20" t="s">
        <v>277</v>
      </c>
      <c r="W6" s="20" t="s">
        <v>275</v>
      </c>
      <c r="X6" s="20" t="s">
        <v>275</v>
      </c>
      <c r="Y6" s="20" t="s">
        <v>276</v>
      </c>
      <c r="Z6" s="20" t="s">
        <v>277</v>
      </c>
      <c r="AA6" s="20" t="s">
        <v>277</v>
      </c>
      <c r="AB6" s="20" t="s">
        <v>347</v>
      </c>
      <c r="AC6" s="20" t="s">
        <v>348</v>
      </c>
      <c r="AD6" s="169" t="s">
        <v>46</v>
      </c>
      <c r="AE6" s="169" t="s">
        <v>46</v>
      </c>
      <c r="AF6" s="169" t="s">
        <v>46</v>
      </c>
      <c r="AG6" s="169" t="s">
        <v>46</v>
      </c>
      <c r="AH6" s="169" t="s">
        <v>46</v>
      </c>
      <c r="AI6" s="169" t="s">
        <v>46</v>
      </c>
      <c r="AJ6" s="202" t="s">
        <v>481</v>
      </c>
      <c r="AK6" s="199" t="s">
        <v>486</v>
      </c>
      <c r="AL6" s="201" t="s">
        <v>487</v>
      </c>
      <c r="AM6" s="324" t="s">
        <v>511</v>
      </c>
      <c r="AN6" s="322"/>
      <c r="AO6" s="322"/>
      <c r="AP6" s="322"/>
      <c r="AQ6" s="322"/>
      <c r="AR6" s="323"/>
      <c r="AS6" s="324" t="s">
        <v>512</v>
      </c>
      <c r="AT6" s="322"/>
      <c r="AU6" s="322"/>
      <c r="AV6" s="322"/>
      <c r="AW6" s="322"/>
      <c r="AX6" s="323"/>
      <c r="AY6" s="324" t="s">
        <v>513</v>
      </c>
      <c r="AZ6" s="322"/>
      <c r="BA6" s="322"/>
      <c r="BB6" s="322"/>
      <c r="BC6" s="322"/>
      <c r="BD6" s="323"/>
      <c r="BE6" s="324" t="s">
        <v>514</v>
      </c>
      <c r="BF6" s="322"/>
      <c r="BG6" s="322"/>
      <c r="BH6" s="322"/>
      <c r="BI6" s="322"/>
      <c r="BJ6" s="323"/>
    </row>
    <row r="7" spans="2:62" ht="13.5" thickBot="1" x14ac:dyDescent="0.25">
      <c r="B7" s="158">
        <v>1.4</v>
      </c>
      <c r="C7" s="19" t="s">
        <v>564</v>
      </c>
      <c r="D7" s="59" t="s">
        <v>565</v>
      </c>
      <c r="I7" s="328"/>
      <c r="J7" s="328"/>
      <c r="K7" s="328"/>
      <c r="L7" s="328"/>
      <c r="M7" s="328"/>
      <c r="N7" s="329"/>
      <c r="O7" s="298" t="s">
        <v>411</v>
      </c>
      <c r="P7" s="299" t="s">
        <v>412</v>
      </c>
      <c r="Q7" s="299" t="s">
        <v>413</v>
      </c>
      <c r="R7" s="300" t="s">
        <v>414</v>
      </c>
      <c r="S7" s="301" t="s">
        <v>275</v>
      </c>
      <c r="T7" s="301" t="s">
        <v>275</v>
      </c>
      <c r="U7" s="301" t="s">
        <v>276</v>
      </c>
      <c r="V7" s="301" t="s">
        <v>277</v>
      </c>
      <c r="W7" s="301" t="s">
        <v>275</v>
      </c>
      <c r="X7" s="301" t="s">
        <v>275</v>
      </c>
      <c r="Y7" s="301" t="s">
        <v>276</v>
      </c>
      <c r="Z7" s="301" t="s">
        <v>277</v>
      </c>
      <c r="AA7" s="301" t="s">
        <v>277</v>
      </c>
      <c r="AB7" s="301" t="s">
        <v>347</v>
      </c>
      <c r="AC7" s="301" t="s">
        <v>348</v>
      </c>
      <c r="AD7" s="302" t="s">
        <v>46</v>
      </c>
      <c r="AE7" s="302" t="s">
        <v>46</v>
      </c>
      <c r="AF7" s="302" t="s">
        <v>46</v>
      </c>
      <c r="AG7" s="302" t="s">
        <v>46</v>
      </c>
      <c r="AH7" s="302" t="s">
        <v>46</v>
      </c>
      <c r="AI7" s="302" t="s">
        <v>46</v>
      </c>
      <c r="AJ7" s="303" t="s">
        <v>481</v>
      </c>
      <c r="AK7" s="304" t="s">
        <v>486</v>
      </c>
      <c r="AL7" s="305" t="s">
        <v>487</v>
      </c>
      <c r="AM7" s="330"/>
      <c r="AN7" s="328"/>
      <c r="AO7" s="328"/>
      <c r="AP7" s="328"/>
      <c r="AQ7" s="328"/>
      <c r="AR7" s="329"/>
      <c r="AS7" s="330"/>
      <c r="AT7" s="328"/>
      <c r="AU7" s="328"/>
      <c r="AV7" s="328"/>
      <c r="AW7" s="328"/>
      <c r="AX7" s="329"/>
      <c r="AY7" s="330"/>
      <c r="AZ7" s="328"/>
      <c r="BA7" s="328"/>
      <c r="BB7" s="328"/>
      <c r="BC7" s="328"/>
      <c r="BD7" s="329"/>
      <c r="BE7" s="330"/>
      <c r="BF7" s="328"/>
      <c r="BG7" s="328"/>
      <c r="BH7" s="328"/>
      <c r="BI7" s="328"/>
      <c r="BJ7" s="329"/>
    </row>
    <row r="8" spans="2:62" ht="21" customHeight="1" thickBot="1" x14ac:dyDescent="0.25">
      <c r="B8" s="162">
        <v>2</v>
      </c>
      <c r="C8" s="168" t="s">
        <v>9</v>
      </c>
      <c r="D8" s="64"/>
      <c r="E8" s="83"/>
      <c r="F8" s="83"/>
      <c r="G8" s="83"/>
      <c r="H8" s="83"/>
      <c r="I8" s="185"/>
      <c r="J8" s="185"/>
      <c r="K8" s="185"/>
      <c r="L8" s="185"/>
      <c r="M8" s="185"/>
      <c r="N8" s="227"/>
      <c r="O8" s="189"/>
      <c r="P8" s="189"/>
      <c r="Q8" s="189"/>
      <c r="R8" s="189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200"/>
      <c r="AK8" s="200"/>
      <c r="AL8" s="200"/>
      <c r="AM8" s="185"/>
      <c r="AN8" s="185"/>
      <c r="AO8" s="185"/>
      <c r="AP8" s="185"/>
      <c r="AQ8" s="185"/>
      <c r="AR8" s="227"/>
      <c r="AS8" s="185"/>
      <c r="AT8" s="185"/>
      <c r="AU8" s="185"/>
      <c r="AV8" s="185"/>
      <c r="AW8" s="185"/>
      <c r="AX8" s="227"/>
      <c r="AY8" s="185"/>
      <c r="AZ8" s="185"/>
      <c r="BA8" s="185"/>
      <c r="BB8" s="185"/>
      <c r="BC8" s="185"/>
      <c r="BD8" s="227"/>
      <c r="BE8" s="185"/>
      <c r="BF8" s="185"/>
      <c r="BG8" s="185"/>
      <c r="BH8" s="185"/>
      <c r="BI8" s="185"/>
      <c r="BJ8" s="227"/>
    </row>
    <row r="9" spans="2:62" ht="13.5" customHeight="1" thickBot="1" x14ac:dyDescent="0.25">
      <c r="B9" s="163">
        <v>2.1</v>
      </c>
      <c r="C9" s="61" t="s">
        <v>10</v>
      </c>
      <c r="D9" s="169" t="s">
        <v>11</v>
      </c>
      <c r="E9" s="20" t="s">
        <v>278</v>
      </c>
      <c r="F9" s="20" t="s">
        <v>278</v>
      </c>
      <c r="G9" s="20" t="s">
        <v>278</v>
      </c>
      <c r="H9" s="20" t="s">
        <v>278</v>
      </c>
      <c r="I9" s="102" t="s">
        <v>278</v>
      </c>
      <c r="J9" s="102" t="s">
        <v>278</v>
      </c>
      <c r="K9" s="102" t="s">
        <v>278</v>
      </c>
      <c r="L9" s="102" t="s">
        <v>278</v>
      </c>
      <c r="M9" s="102" t="s">
        <v>278</v>
      </c>
      <c r="N9" s="223" t="s">
        <v>278</v>
      </c>
      <c r="O9" s="224"/>
      <c r="P9" s="102"/>
      <c r="Q9" s="102"/>
      <c r="R9" s="187"/>
      <c r="S9" s="20" t="s">
        <v>349</v>
      </c>
      <c r="T9" s="20" t="s">
        <v>349</v>
      </c>
      <c r="U9" s="20" t="s">
        <v>349</v>
      </c>
      <c r="V9" s="20" t="s">
        <v>349</v>
      </c>
      <c r="W9" s="20" t="s">
        <v>350</v>
      </c>
      <c r="X9" s="20" t="s">
        <v>350</v>
      </c>
      <c r="Y9" s="20" t="s">
        <v>350</v>
      </c>
      <c r="Z9" s="20" t="s">
        <v>350</v>
      </c>
      <c r="AA9" s="20" t="s">
        <v>350</v>
      </c>
      <c r="AB9" s="20" t="s">
        <v>350</v>
      </c>
      <c r="AC9" s="20" t="s">
        <v>350</v>
      </c>
      <c r="AD9" s="169">
        <v>175</v>
      </c>
      <c r="AE9" s="169">
        <v>175</v>
      </c>
      <c r="AF9" s="169">
        <v>175</v>
      </c>
      <c r="AG9" s="169">
        <v>175</v>
      </c>
      <c r="AH9" s="169">
        <v>175</v>
      </c>
      <c r="AI9" s="169">
        <v>175</v>
      </c>
      <c r="AJ9" s="199" t="s">
        <v>482</v>
      </c>
      <c r="AK9" s="199" t="s">
        <v>488</v>
      </c>
      <c r="AL9" s="199" t="s">
        <v>488</v>
      </c>
      <c r="AM9" s="102" t="s">
        <v>278</v>
      </c>
      <c r="AN9" s="102" t="s">
        <v>278</v>
      </c>
      <c r="AO9" s="102" t="s">
        <v>278</v>
      </c>
      <c r="AP9" s="102" t="s">
        <v>278</v>
      </c>
      <c r="AQ9" s="102" t="s">
        <v>278</v>
      </c>
      <c r="AR9" s="223" t="s">
        <v>278</v>
      </c>
      <c r="AS9" s="224" t="s">
        <v>278</v>
      </c>
      <c r="AT9" s="102" t="s">
        <v>278</v>
      </c>
      <c r="AU9" s="102" t="s">
        <v>278</v>
      </c>
      <c r="AV9" s="102" t="s">
        <v>278</v>
      </c>
      <c r="AW9" s="102" t="s">
        <v>278</v>
      </c>
      <c r="AX9" s="223" t="s">
        <v>278</v>
      </c>
      <c r="AY9" s="224" t="s">
        <v>278</v>
      </c>
      <c r="AZ9" s="102" t="s">
        <v>278</v>
      </c>
      <c r="BA9" s="102" t="s">
        <v>278</v>
      </c>
      <c r="BB9" s="102" t="s">
        <v>278</v>
      </c>
      <c r="BC9" s="102" t="s">
        <v>278</v>
      </c>
      <c r="BD9" s="223" t="s">
        <v>278</v>
      </c>
      <c r="BE9" s="224" t="s">
        <v>278</v>
      </c>
      <c r="BF9" s="102" t="s">
        <v>278</v>
      </c>
      <c r="BG9" s="102" t="s">
        <v>278</v>
      </c>
      <c r="BH9" s="102" t="s">
        <v>278</v>
      </c>
      <c r="BI9" s="102" t="s">
        <v>278</v>
      </c>
      <c r="BJ9" s="223" t="s">
        <v>278</v>
      </c>
    </row>
    <row r="10" spans="2:62" ht="13.5" thickBot="1" x14ac:dyDescent="0.25">
      <c r="B10" s="163">
        <v>2.2000000000000002</v>
      </c>
      <c r="C10" s="61" t="s">
        <v>352</v>
      </c>
      <c r="D10" s="59"/>
      <c r="E10" s="20" t="s">
        <v>279</v>
      </c>
      <c r="F10" s="20" t="s">
        <v>280</v>
      </c>
      <c r="G10" s="20" t="s">
        <v>280</v>
      </c>
      <c r="H10" s="20" t="s">
        <v>280</v>
      </c>
      <c r="I10" s="102" t="s">
        <v>126</v>
      </c>
      <c r="J10" s="102" t="s">
        <v>126</v>
      </c>
      <c r="K10" s="102" t="s">
        <v>126</v>
      </c>
      <c r="L10" s="102" t="s">
        <v>126</v>
      </c>
      <c r="M10" s="102" t="s">
        <v>126</v>
      </c>
      <c r="N10" s="223" t="s">
        <v>126</v>
      </c>
      <c r="O10" s="228" t="s">
        <v>279</v>
      </c>
      <c r="P10" s="188" t="s">
        <v>279</v>
      </c>
      <c r="Q10" s="188" t="s">
        <v>279</v>
      </c>
      <c r="R10" s="188" t="s">
        <v>279</v>
      </c>
      <c r="S10" s="20" t="s">
        <v>126</v>
      </c>
      <c r="T10" s="20" t="s">
        <v>126</v>
      </c>
      <c r="U10" s="20" t="s">
        <v>126</v>
      </c>
      <c r="V10" s="20" t="s">
        <v>126</v>
      </c>
      <c r="W10" s="20" t="s">
        <v>126</v>
      </c>
      <c r="X10" s="20" t="s">
        <v>126</v>
      </c>
      <c r="Y10" s="20" t="s">
        <v>126</v>
      </c>
      <c r="Z10" s="20" t="s">
        <v>126</v>
      </c>
      <c r="AA10" s="20" t="s">
        <v>126</v>
      </c>
      <c r="AB10" s="20" t="s">
        <v>126</v>
      </c>
      <c r="AC10" s="20" t="s">
        <v>126</v>
      </c>
      <c r="AD10" s="169" t="s">
        <v>126</v>
      </c>
      <c r="AE10" s="169" t="s">
        <v>126</v>
      </c>
      <c r="AF10" s="169" t="s">
        <v>126</v>
      </c>
      <c r="AG10" s="169" t="s">
        <v>126</v>
      </c>
      <c r="AH10" s="169" t="s">
        <v>126</v>
      </c>
      <c r="AI10" s="169" t="s">
        <v>126</v>
      </c>
      <c r="AJ10" s="199" t="s">
        <v>125</v>
      </c>
      <c r="AK10" s="199" t="s">
        <v>126</v>
      </c>
      <c r="AL10" s="199" t="s">
        <v>126</v>
      </c>
      <c r="AM10" s="102" t="s">
        <v>126</v>
      </c>
      <c r="AN10" s="102" t="s">
        <v>126</v>
      </c>
      <c r="AO10" s="102" t="s">
        <v>126</v>
      </c>
      <c r="AP10" s="102" t="s">
        <v>126</v>
      </c>
      <c r="AQ10" s="102" t="s">
        <v>126</v>
      </c>
      <c r="AR10" s="223" t="s">
        <v>126</v>
      </c>
      <c r="AS10" s="224" t="s">
        <v>126</v>
      </c>
      <c r="AT10" s="102" t="s">
        <v>126</v>
      </c>
      <c r="AU10" s="102" t="s">
        <v>126</v>
      </c>
      <c r="AV10" s="102" t="s">
        <v>126</v>
      </c>
      <c r="AW10" s="102" t="s">
        <v>126</v>
      </c>
      <c r="AX10" s="223" t="s">
        <v>126</v>
      </c>
      <c r="AY10" s="224" t="s">
        <v>126</v>
      </c>
      <c r="AZ10" s="102" t="s">
        <v>126</v>
      </c>
      <c r="BA10" s="102" t="s">
        <v>126</v>
      </c>
      <c r="BB10" s="102" t="s">
        <v>126</v>
      </c>
      <c r="BC10" s="102" t="s">
        <v>126</v>
      </c>
      <c r="BD10" s="223" t="s">
        <v>126</v>
      </c>
      <c r="BE10" s="224" t="s">
        <v>126</v>
      </c>
      <c r="BF10" s="102" t="s">
        <v>126</v>
      </c>
      <c r="BG10" s="102" t="s">
        <v>126</v>
      </c>
      <c r="BH10" s="102" t="s">
        <v>126</v>
      </c>
      <c r="BI10" s="102" t="s">
        <v>126</v>
      </c>
      <c r="BJ10" s="223" t="s">
        <v>126</v>
      </c>
    </row>
    <row r="11" spans="2:62" ht="22.5" customHeight="1" thickBot="1" x14ac:dyDescent="0.25">
      <c r="B11" s="162">
        <v>3</v>
      </c>
      <c r="C11" s="168" t="s">
        <v>12</v>
      </c>
      <c r="D11" s="64"/>
      <c r="E11" s="83"/>
      <c r="F11" s="83"/>
      <c r="G11" s="83"/>
      <c r="H11" s="83"/>
      <c r="I11" s="185"/>
      <c r="J11" s="185"/>
      <c r="K11" s="185"/>
      <c r="L11" s="185"/>
      <c r="M11" s="185"/>
      <c r="N11" s="229"/>
      <c r="O11" s="32"/>
      <c r="P11" s="32"/>
      <c r="Q11" s="32"/>
      <c r="R11" s="32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200"/>
      <c r="AK11" s="200"/>
      <c r="AL11" s="200"/>
      <c r="AM11" s="185"/>
      <c r="AN11" s="185"/>
      <c r="AO11" s="185"/>
      <c r="AP11" s="185"/>
      <c r="AQ11" s="185"/>
      <c r="AR11" s="229"/>
      <c r="AS11" s="185"/>
      <c r="AT11" s="185"/>
      <c r="AU11" s="185"/>
      <c r="AV11" s="185"/>
      <c r="AW11" s="185"/>
      <c r="AX11" s="229"/>
      <c r="AY11" s="185"/>
      <c r="AZ11" s="185"/>
      <c r="BA11" s="185"/>
      <c r="BB11" s="185"/>
      <c r="BC11" s="185"/>
      <c r="BD11" s="229"/>
      <c r="BE11" s="185"/>
      <c r="BF11" s="185"/>
      <c r="BG11" s="185"/>
      <c r="BH11" s="185"/>
      <c r="BI11" s="185"/>
      <c r="BJ11" s="229"/>
    </row>
    <row r="12" spans="2:62" ht="28.5" customHeight="1" thickBot="1" x14ac:dyDescent="0.25">
      <c r="B12" s="164">
        <v>3.1</v>
      </c>
      <c r="C12" s="58" t="s">
        <v>353</v>
      </c>
      <c r="D12" s="169" t="s">
        <v>14</v>
      </c>
      <c r="E12" s="22" t="s">
        <v>15</v>
      </c>
      <c r="F12" s="22" t="s">
        <v>281</v>
      </c>
      <c r="G12" s="22" t="s">
        <v>17</v>
      </c>
      <c r="H12" s="22" t="s">
        <v>15</v>
      </c>
      <c r="I12" s="106" t="s">
        <v>15</v>
      </c>
      <c r="J12" s="106" t="s">
        <v>15</v>
      </c>
      <c r="K12" s="106" t="s">
        <v>15</v>
      </c>
      <c r="L12" s="106" t="s">
        <v>15</v>
      </c>
      <c r="M12" s="106" t="s">
        <v>15</v>
      </c>
      <c r="N12" s="220" t="s">
        <v>15</v>
      </c>
      <c r="O12" s="230" t="s">
        <v>15</v>
      </c>
      <c r="P12" s="21" t="s">
        <v>15</v>
      </c>
      <c r="Q12" s="21" t="s">
        <v>15</v>
      </c>
      <c r="R12" s="21" t="s">
        <v>15</v>
      </c>
      <c r="S12" s="22" t="s">
        <v>15</v>
      </c>
      <c r="T12" s="22" t="s">
        <v>15</v>
      </c>
      <c r="U12" s="22" t="s">
        <v>15</v>
      </c>
      <c r="V12" s="22" t="s">
        <v>15</v>
      </c>
      <c r="W12" s="22" t="s">
        <v>15</v>
      </c>
      <c r="X12" s="22" t="s">
        <v>15</v>
      </c>
      <c r="Y12" s="22" t="s">
        <v>15</v>
      </c>
      <c r="Z12" s="22" t="s">
        <v>15</v>
      </c>
      <c r="AA12" s="22" t="s">
        <v>15</v>
      </c>
      <c r="AB12" s="22" t="s">
        <v>15</v>
      </c>
      <c r="AC12" s="22" t="s">
        <v>15</v>
      </c>
      <c r="AD12" s="169" t="s">
        <v>17</v>
      </c>
      <c r="AE12" s="169" t="s">
        <v>281</v>
      </c>
      <c r="AF12" s="169" t="s">
        <v>15</v>
      </c>
      <c r="AG12" s="169" t="s">
        <v>17</v>
      </c>
      <c r="AH12" s="169" t="s">
        <v>281</v>
      </c>
      <c r="AI12" s="169" t="s">
        <v>15</v>
      </c>
      <c r="AJ12" s="199" t="s">
        <v>15</v>
      </c>
      <c r="AK12" s="199" t="s">
        <v>15</v>
      </c>
      <c r="AL12" s="199" t="s">
        <v>15</v>
      </c>
      <c r="AM12" s="106" t="s">
        <v>15</v>
      </c>
      <c r="AN12" s="106" t="s">
        <v>15</v>
      </c>
      <c r="AO12" s="106" t="s">
        <v>15</v>
      </c>
      <c r="AP12" s="106" t="s">
        <v>15</v>
      </c>
      <c r="AQ12" s="106" t="s">
        <v>15</v>
      </c>
      <c r="AR12" s="220" t="s">
        <v>15</v>
      </c>
      <c r="AS12" s="221" t="s">
        <v>15</v>
      </c>
      <c r="AT12" s="106" t="s">
        <v>15</v>
      </c>
      <c r="AU12" s="106" t="s">
        <v>15</v>
      </c>
      <c r="AV12" s="106" t="s">
        <v>15</v>
      </c>
      <c r="AW12" s="106" t="s">
        <v>15</v>
      </c>
      <c r="AX12" s="220" t="s">
        <v>15</v>
      </c>
      <c r="AY12" s="221" t="s">
        <v>15</v>
      </c>
      <c r="AZ12" s="106" t="s">
        <v>15</v>
      </c>
      <c r="BA12" s="106" t="s">
        <v>15</v>
      </c>
      <c r="BB12" s="106" t="s">
        <v>15</v>
      </c>
      <c r="BC12" s="106" t="s">
        <v>15</v>
      </c>
      <c r="BD12" s="220" t="s">
        <v>15</v>
      </c>
      <c r="BE12" s="221" t="s">
        <v>15</v>
      </c>
      <c r="BF12" s="106" t="s">
        <v>15</v>
      </c>
      <c r="BG12" s="106" t="s">
        <v>15</v>
      </c>
      <c r="BH12" s="106" t="s">
        <v>15</v>
      </c>
      <c r="BI12" s="106" t="s">
        <v>15</v>
      </c>
      <c r="BJ12" s="220" t="s">
        <v>15</v>
      </c>
    </row>
    <row r="13" spans="2:62" ht="28.5" customHeight="1" thickBot="1" x14ac:dyDescent="0.25">
      <c r="B13" s="164">
        <v>3.2</v>
      </c>
      <c r="C13" s="58" t="s">
        <v>16</v>
      </c>
      <c r="D13" s="169" t="s">
        <v>14</v>
      </c>
      <c r="E13" s="22" t="s">
        <v>15</v>
      </c>
      <c r="F13" s="22" t="s">
        <v>15</v>
      </c>
      <c r="G13" s="22" t="s">
        <v>15</v>
      </c>
      <c r="H13" s="22" t="s">
        <v>15</v>
      </c>
      <c r="I13" s="106" t="s">
        <v>15</v>
      </c>
      <c r="J13" s="106" t="s">
        <v>15</v>
      </c>
      <c r="K13" s="106" t="s">
        <v>15</v>
      </c>
      <c r="L13" s="106" t="s">
        <v>15</v>
      </c>
      <c r="M13" s="106" t="s">
        <v>15</v>
      </c>
      <c r="N13" s="220" t="s">
        <v>15</v>
      </c>
      <c r="O13" s="230" t="s">
        <v>15</v>
      </c>
      <c r="P13" s="21" t="s">
        <v>15</v>
      </c>
      <c r="Q13" s="21" t="s">
        <v>15</v>
      </c>
      <c r="R13" s="21" t="s">
        <v>15</v>
      </c>
      <c r="S13" s="22" t="s">
        <v>15</v>
      </c>
      <c r="T13" s="22" t="s">
        <v>15</v>
      </c>
      <c r="U13" s="22" t="s">
        <v>15</v>
      </c>
      <c r="V13" s="22" t="s">
        <v>15</v>
      </c>
      <c r="W13" s="22" t="s">
        <v>15</v>
      </c>
      <c r="X13" s="22" t="s">
        <v>15</v>
      </c>
      <c r="Y13" s="22" t="s">
        <v>15</v>
      </c>
      <c r="Z13" s="22" t="s">
        <v>15</v>
      </c>
      <c r="AA13" s="22" t="s">
        <v>15</v>
      </c>
      <c r="AB13" s="22" t="s">
        <v>15</v>
      </c>
      <c r="AC13" s="22" t="s">
        <v>15</v>
      </c>
      <c r="AD13" s="169" t="s">
        <v>17</v>
      </c>
      <c r="AE13" s="169" t="s">
        <v>281</v>
      </c>
      <c r="AF13" s="169" t="s">
        <v>15</v>
      </c>
      <c r="AG13" s="169" t="s">
        <v>17</v>
      </c>
      <c r="AH13" s="169" t="s">
        <v>281</v>
      </c>
      <c r="AI13" s="169" t="s">
        <v>15</v>
      </c>
      <c r="AJ13" s="199" t="s">
        <v>15</v>
      </c>
      <c r="AK13" s="199" t="s">
        <v>15</v>
      </c>
      <c r="AL13" s="199" t="s">
        <v>15</v>
      </c>
      <c r="AM13" s="106" t="s">
        <v>15</v>
      </c>
      <c r="AN13" s="106" t="s">
        <v>15</v>
      </c>
      <c r="AO13" s="106" t="s">
        <v>15</v>
      </c>
      <c r="AP13" s="106" t="s">
        <v>15</v>
      </c>
      <c r="AQ13" s="106" t="s">
        <v>15</v>
      </c>
      <c r="AR13" s="220" t="s">
        <v>15</v>
      </c>
      <c r="AS13" s="221" t="s">
        <v>15</v>
      </c>
      <c r="AT13" s="106" t="s">
        <v>15</v>
      </c>
      <c r="AU13" s="106" t="s">
        <v>15</v>
      </c>
      <c r="AV13" s="106" t="s">
        <v>15</v>
      </c>
      <c r="AW13" s="106" t="s">
        <v>15</v>
      </c>
      <c r="AX13" s="220" t="s">
        <v>15</v>
      </c>
      <c r="AY13" s="221" t="s">
        <v>15</v>
      </c>
      <c r="AZ13" s="106" t="s">
        <v>15</v>
      </c>
      <c r="BA13" s="106" t="s">
        <v>15</v>
      </c>
      <c r="BB13" s="106" t="s">
        <v>15</v>
      </c>
      <c r="BC13" s="106" t="s">
        <v>15</v>
      </c>
      <c r="BD13" s="220" t="s">
        <v>15</v>
      </c>
      <c r="BE13" s="221" t="s">
        <v>15</v>
      </c>
      <c r="BF13" s="106" t="s">
        <v>15</v>
      </c>
      <c r="BG13" s="106" t="s">
        <v>15</v>
      </c>
      <c r="BH13" s="106" t="s">
        <v>15</v>
      </c>
      <c r="BI13" s="106" t="s">
        <v>15</v>
      </c>
      <c r="BJ13" s="220" t="s">
        <v>15</v>
      </c>
    </row>
    <row r="14" spans="2:62" ht="13.5" thickBot="1" x14ac:dyDescent="0.25">
      <c r="B14" s="163">
        <v>3.3</v>
      </c>
      <c r="C14" s="61" t="s">
        <v>47</v>
      </c>
      <c r="D14" s="59" t="s">
        <v>18</v>
      </c>
      <c r="E14" s="20">
        <v>30.5</v>
      </c>
      <c r="F14" s="20">
        <v>14.042999999999999</v>
      </c>
      <c r="G14" s="20">
        <v>14.042999999999999</v>
      </c>
      <c r="H14" s="20">
        <v>14.0425</v>
      </c>
      <c r="I14" s="102">
        <v>48.2</v>
      </c>
      <c r="J14" s="102">
        <v>48.2</v>
      </c>
      <c r="K14" s="102">
        <v>48.2</v>
      </c>
      <c r="L14" s="102">
        <v>48.2</v>
      </c>
      <c r="M14" s="102">
        <v>48.2</v>
      </c>
      <c r="N14" s="223">
        <v>48.2</v>
      </c>
      <c r="O14" s="230">
        <v>28.9</v>
      </c>
      <c r="P14" s="21">
        <v>28.9</v>
      </c>
      <c r="Q14" s="21">
        <v>28.9</v>
      </c>
      <c r="R14" s="21">
        <v>28.9</v>
      </c>
      <c r="S14" s="20">
        <v>28.475000000000001</v>
      </c>
      <c r="T14" s="20">
        <v>28.38</v>
      </c>
      <c r="U14" s="20">
        <v>29.375</v>
      </c>
      <c r="V14" s="20">
        <v>29.75</v>
      </c>
      <c r="W14" s="20">
        <v>28.475000000000001</v>
      </c>
      <c r="X14" s="20">
        <v>28.38</v>
      </c>
      <c r="Y14" s="20">
        <v>29.375</v>
      </c>
      <c r="Z14" s="20">
        <v>28.475000000000001</v>
      </c>
      <c r="AA14" s="20">
        <v>28.38</v>
      </c>
      <c r="AB14" s="20">
        <v>29.375</v>
      </c>
      <c r="AC14" s="20">
        <v>29.75</v>
      </c>
      <c r="AD14" s="169">
        <v>8.15</v>
      </c>
      <c r="AE14" s="169">
        <v>8.15</v>
      </c>
      <c r="AF14" s="169">
        <v>8.15</v>
      </c>
      <c r="AG14" s="169">
        <v>8.15</v>
      </c>
      <c r="AH14" s="169">
        <v>8.15</v>
      </c>
      <c r="AI14" s="169">
        <v>8.15</v>
      </c>
      <c r="AJ14" s="199">
        <v>29.63</v>
      </c>
      <c r="AK14" s="199">
        <v>29.88</v>
      </c>
      <c r="AL14" s="199">
        <v>29.31</v>
      </c>
      <c r="AM14" s="102">
        <v>48.2</v>
      </c>
      <c r="AN14" s="102">
        <v>48.2</v>
      </c>
      <c r="AO14" s="102">
        <v>48.2</v>
      </c>
      <c r="AP14" s="102">
        <v>48.2</v>
      </c>
      <c r="AQ14" s="102">
        <v>48.2</v>
      </c>
      <c r="AR14" s="223">
        <v>48.2</v>
      </c>
      <c r="AS14" s="224">
        <v>48.2</v>
      </c>
      <c r="AT14" s="102">
        <v>48.2</v>
      </c>
      <c r="AU14" s="102">
        <v>48.2</v>
      </c>
      <c r="AV14" s="102">
        <v>48.2</v>
      </c>
      <c r="AW14" s="102">
        <v>48.2</v>
      </c>
      <c r="AX14" s="223">
        <v>48.2</v>
      </c>
      <c r="AY14" s="224">
        <v>48.2</v>
      </c>
      <c r="AZ14" s="102">
        <v>48.2</v>
      </c>
      <c r="BA14" s="102">
        <v>48.2</v>
      </c>
      <c r="BB14" s="102">
        <v>48.2</v>
      </c>
      <c r="BC14" s="102">
        <v>48.2</v>
      </c>
      <c r="BD14" s="223">
        <v>48.2</v>
      </c>
      <c r="BE14" s="224">
        <v>48.2</v>
      </c>
      <c r="BF14" s="102">
        <v>48.2</v>
      </c>
      <c r="BG14" s="102">
        <v>48.2</v>
      </c>
      <c r="BH14" s="102">
        <v>48.2</v>
      </c>
      <c r="BI14" s="102">
        <v>48.2</v>
      </c>
      <c r="BJ14" s="223">
        <v>48.2</v>
      </c>
    </row>
    <row r="15" spans="2:62" ht="26.25" thickBot="1" x14ac:dyDescent="0.25">
      <c r="B15" s="163">
        <v>3.4</v>
      </c>
      <c r="C15" s="61" t="s">
        <v>50</v>
      </c>
      <c r="D15" s="59"/>
      <c r="E15" s="20" t="s">
        <v>19</v>
      </c>
      <c r="F15" s="20" t="s">
        <v>19</v>
      </c>
      <c r="G15" s="20" t="s">
        <v>19</v>
      </c>
      <c r="H15" s="20" t="s">
        <v>19</v>
      </c>
      <c r="I15" s="102" t="s">
        <v>432</v>
      </c>
      <c r="J15" s="102" t="s">
        <v>432</v>
      </c>
      <c r="K15" s="102" t="s">
        <v>432</v>
      </c>
      <c r="L15" s="102" t="s">
        <v>432</v>
      </c>
      <c r="M15" s="102" t="s">
        <v>432</v>
      </c>
      <c r="N15" s="223" t="s">
        <v>419</v>
      </c>
      <c r="O15" s="230" t="s">
        <v>419</v>
      </c>
      <c r="P15" s="21" t="s">
        <v>419</v>
      </c>
      <c r="Q15" s="21" t="s">
        <v>419</v>
      </c>
      <c r="R15" s="21" t="s">
        <v>419</v>
      </c>
      <c r="S15" s="20" t="s">
        <v>19</v>
      </c>
      <c r="T15" s="20" t="s">
        <v>19</v>
      </c>
      <c r="U15" s="20" t="s">
        <v>19</v>
      </c>
      <c r="V15" s="20" t="s">
        <v>19</v>
      </c>
      <c r="W15" s="20" t="s">
        <v>19</v>
      </c>
      <c r="X15" s="20" t="s">
        <v>19</v>
      </c>
      <c r="Y15" s="20" t="s">
        <v>19</v>
      </c>
      <c r="Z15" s="20" t="s">
        <v>19</v>
      </c>
      <c r="AA15" s="20" t="s">
        <v>19</v>
      </c>
      <c r="AB15" s="20" t="s">
        <v>19</v>
      </c>
      <c r="AC15" s="20" t="s">
        <v>19</v>
      </c>
      <c r="AD15" s="169" t="s">
        <v>19</v>
      </c>
      <c r="AE15" s="169" t="s">
        <v>19</v>
      </c>
      <c r="AF15" s="169" t="s">
        <v>19</v>
      </c>
      <c r="AG15" s="169" t="s">
        <v>19</v>
      </c>
      <c r="AH15" s="169" t="s">
        <v>19</v>
      </c>
      <c r="AI15" s="169" t="s">
        <v>19</v>
      </c>
      <c r="AJ15" s="199" t="s">
        <v>483</v>
      </c>
      <c r="AK15" s="199" t="s">
        <v>483</v>
      </c>
      <c r="AL15" s="199" t="s">
        <v>483</v>
      </c>
      <c r="AM15" s="102" t="s">
        <v>432</v>
      </c>
      <c r="AN15" s="102" t="s">
        <v>432</v>
      </c>
      <c r="AO15" s="102" t="s">
        <v>432</v>
      </c>
      <c r="AP15" s="102" t="s">
        <v>432</v>
      </c>
      <c r="AQ15" s="102" t="s">
        <v>432</v>
      </c>
      <c r="AR15" s="223" t="s">
        <v>419</v>
      </c>
      <c r="AS15" s="224" t="s">
        <v>432</v>
      </c>
      <c r="AT15" s="102" t="s">
        <v>432</v>
      </c>
      <c r="AU15" s="102" t="s">
        <v>432</v>
      </c>
      <c r="AV15" s="102" t="s">
        <v>432</v>
      </c>
      <c r="AW15" s="102" t="s">
        <v>432</v>
      </c>
      <c r="AX15" s="223" t="s">
        <v>419</v>
      </c>
      <c r="AY15" s="224" t="s">
        <v>432</v>
      </c>
      <c r="AZ15" s="102" t="s">
        <v>432</v>
      </c>
      <c r="BA15" s="102" t="s">
        <v>432</v>
      </c>
      <c r="BB15" s="102" t="s">
        <v>432</v>
      </c>
      <c r="BC15" s="102" t="s">
        <v>432</v>
      </c>
      <c r="BD15" s="223" t="s">
        <v>419</v>
      </c>
      <c r="BE15" s="224" t="s">
        <v>432</v>
      </c>
      <c r="BF15" s="102" t="s">
        <v>432</v>
      </c>
      <c r="BG15" s="102" t="s">
        <v>432</v>
      </c>
      <c r="BH15" s="102" t="s">
        <v>432</v>
      </c>
      <c r="BI15" s="102" t="s">
        <v>432</v>
      </c>
      <c r="BJ15" s="223" t="s">
        <v>419</v>
      </c>
    </row>
    <row r="16" spans="2:62" ht="13.5" thickBot="1" x14ac:dyDescent="0.25">
      <c r="B16" s="163">
        <v>3.5</v>
      </c>
      <c r="C16" s="61" t="s">
        <v>49</v>
      </c>
      <c r="D16" s="59" t="s">
        <v>18</v>
      </c>
      <c r="E16" s="20">
        <v>19.600000000000001</v>
      </c>
      <c r="F16" s="20">
        <v>10.993</v>
      </c>
      <c r="G16" s="20">
        <v>10.993</v>
      </c>
      <c r="H16" s="20">
        <v>10.9925</v>
      </c>
      <c r="I16" s="102">
        <v>37.75</v>
      </c>
      <c r="J16" s="102">
        <v>37.75</v>
      </c>
      <c r="K16" s="102">
        <v>37.75</v>
      </c>
      <c r="L16" s="102">
        <v>37.75</v>
      </c>
      <c r="M16" s="102">
        <v>37.75</v>
      </c>
      <c r="N16" s="223">
        <v>37.75</v>
      </c>
      <c r="O16" s="230">
        <v>19.100000000000001</v>
      </c>
      <c r="P16" s="21">
        <v>19.100000000000001</v>
      </c>
      <c r="Q16" s="21">
        <v>19.100000000000001</v>
      </c>
      <c r="R16" s="21">
        <v>19.100000000000001</v>
      </c>
      <c r="S16" s="20">
        <v>18.425000000000001</v>
      </c>
      <c r="T16" s="20">
        <v>18.329999999999998</v>
      </c>
      <c r="U16" s="20">
        <v>18.675000000000001</v>
      </c>
      <c r="V16" s="20">
        <v>19.95</v>
      </c>
      <c r="W16" s="20">
        <v>18.425000000000001</v>
      </c>
      <c r="X16" s="20">
        <v>18.329999999999998</v>
      </c>
      <c r="Y16" s="20">
        <v>18.675000000000001</v>
      </c>
      <c r="Z16" s="20">
        <v>18.425000000000001</v>
      </c>
      <c r="AA16" s="20">
        <v>18.329999999999998</v>
      </c>
      <c r="AB16" s="20">
        <v>18.675000000000001</v>
      </c>
      <c r="AC16" s="20">
        <v>19.95</v>
      </c>
      <c r="AD16" s="169">
        <v>7.5</v>
      </c>
      <c r="AE16" s="169">
        <v>7.5</v>
      </c>
      <c r="AF16" s="169">
        <v>7.5</v>
      </c>
      <c r="AG16" s="169">
        <v>7.5</v>
      </c>
      <c r="AH16" s="169">
        <v>7.5</v>
      </c>
      <c r="AI16" s="169">
        <v>7.5</v>
      </c>
      <c r="AJ16" s="199">
        <v>19.95</v>
      </c>
      <c r="AK16" s="199">
        <v>19.760000000000002</v>
      </c>
      <c r="AL16" s="199">
        <v>18.43</v>
      </c>
      <c r="AM16" s="102">
        <v>37.75</v>
      </c>
      <c r="AN16" s="102">
        <v>37.75</v>
      </c>
      <c r="AO16" s="102">
        <v>37.75</v>
      </c>
      <c r="AP16" s="102">
        <v>37.75</v>
      </c>
      <c r="AQ16" s="102">
        <v>37.75</v>
      </c>
      <c r="AR16" s="223">
        <v>37.75</v>
      </c>
      <c r="AS16" s="224">
        <v>37.75</v>
      </c>
      <c r="AT16" s="102">
        <v>37.75</v>
      </c>
      <c r="AU16" s="102">
        <v>37.75</v>
      </c>
      <c r="AV16" s="102">
        <v>37.75</v>
      </c>
      <c r="AW16" s="102">
        <v>37.75</v>
      </c>
      <c r="AX16" s="223">
        <v>37.75</v>
      </c>
      <c r="AY16" s="224">
        <v>37.75</v>
      </c>
      <c r="AZ16" s="102">
        <v>37.75</v>
      </c>
      <c r="BA16" s="102">
        <v>37.75</v>
      </c>
      <c r="BB16" s="102">
        <v>37.75</v>
      </c>
      <c r="BC16" s="102">
        <v>37.75</v>
      </c>
      <c r="BD16" s="223">
        <v>37.75</v>
      </c>
      <c r="BE16" s="224">
        <v>37.75</v>
      </c>
      <c r="BF16" s="102">
        <v>37.75</v>
      </c>
      <c r="BG16" s="102">
        <v>37.75</v>
      </c>
      <c r="BH16" s="102">
        <v>37.75</v>
      </c>
      <c r="BI16" s="102">
        <v>37.75</v>
      </c>
      <c r="BJ16" s="223">
        <v>37.75</v>
      </c>
    </row>
    <row r="17" spans="2:62" ht="26.25" thickBot="1" x14ac:dyDescent="0.25">
      <c r="B17" s="163">
        <v>3.6</v>
      </c>
      <c r="C17" s="61" t="s">
        <v>51</v>
      </c>
      <c r="D17" s="59"/>
      <c r="E17" s="20" t="s">
        <v>19</v>
      </c>
      <c r="F17" s="20" t="s">
        <v>20</v>
      </c>
      <c r="G17" s="20" t="s">
        <v>20</v>
      </c>
      <c r="H17" s="20" t="s">
        <v>20</v>
      </c>
      <c r="I17" s="102" t="s">
        <v>432</v>
      </c>
      <c r="J17" s="102" t="s">
        <v>432</v>
      </c>
      <c r="K17" s="102" t="s">
        <v>432</v>
      </c>
      <c r="L17" s="102" t="s">
        <v>432</v>
      </c>
      <c r="M17" s="102" t="s">
        <v>432</v>
      </c>
      <c r="N17" s="223" t="s">
        <v>419</v>
      </c>
      <c r="O17" s="230" t="s">
        <v>419</v>
      </c>
      <c r="P17" s="21" t="s">
        <v>419</v>
      </c>
      <c r="Q17" s="21" t="s">
        <v>419</v>
      </c>
      <c r="R17" s="21" t="s">
        <v>419</v>
      </c>
      <c r="S17" s="20" t="s">
        <v>19</v>
      </c>
      <c r="T17" s="20" t="s">
        <v>19</v>
      </c>
      <c r="U17" s="20" t="s">
        <v>19</v>
      </c>
      <c r="V17" s="20" t="s">
        <v>19</v>
      </c>
      <c r="W17" s="20" t="s">
        <v>19</v>
      </c>
      <c r="X17" s="20" t="s">
        <v>19</v>
      </c>
      <c r="Y17" s="20" t="s">
        <v>19</v>
      </c>
      <c r="Z17" s="20" t="s">
        <v>19</v>
      </c>
      <c r="AA17" s="20" t="s">
        <v>19</v>
      </c>
      <c r="AB17" s="20" t="s">
        <v>19</v>
      </c>
      <c r="AC17" s="20" t="s">
        <v>19</v>
      </c>
      <c r="AD17" s="169" t="s">
        <v>20</v>
      </c>
      <c r="AE17" s="169" t="s">
        <v>20</v>
      </c>
      <c r="AF17" s="169" t="s">
        <v>20</v>
      </c>
      <c r="AG17" s="169" t="s">
        <v>20</v>
      </c>
      <c r="AH17" s="169" t="s">
        <v>20</v>
      </c>
      <c r="AI17" s="169" t="s">
        <v>20</v>
      </c>
      <c r="AJ17" s="199" t="s">
        <v>483</v>
      </c>
      <c r="AK17" s="199" t="s">
        <v>483</v>
      </c>
      <c r="AL17" s="199" t="s">
        <v>483</v>
      </c>
      <c r="AM17" s="102" t="s">
        <v>432</v>
      </c>
      <c r="AN17" s="102" t="s">
        <v>432</v>
      </c>
      <c r="AO17" s="102" t="s">
        <v>432</v>
      </c>
      <c r="AP17" s="102" t="s">
        <v>432</v>
      </c>
      <c r="AQ17" s="102" t="s">
        <v>432</v>
      </c>
      <c r="AR17" s="223" t="s">
        <v>419</v>
      </c>
      <c r="AS17" s="224" t="s">
        <v>432</v>
      </c>
      <c r="AT17" s="102" t="s">
        <v>432</v>
      </c>
      <c r="AU17" s="102" t="s">
        <v>432</v>
      </c>
      <c r="AV17" s="102" t="s">
        <v>432</v>
      </c>
      <c r="AW17" s="102" t="s">
        <v>432</v>
      </c>
      <c r="AX17" s="223" t="s">
        <v>419</v>
      </c>
      <c r="AY17" s="224" t="s">
        <v>432</v>
      </c>
      <c r="AZ17" s="102" t="s">
        <v>432</v>
      </c>
      <c r="BA17" s="102" t="s">
        <v>432</v>
      </c>
      <c r="BB17" s="102" t="s">
        <v>432</v>
      </c>
      <c r="BC17" s="102" t="s">
        <v>432</v>
      </c>
      <c r="BD17" s="223" t="s">
        <v>419</v>
      </c>
      <c r="BE17" s="224" t="s">
        <v>432</v>
      </c>
      <c r="BF17" s="102" t="s">
        <v>432</v>
      </c>
      <c r="BG17" s="102" t="s">
        <v>432</v>
      </c>
      <c r="BH17" s="102" t="s">
        <v>432</v>
      </c>
      <c r="BI17" s="102" t="s">
        <v>432</v>
      </c>
      <c r="BJ17" s="223" t="s">
        <v>419</v>
      </c>
    </row>
    <row r="18" spans="2:62" ht="24.75" customHeight="1" thickBot="1" x14ac:dyDescent="0.25">
      <c r="B18" s="163" t="s">
        <v>163</v>
      </c>
      <c r="C18" s="58" t="s">
        <v>252</v>
      </c>
      <c r="D18" s="59"/>
      <c r="E18" s="20" t="s">
        <v>266</v>
      </c>
      <c r="F18" s="20" t="s">
        <v>22</v>
      </c>
      <c r="G18" s="20" t="s">
        <v>22</v>
      </c>
      <c r="H18" s="20" t="s">
        <v>52</v>
      </c>
      <c r="I18" s="102" t="s">
        <v>266</v>
      </c>
      <c r="J18" s="102" t="s">
        <v>266</v>
      </c>
      <c r="K18" s="102" t="s">
        <v>266</v>
      </c>
      <c r="L18" s="102" t="s">
        <v>266</v>
      </c>
      <c r="M18" s="102" t="s">
        <v>266</v>
      </c>
      <c r="N18" s="223" t="s">
        <v>266</v>
      </c>
      <c r="O18" s="230" t="s">
        <v>22</v>
      </c>
      <c r="P18" s="21" t="s">
        <v>22</v>
      </c>
      <c r="Q18" s="21" t="s">
        <v>22</v>
      </c>
      <c r="R18" s="21" t="s">
        <v>22</v>
      </c>
      <c r="S18" s="20" t="s">
        <v>52</v>
      </c>
      <c r="T18" s="20" t="s">
        <v>52</v>
      </c>
      <c r="U18" s="20" t="s">
        <v>52</v>
      </c>
      <c r="V18" s="20" t="s">
        <v>52</v>
      </c>
      <c r="W18" s="20" t="s">
        <v>52</v>
      </c>
      <c r="X18" s="20" t="s">
        <v>52</v>
      </c>
      <c r="Y18" s="20" t="s">
        <v>52</v>
      </c>
      <c r="Z18" s="20" t="s">
        <v>52</v>
      </c>
      <c r="AA18" s="20" t="s">
        <v>52</v>
      </c>
      <c r="AB18" s="20" t="s">
        <v>52</v>
      </c>
      <c r="AC18" s="20" t="s">
        <v>52</v>
      </c>
      <c r="AD18" s="169" t="s">
        <v>266</v>
      </c>
      <c r="AE18" s="169" t="s">
        <v>266</v>
      </c>
      <c r="AF18" s="169" t="s">
        <v>266</v>
      </c>
      <c r="AG18" s="169" t="s">
        <v>266</v>
      </c>
      <c r="AH18" s="169" t="s">
        <v>266</v>
      </c>
      <c r="AI18" s="169" t="s">
        <v>266</v>
      </c>
      <c r="AJ18" s="203" t="s">
        <v>22</v>
      </c>
      <c r="AK18" s="203" t="s">
        <v>52</v>
      </c>
      <c r="AL18" s="199" t="s">
        <v>22</v>
      </c>
      <c r="AM18" s="102" t="s">
        <v>266</v>
      </c>
      <c r="AN18" s="102" t="s">
        <v>266</v>
      </c>
      <c r="AO18" s="102" t="s">
        <v>266</v>
      </c>
      <c r="AP18" s="102" t="s">
        <v>266</v>
      </c>
      <c r="AQ18" s="102" t="s">
        <v>266</v>
      </c>
      <c r="AR18" s="223" t="s">
        <v>266</v>
      </c>
      <c r="AS18" s="224" t="s">
        <v>266</v>
      </c>
      <c r="AT18" s="102" t="s">
        <v>266</v>
      </c>
      <c r="AU18" s="102" t="s">
        <v>266</v>
      </c>
      <c r="AV18" s="102" t="s">
        <v>266</v>
      </c>
      <c r="AW18" s="102" t="s">
        <v>266</v>
      </c>
      <c r="AX18" s="223" t="s">
        <v>266</v>
      </c>
      <c r="AY18" s="224" t="s">
        <v>266</v>
      </c>
      <c r="AZ18" s="102" t="s">
        <v>266</v>
      </c>
      <c r="BA18" s="102" t="s">
        <v>266</v>
      </c>
      <c r="BB18" s="102" t="s">
        <v>266</v>
      </c>
      <c r="BC18" s="102" t="s">
        <v>266</v>
      </c>
      <c r="BD18" s="223" t="s">
        <v>266</v>
      </c>
      <c r="BE18" s="224" t="s">
        <v>266</v>
      </c>
      <c r="BF18" s="102" t="s">
        <v>266</v>
      </c>
      <c r="BG18" s="102" t="s">
        <v>266</v>
      </c>
      <c r="BH18" s="102" t="s">
        <v>266</v>
      </c>
      <c r="BI18" s="102" t="s">
        <v>266</v>
      </c>
      <c r="BJ18" s="223" t="s">
        <v>266</v>
      </c>
    </row>
    <row r="19" spans="2:62" ht="25.5" customHeight="1" thickBot="1" x14ac:dyDescent="0.25">
      <c r="B19" s="163" t="s">
        <v>164</v>
      </c>
      <c r="C19" s="58" t="s">
        <v>21</v>
      </c>
      <c r="D19" s="59"/>
      <c r="E19" s="20" t="s">
        <v>266</v>
      </c>
      <c r="F19" s="20" t="s">
        <v>168</v>
      </c>
      <c r="G19" s="20" t="s">
        <v>168</v>
      </c>
      <c r="H19" s="20" t="s">
        <v>52</v>
      </c>
      <c r="I19" s="102" t="s">
        <v>259</v>
      </c>
      <c r="J19" s="102" t="s">
        <v>259</v>
      </c>
      <c r="K19" s="102" t="s">
        <v>259</v>
      </c>
      <c r="L19" s="102" t="s">
        <v>259</v>
      </c>
      <c r="M19" s="102" t="s">
        <v>259</v>
      </c>
      <c r="N19" s="223" t="s">
        <v>259</v>
      </c>
      <c r="O19" s="230" t="s">
        <v>421</v>
      </c>
      <c r="P19" s="21" t="s">
        <v>421</v>
      </c>
      <c r="Q19" s="21" t="s">
        <v>421</v>
      </c>
      <c r="R19" s="21" t="s">
        <v>421</v>
      </c>
      <c r="S19" s="20" t="s">
        <v>39</v>
      </c>
      <c r="T19" s="20" t="s">
        <v>39</v>
      </c>
      <c r="U19" s="20" t="s">
        <v>39</v>
      </c>
      <c r="V19" s="20" t="s">
        <v>39</v>
      </c>
      <c r="W19" s="20" t="s">
        <v>39</v>
      </c>
      <c r="X19" s="20" t="s">
        <v>39</v>
      </c>
      <c r="Y19" s="20" t="s">
        <v>39</v>
      </c>
      <c r="Z19" s="20" t="s">
        <v>39</v>
      </c>
      <c r="AA19" s="20" t="s">
        <v>39</v>
      </c>
      <c r="AB19" s="20" t="s">
        <v>39</v>
      </c>
      <c r="AC19" s="20" t="s">
        <v>39</v>
      </c>
      <c r="AD19" s="169" t="s">
        <v>266</v>
      </c>
      <c r="AE19" s="169" t="s">
        <v>266</v>
      </c>
      <c r="AF19" s="169" t="s">
        <v>266</v>
      </c>
      <c r="AG19" s="169" t="s">
        <v>266</v>
      </c>
      <c r="AH19" s="169" t="s">
        <v>266</v>
      </c>
      <c r="AI19" s="169" t="s">
        <v>266</v>
      </c>
      <c r="AJ19" s="203" t="s">
        <v>168</v>
      </c>
      <c r="AK19" s="203" t="s">
        <v>39</v>
      </c>
      <c r="AL19" s="199" t="s">
        <v>39</v>
      </c>
      <c r="AM19" s="102" t="s">
        <v>259</v>
      </c>
      <c r="AN19" s="102" t="s">
        <v>259</v>
      </c>
      <c r="AO19" s="102" t="s">
        <v>259</v>
      </c>
      <c r="AP19" s="102" t="s">
        <v>259</v>
      </c>
      <c r="AQ19" s="102" t="s">
        <v>259</v>
      </c>
      <c r="AR19" s="223" t="s">
        <v>259</v>
      </c>
      <c r="AS19" s="224" t="s">
        <v>259</v>
      </c>
      <c r="AT19" s="102" t="s">
        <v>259</v>
      </c>
      <c r="AU19" s="102" t="s">
        <v>259</v>
      </c>
      <c r="AV19" s="102" t="s">
        <v>259</v>
      </c>
      <c r="AW19" s="102" t="s">
        <v>259</v>
      </c>
      <c r="AX19" s="223" t="s">
        <v>259</v>
      </c>
      <c r="AY19" s="224" t="s">
        <v>259</v>
      </c>
      <c r="AZ19" s="102" t="s">
        <v>259</v>
      </c>
      <c r="BA19" s="102" t="s">
        <v>259</v>
      </c>
      <c r="BB19" s="102" t="s">
        <v>259</v>
      </c>
      <c r="BC19" s="102" t="s">
        <v>259</v>
      </c>
      <c r="BD19" s="223" t="s">
        <v>259</v>
      </c>
      <c r="BE19" s="224" t="s">
        <v>259</v>
      </c>
      <c r="BF19" s="102" t="s">
        <v>259</v>
      </c>
      <c r="BG19" s="102" t="s">
        <v>259</v>
      </c>
      <c r="BH19" s="102" t="s">
        <v>259</v>
      </c>
      <c r="BI19" s="102" t="s">
        <v>259</v>
      </c>
      <c r="BJ19" s="223" t="s">
        <v>259</v>
      </c>
    </row>
    <row r="20" spans="2:62" ht="36.75" customHeight="1" thickBot="1" x14ac:dyDescent="0.25">
      <c r="B20" s="163" t="s">
        <v>165</v>
      </c>
      <c r="C20" s="58" t="s">
        <v>356</v>
      </c>
      <c r="D20" s="59"/>
      <c r="E20" s="20" t="s">
        <v>267</v>
      </c>
      <c r="F20" s="20" t="s">
        <v>23</v>
      </c>
      <c r="G20" s="20" t="s">
        <v>23</v>
      </c>
      <c r="H20" s="20" t="s">
        <v>23</v>
      </c>
      <c r="I20" s="325" t="s">
        <v>515</v>
      </c>
      <c r="J20" s="326"/>
      <c r="K20" s="326"/>
      <c r="L20" s="326"/>
      <c r="M20" s="326"/>
      <c r="N20" s="327"/>
      <c r="O20" s="230" t="s">
        <v>23</v>
      </c>
      <c r="P20" s="21" t="s">
        <v>23</v>
      </c>
      <c r="Q20" s="21" t="s">
        <v>23</v>
      </c>
      <c r="R20" s="21" t="s">
        <v>23</v>
      </c>
      <c r="S20" s="20" t="s">
        <v>23</v>
      </c>
      <c r="T20" s="20" t="s">
        <v>23</v>
      </c>
      <c r="U20" s="20" t="s">
        <v>23</v>
      </c>
      <c r="V20" s="20" t="s">
        <v>23</v>
      </c>
      <c r="W20" s="20" t="s">
        <v>23</v>
      </c>
      <c r="X20" s="20" t="s">
        <v>23</v>
      </c>
      <c r="Y20" s="20" t="s">
        <v>23</v>
      </c>
      <c r="Z20" s="20" t="s">
        <v>23</v>
      </c>
      <c r="AA20" s="20" t="s">
        <v>23</v>
      </c>
      <c r="AB20" s="20" t="s">
        <v>23</v>
      </c>
      <c r="AC20" s="20" t="s">
        <v>351</v>
      </c>
      <c r="AD20" s="169" t="s">
        <v>446</v>
      </c>
      <c r="AE20" s="169" t="s">
        <v>446</v>
      </c>
      <c r="AF20" s="169" t="s">
        <v>446</v>
      </c>
      <c r="AG20" s="169" t="s">
        <v>446</v>
      </c>
      <c r="AH20" s="169" t="s">
        <v>446</v>
      </c>
      <c r="AI20" s="169" t="s">
        <v>446</v>
      </c>
      <c r="AJ20" s="199" t="s">
        <v>23</v>
      </c>
      <c r="AK20" s="199" t="s">
        <v>267</v>
      </c>
      <c r="AL20" s="199" t="s">
        <v>267</v>
      </c>
      <c r="AM20" s="325" t="s">
        <v>515</v>
      </c>
      <c r="AN20" s="326"/>
      <c r="AO20" s="326"/>
      <c r="AP20" s="326"/>
      <c r="AQ20" s="326"/>
      <c r="AR20" s="327"/>
      <c r="AS20" s="325" t="s">
        <v>515</v>
      </c>
      <c r="AT20" s="326"/>
      <c r="AU20" s="326"/>
      <c r="AV20" s="326"/>
      <c r="AW20" s="326"/>
      <c r="AX20" s="327"/>
      <c r="AY20" s="325" t="s">
        <v>515</v>
      </c>
      <c r="AZ20" s="326"/>
      <c r="BA20" s="326"/>
      <c r="BB20" s="326"/>
      <c r="BC20" s="326"/>
      <c r="BD20" s="327"/>
      <c r="BE20" s="325" t="s">
        <v>515</v>
      </c>
      <c r="BF20" s="326"/>
      <c r="BG20" s="326"/>
      <c r="BH20" s="326"/>
      <c r="BI20" s="326"/>
      <c r="BJ20" s="327"/>
    </row>
    <row r="21" spans="2:62" ht="13.5" thickBot="1" x14ac:dyDescent="0.25">
      <c r="B21" s="163" t="s">
        <v>80</v>
      </c>
      <c r="C21" s="61" t="s">
        <v>24</v>
      </c>
      <c r="D21" s="59"/>
      <c r="E21" s="20" t="s">
        <v>267</v>
      </c>
      <c r="F21" s="20" t="s">
        <v>23</v>
      </c>
      <c r="G21" s="20" t="s">
        <v>23</v>
      </c>
      <c r="H21" s="20" t="s">
        <v>23</v>
      </c>
      <c r="I21" s="102" t="s">
        <v>259</v>
      </c>
      <c r="J21" s="102" t="s">
        <v>259</v>
      </c>
      <c r="K21" s="102" t="s">
        <v>259</v>
      </c>
      <c r="L21" s="102" t="s">
        <v>259</v>
      </c>
      <c r="M21" s="102" t="s">
        <v>259</v>
      </c>
      <c r="N21" s="223" t="s">
        <v>259</v>
      </c>
      <c r="O21" s="230" t="s">
        <v>351</v>
      </c>
      <c r="P21" s="21" t="s">
        <v>23</v>
      </c>
      <c r="Q21" s="21" t="s">
        <v>23</v>
      </c>
      <c r="R21" s="21" t="s">
        <v>23</v>
      </c>
      <c r="S21" s="20" t="s">
        <v>39</v>
      </c>
      <c r="T21" s="20" t="s">
        <v>39</v>
      </c>
      <c r="U21" s="20" t="s">
        <v>39</v>
      </c>
      <c r="V21" s="20" t="s">
        <v>39</v>
      </c>
      <c r="W21" s="20" t="s">
        <v>39</v>
      </c>
      <c r="X21" s="20" t="s">
        <v>39</v>
      </c>
      <c r="Y21" s="20" t="s">
        <v>39</v>
      </c>
      <c r="Z21" s="20" t="s">
        <v>39</v>
      </c>
      <c r="AA21" s="20" t="s">
        <v>39</v>
      </c>
      <c r="AB21" s="20" t="s">
        <v>39</v>
      </c>
      <c r="AC21" s="20" t="s">
        <v>39</v>
      </c>
      <c r="AD21" s="169" t="s">
        <v>446</v>
      </c>
      <c r="AE21" s="169" t="s">
        <v>446</v>
      </c>
      <c r="AF21" s="169" t="s">
        <v>446</v>
      </c>
      <c r="AG21" s="169" t="s">
        <v>446</v>
      </c>
      <c r="AH21" s="169" t="s">
        <v>446</v>
      </c>
      <c r="AI21" s="169" t="s">
        <v>446</v>
      </c>
      <c r="AJ21" s="199" t="s">
        <v>23</v>
      </c>
      <c r="AK21" s="199" t="s">
        <v>39</v>
      </c>
      <c r="AL21" s="199" t="s">
        <v>39</v>
      </c>
      <c r="AM21" s="102" t="s">
        <v>259</v>
      </c>
      <c r="AN21" s="102" t="s">
        <v>259</v>
      </c>
      <c r="AO21" s="102" t="s">
        <v>259</v>
      </c>
      <c r="AP21" s="102" t="s">
        <v>259</v>
      </c>
      <c r="AQ21" s="102" t="s">
        <v>259</v>
      </c>
      <c r="AR21" s="223" t="s">
        <v>259</v>
      </c>
      <c r="AS21" s="224" t="s">
        <v>259</v>
      </c>
      <c r="AT21" s="102" t="s">
        <v>259</v>
      </c>
      <c r="AU21" s="102" t="s">
        <v>259</v>
      </c>
      <c r="AV21" s="102" t="s">
        <v>259</v>
      </c>
      <c r="AW21" s="102" t="s">
        <v>259</v>
      </c>
      <c r="AX21" s="223" t="s">
        <v>259</v>
      </c>
      <c r="AY21" s="224" t="s">
        <v>259</v>
      </c>
      <c r="AZ21" s="102" t="s">
        <v>259</v>
      </c>
      <c r="BA21" s="102" t="s">
        <v>259</v>
      </c>
      <c r="BB21" s="102" t="s">
        <v>259</v>
      </c>
      <c r="BC21" s="102" t="s">
        <v>259</v>
      </c>
      <c r="BD21" s="223" t="s">
        <v>259</v>
      </c>
      <c r="BE21" s="224" t="s">
        <v>259</v>
      </c>
      <c r="BF21" s="102" t="s">
        <v>259</v>
      </c>
      <c r="BG21" s="102" t="s">
        <v>259</v>
      </c>
      <c r="BH21" s="102" t="s">
        <v>259</v>
      </c>
      <c r="BI21" s="102" t="s">
        <v>259</v>
      </c>
      <c r="BJ21" s="223" t="s">
        <v>259</v>
      </c>
    </row>
    <row r="22" spans="2:62" ht="13.5" thickBot="1" x14ac:dyDescent="0.25">
      <c r="B22" s="163" t="s">
        <v>250</v>
      </c>
      <c r="C22" s="61" t="s">
        <v>25</v>
      </c>
      <c r="D22" s="59" t="s">
        <v>26</v>
      </c>
      <c r="E22" s="20">
        <v>1000</v>
      </c>
      <c r="F22" s="20">
        <v>7.0000000000000007E-2</v>
      </c>
      <c r="G22" s="20">
        <v>7.0000000000000007E-2</v>
      </c>
      <c r="H22" s="20">
        <v>4.65E-2</v>
      </c>
      <c r="I22" s="102">
        <v>110</v>
      </c>
      <c r="J22" s="102">
        <v>110</v>
      </c>
      <c r="K22" s="102">
        <v>110</v>
      </c>
      <c r="L22" s="102">
        <v>110</v>
      </c>
      <c r="M22" s="102">
        <v>11</v>
      </c>
      <c r="N22" s="223">
        <v>11</v>
      </c>
      <c r="O22" s="230">
        <v>7</v>
      </c>
      <c r="P22" s="21">
        <v>3.5</v>
      </c>
      <c r="Q22" s="21">
        <v>3.5</v>
      </c>
      <c r="R22" s="21">
        <v>0.7</v>
      </c>
      <c r="S22" s="20">
        <v>54</v>
      </c>
      <c r="T22" s="20">
        <v>54</v>
      </c>
      <c r="U22" s="20">
        <v>54</v>
      </c>
      <c r="V22" s="20">
        <v>54</v>
      </c>
      <c r="W22" s="20">
        <v>36</v>
      </c>
      <c r="X22" s="20">
        <v>36</v>
      </c>
      <c r="Y22" s="20">
        <v>36</v>
      </c>
      <c r="Z22" s="20">
        <v>36</v>
      </c>
      <c r="AA22" s="20">
        <v>36</v>
      </c>
      <c r="AB22" s="20">
        <v>36</v>
      </c>
      <c r="AC22" s="20">
        <v>24</v>
      </c>
      <c r="AD22" s="169">
        <v>6.17</v>
      </c>
      <c r="AE22" s="169">
        <v>6.17</v>
      </c>
      <c r="AF22" s="169">
        <v>6.17</v>
      </c>
      <c r="AG22" s="169">
        <v>4.9800000000000001E-3</v>
      </c>
      <c r="AH22" s="169">
        <v>4.9800000000000001E-3</v>
      </c>
      <c r="AI22" s="169">
        <v>4.9800000000000001E-3</v>
      </c>
      <c r="AJ22" s="199">
        <v>2.6</v>
      </c>
      <c r="AK22" s="199">
        <v>200</v>
      </c>
      <c r="AL22" s="199">
        <v>2.048</v>
      </c>
      <c r="AM22" s="102">
        <v>110</v>
      </c>
      <c r="AN22" s="102">
        <v>110</v>
      </c>
      <c r="AO22" s="102">
        <v>110</v>
      </c>
      <c r="AP22" s="102">
        <v>110</v>
      </c>
      <c r="AQ22" s="102">
        <v>11</v>
      </c>
      <c r="AR22" s="223">
        <v>11</v>
      </c>
      <c r="AS22" s="224">
        <v>110</v>
      </c>
      <c r="AT22" s="102">
        <v>110</v>
      </c>
      <c r="AU22" s="102">
        <v>110</v>
      </c>
      <c r="AV22" s="102">
        <v>110</v>
      </c>
      <c r="AW22" s="102">
        <v>11</v>
      </c>
      <c r="AX22" s="223">
        <v>11</v>
      </c>
      <c r="AY22" s="224">
        <v>110</v>
      </c>
      <c r="AZ22" s="102">
        <v>110</v>
      </c>
      <c r="BA22" s="102">
        <v>110</v>
      </c>
      <c r="BB22" s="102">
        <v>110</v>
      </c>
      <c r="BC22" s="102">
        <v>11</v>
      </c>
      <c r="BD22" s="223">
        <v>11</v>
      </c>
      <c r="BE22" s="224">
        <v>110</v>
      </c>
      <c r="BF22" s="102">
        <v>110</v>
      </c>
      <c r="BG22" s="102">
        <v>110</v>
      </c>
      <c r="BH22" s="102">
        <v>110</v>
      </c>
      <c r="BI22" s="102">
        <v>11</v>
      </c>
      <c r="BJ22" s="223">
        <v>11</v>
      </c>
    </row>
    <row r="23" spans="2:62" ht="13.5" thickBot="1" x14ac:dyDescent="0.25">
      <c r="B23" s="163" t="s">
        <v>251</v>
      </c>
      <c r="C23" s="61" t="s">
        <v>27</v>
      </c>
      <c r="D23" s="59" t="s">
        <v>26</v>
      </c>
      <c r="E23" s="20">
        <v>3200</v>
      </c>
      <c r="F23" s="20">
        <v>7.0000000000000007E-2</v>
      </c>
      <c r="G23" s="20">
        <v>7.0000000000000007E-2</v>
      </c>
      <c r="H23" s="20">
        <v>4.65E-2</v>
      </c>
      <c r="I23" s="102">
        <v>110</v>
      </c>
      <c r="J23" s="102">
        <v>110</v>
      </c>
      <c r="K23" s="102">
        <v>110</v>
      </c>
      <c r="L23" s="102">
        <v>110</v>
      </c>
      <c r="M23" s="102">
        <v>11</v>
      </c>
      <c r="N23" s="223">
        <v>11</v>
      </c>
      <c r="O23" s="230">
        <v>250</v>
      </c>
      <c r="P23" s="21">
        <v>125</v>
      </c>
      <c r="Q23" s="21">
        <v>250</v>
      </c>
      <c r="R23" s="21">
        <v>125</v>
      </c>
      <c r="S23" s="20">
        <v>54</v>
      </c>
      <c r="T23" s="20">
        <v>54</v>
      </c>
      <c r="U23" s="20">
        <v>54</v>
      </c>
      <c r="V23" s="20">
        <v>54</v>
      </c>
      <c r="W23" s="20">
        <v>36</v>
      </c>
      <c r="X23" s="20">
        <v>36</v>
      </c>
      <c r="Y23" s="20">
        <v>36</v>
      </c>
      <c r="Z23" s="20">
        <v>36</v>
      </c>
      <c r="AA23" s="20">
        <v>36</v>
      </c>
      <c r="AB23" s="20">
        <v>36</v>
      </c>
      <c r="AC23" s="20">
        <v>24</v>
      </c>
      <c r="AD23" s="169">
        <v>6.17</v>
      </c>
      <c r="AE23" s="169">
        <v>6.17</v>
      </c>
      <c r="AF23" s="169">
        <v>6.17</v>
      </c>
      <c r="AG23" s="169">
        <v>4.9800000000000001E-3</v>
      </c>
      <c r="AH23" s="169">
        <v>4.9800000000000001E-3</v>
      </c>
      <c r="AI23" s="169">
        <v>4.9800000000000001E-3</v>
      </c>
      <c r="AJ23" s="199">
        <v>500</v>
      </c>
      <c r="AK23" s="199">
        <v>2.048</v>
      </c>
      <c r="AL23" s="199">
        <v>200</v>
      </c>
      <c r="AM23" s="102">
        <v>110</v>
      </c>
      <c r="AN23" s="102">
        <v>110</v>
      </c>
      <c r="AO23" s="102">
        <v>110</v>
      </c>
      <c r="AP23" s="102">
        <v>110</v>
      </c>
      <c r="AQ23" s="102">
        <v>11</v>
      </c>
      <c r="AR23" s="223">
        <v>11</v>
      </c>
      <c r="AS23" s="224">
        <v>110</v>
      </c>
      <c r="AT23" s="102">
        <v>110</v>
      </c>
      <c r="AU23" s="102">
        <v>110</v>
      </c>
      <c r="AV23" s="102">
        <v>110</v>
      </c>
      <c r="AW23" s="102">
        <v>11</v>
      </c>
      <c r="AX23" s="223">
        <v>11</v>
      </c>
      <c r="AY23" s="224">
        <v>110</v>
      </c>
      <c r="AZ23" s="102">
        <v>110</v>
      </c>
      <c r="BA23" s="102">
        <v>110</v>
      </c>
      <c r="BB23" s="102">
        <v>110</v>
      </c>
      <c r="BC23" s="102">
        <v>11</v>
      </c>
      <c r="BD23" s="223">
        <v>11</v>
      </c>
      <c r="BE23" s="224">
        <v>110</v>
      </c>
      <c r="BF23" s="102">
        <v>110</v>
      </c>
      <c r="BG23" s="102">
        <v>110</v>
      </c>
      <c r="BH23" s="102">
        <v>110</v>
      </c>
      <c r="BI23" s="102">
        <v>11</v>
      </c>
      <c r="BJ23" s="223">
        <v>11</v>
      </c>
    </row>
    <row r="24" spans="2:62" ht="21" customHeight="1" thickBot="1" x14ac:dyDescent="0.25">
      <c r="B24" s="162">
        <v>4</v>
      </c>
      <c r="C24" s="168" t="s">
        <v>28</v>
      </c>
      <c r="D24" s="64"/>
      <c r="E24" s="84"/>
      <c r="F24" s="84"/>
      <c r="G24" s="84"/>
      <c r="H24" s="84"/>
      <c r="I24" s="105"/>
      <c r="J24" s="105"/>
      <c r="K24" s="105"/>
      <c r="L24" s="105"/>
      <c r="M24" s="105"/>
      <c r="N24" s="229"/>
      <c r="O24" s="37"/>
      <c r="P24" s="37"/>
      <c r="Q24" s="37"/>
      <c r="R24" s="37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204"/>
      <c r="AK24" s="204"/>
      <c r="AL24" s="204"/>
      <c r="AM24" s="105"/>
      <c r="AN24" s="105"/>
      <c r="AO24" s="105"/>
      <c r="AP24" s="105"/>
      <c r="AQ24" s="105"/>
      <c r="AR24" s="229"/>
      <c r="AS24" s="185"/>
      <c r="AT24" s="105"/>
      <c r="AU24" s="105"/>
      <c r="AV24" s="105"/>
      <c r="AW24" s="105"/>
      <c r="AX24" s="229"/>
      <c r="AY24" s="185"/>
      <c r="AZ24" s="105"/>
      <c r="BA24" s="105"/>
      <c r="BB24" s="105"/>
      <c r="BC24" s="105"/>
      <c r="BD24" s="229"/>
      <c r="BE24" s="185"/>
      <c r="BF24" s="105"/>
      <c r="BG24" s="105"/>
      <c r="BH24" s="105"/>
      <c r="BI24" s="105"/>
      <c r="BJ24" s="229"/>
    </row>
    <row r="25" spans="2:62" ht="13.5" thickBot="1" x14ac:dyDescent="0.25">
      <c r="B25" s="163" t="s">
        <v>81</v>
      </c>
      <c r="C25" s="61" t="s">
        <v>29</v>
      </c>
      <c r="D25" s="59" t="s">
        <v>30</v>
      </c>
      <c r="E25" s="20">
        <v>55</v>
      </c>
      <c r="F25" s="20">
        <v>37</v>
      </c>
      <c r="G25" s="20">
        <v>37</v>
      </c>
      <c r="H25" s="20">
        <v>34.6</v>
      </c>
      <c r="I25" s="231">
        <v>51.843025628102851</v>
      </c>
      <c r="J25" s="231">
        <v>51.843025628102851</v>
      </c>
      <c r="K25" s="231">
        <v>51.843025628102851</v>
      </c>
      <c r="L25" s="231">
        <v>51.843025628102851</v>
      </c>
      <c r="M25" s="231">
        <v>51.843025628102851</v>
      </c>
      <c r="N25" s="232">
        <v>51.843025628102851</v>
      </c>
      <c r="O25" s="230">
        <v>46.5</v>
      </c>
      <c r="P25" s="21">
        <v>46.5</v>
      </c>
      <c r="Q25" s="21">
        <v>46.5</v>
      </c>
      <c r="R25" s="21">
        <v>46.5</v>
      </c>
      <c r="S25" s="20">
        <v>47.2</v>
      </c>
      <c r="T25" s="20">
        <v>47.2</v>
      </c>
      <c r="U25" s="20">
        <v>47.2</v>
      </c>
      <c r="V25" s="20">
        <v>47.2</v>
      </c>
      <c r="W25" s="20">
        <v>47</v>
      </c>
      <c r="X25" s="20">
        <v>47</v>
      </c>
      <c r="Y25" s="20">
        <v>47</v>
      </c>
      <c r="Z25" s="20">
        <v>47</v>
      </c>
      <c r="AA25" s="20">
        <v>47</v>
      </c>
      <c r="AB25" s="20">
        <v>47</v>
      </c>
      <c r="AC25" s="20">
        <v>50.1</v>
      </c>
      <c r="AD25" s="169">
        <v>35</v>
      </c>
      <c r="AE25" s="169">
        <v>35</v>
      </c>
      <c r="AF25" s="169">
        <v>35</v>
      </c>
      <c r="AG25" s="169">
        <v>20.399999999999999</v>
      </c>
      <c r="AH25" s="169">
        <v>20.399999999999999</v>
      </c>
      <c r="AI25" s="169">
        <v>20.399999999999999</v>
      </c>
      <c r="AJ25" s="199">
        <v>55.2</v>
      </c>
      <c r="AK25" s="199">
        <v>50.1</v>
      </c>
      <c r="AL25" s="199">
        <v>50.1</v>
      </c>
      <c r="AM25" s="231">
        <v>51.843025628102851</v>
      </c>
      <c r="AN25" s="231">
        <v>51.843025628102851</v>
      </c>
      <c r="AO25" s="231">
        <v>51.843025628102851</v>
      </c>
      <c r="AP25" s="231">
        <v>51.843025628102851</v>
      </c>
      <c r="AQ25" s="231">
        <v>51.843025628102851</v>
      </c>
      <c r="AR25" s="232">
        <v>51.843025628102851</v>
      </c>
      <c r="AS25" s="233">
        <v>51.843025628102851</v>
      </c>
      <c r="AT25" s="231">
        <v>51.843025628102851</v>
      </c>
      <c r="AU25" s="231">
        <v>51.843025628102851</v>
      </c>
      <c r="AV25" s="231">
        <v>51.843025628102851</v>
      </c>
      <c r="AW25" s="231">
        <v>51.843025628102851</v>
      </c>
      <c r="AX25" s="232">
        <v>51.843025628102851</v>
      </c>
      <c r="AY25" s="233">
        <v>51.843025628102851</v>
      </c>
      <c r="AZ25" s="231">
        <v>51.843025628102851</v>
      </c>
      <c r="BA25" s="231">
        <v>51.843025628102851</v>
      </c>
      <c r="BB25" s="231">
        <v>51.843025628102851</v>
      </c>
      <c r="BC25" s="231">
        <v>51.843025628102851</v>
      </c>
      <c r="BD25" s="232">
        <v>51.843025628102851</v>
      </c>
      <c r="BE25" s="233">
        <v>51.843025628102851</v>
      </c>
      <c r="BF25" s="231">
        <v>51.843025628102851</v>
      </c>
      <c r="BG25" s="231">
        <v>51.843025628102851</v>
      </c>
      <c r="BH25" s="231">
        <v>51.843025628102851</v>
      </c>
      <c r="BI25" s="231">
        <v>51.843025628102851</v>
      </c>
      <c r="BJ25" s="232">
        <v>51.843025628102851</v>
      </c>
    </row>
    <row r="26" spans="2:62" ht="13.5" thickBot="1" x14ac:dyDescent="0.25">
      <c r="B26" s="163" t="s">
        <v>82</v>
      </c>
      <c r="C26" s="61" t="s">
        <v>357</v>
      </c>
      <c r="D26" s="59" t="s">
        <v>30</v>
      </c>
      <c r="E26" s="20">
        <v>54.5</v>
      </c>
      <c r="F26" s="20">
        <v>28.5</v>
      </c>
      <c r="G26" s="20">
        <v>37</v>
      </c>
      <c r="H26" s="20">
        <v>31.9</v>
      </c>
      <c r="I26" s="231">
        <v>48.843025628102851</v>
      </c>
      <c r="J26" s="231">
        <v>48.843025628102851</v>
      </c>
      <c r="K26" s="231">
        <v>48.843025628102851</v>
      </c>
      <c r="L26" s="231">
        <v>48.843025628102851</v>
      </c>
      <c r="M26" s="231">
        <v>48.843025628102851</v>
      </c>
      <c r="N26" s="232">
        <v>48.843025628102851</v>
      </c>
      <c r="O26" s="230">
        <v>43.5</v>
      </c>
      <c r="P26" s="21">
        <v>43.5</v>
      </c>
      <c r="Q26" s="21">
        <v>43.5</v>
      </c>
      <c r="R26" s="21">
        <v>43.5</v>
      </c>
      <c r="S26" s="20">
        <v>47.2</v>
      </c>
      <c r="T26" s="20">
        <v>47.2</v>
      </c>
      <c r="U26" s="20">
        <v>47.2</v>
      </c>
      <c r="V26" s="20">
        <v>47.2</v>
      </c>
      <c r="W26" s="20">
        <v>47</v>
      </c>
      <c r="X26" s="20">
        <v>47</v>
      </c>
      <c r="Y26" s="20">
        <v>47</v>
      </c>
      <c r="Z26" s="20">
        <v>47</v>
      </c>
      <c r="AA26" s="20">
        <v>47</v>
      </c>
      <c r="AB26" s="20">
        <v>47</v>
      </c>
      <c r="AC26" s="20">
        <v>50.1</v>
      </c>
      <c r="AD26" s="169">
        <v>35</v>
      </c>
      <c r="AE26" s="169">
        <v>35</v>
      </c>
      <c r="AF26" s="169">
        <v>35</v>
      </c>
      <c r="AG26" s="169">
        <v>20.399999999999999</v>
      </c>
      <c r="AH26" s="169">
        <v>20.399999999999999</v>
      </c>
      <c r="AI26" s="169">
        <v>20.399999999999999</v>
      </c>
      <c r="AJ26" s="199">
        <v>51.2</v>
      </c>
      <c r="AK26" s="199">
        <v>44.6</v>
      </c>
      <c r="AL26" s="199">
        <v>44.6</v>
      </c>
      <c r="AM26" s="231">
        <v>48.843025628102851</v>
      </c>
      <c r="AN26" s="231">
        <v>48.843025628102851</v>
      </c>
      <c r="AO26" s="231">
        <v>48.843025628102851</v>
      </c>
      <c r="AP26" s="231">
        <v>48.843025628102851</v>
      </c>
      <c r="AQ26" s="231">
        <v>48.843025628102851</v>
      </c>
      <c r="AR26" s="232">
        <v>48.843025628102851</v>
      </c>
      <c r="AS26" s="233">
        <v>48.843025628102851</v>
      </c>
      <c r="AT26" s="231">
        <v>48.843025628102851</v>
      </c>
      <c r="AU26" s="231">
        <v>48.843025628102851</v>
      </c>
      <c r="AV26" s="231">
        <v>48.843025628102851</v>
      </c>
      <c r="AW26" s="231">
        <v>48.843025628102851</v>
      </c>
      <c r="AX26" s="232">
        <v>48.843025628102851</v>
      </c>
      <c r="AY26" s="233">
        <v>48.843025628102851</v>
      </c>
      <c r="AZ26" s="231">
        <v>48.843025628102851</v>
      </c>
      <c r="BA26" s="231">
        <v>48.843025628102851</v>
      </c>
      <c r="BB26" s="231">
        <v>48.843025628102851</v>
      </c>
      <c r="BC26" s="231">
        <v>48.843025628102851</v>
      </c>
      <c r="BD26" s="232">
        <v>48.843025628102851</v>
      </c>
      <c r="BE26" s="233">
        <v>48.843025628102851</v>
      </c>
      <c r="BF26" s="231">
        <v>48.843025628102851</v>
      </c>
      <c r="BG26" s="231">
        <v>48.843025628102851</v>
      </c>
      <c r="BH26" s="231">
        <v>48.843025628102851</v>
      </c>
      <c r="BI26" s="231">
        <v>48.843025628102851</v>
      </c>
      <c r="BJ26" s="232">
        <v>48.843025628102851</v>
      </c>
    </row>
    <row r="27" spans="2:62" ht="34.5" customHeight="1" thickBot="1" x14ac:dyDescent="0.25">
      <c r="B27" s="163" t="s">
        <v>83</v>
      </c>
      <c r="C27" s="58" t="s">
        <v>384</v>
      </c>
      <c r="D27" s="59"/>
      <c r="E27" s="20" t="s">
        <v>269</v>
      </c>
      <c r="F27" s="20" t="s">
        <v>282</v>
      </c>
      <c r="G27" s="20" t="s">
        <v>282</v>
      </c>
      <c r="H27" s="20" t="s">
        <v>282</v>
      </c>
      <c r="I27" s="21" t="s">
        <v>516</v>
      </c>
      <c r="J27" s="21" t="s">
        <v>517</v>
      </c>
      <c r="K27" s="21" t="s">
        <v>518</v>
      </c>
      <c r="L27" s="21" t="s">
        <v>519</v>
      </c>
      <c r="M27" s="21" t="s">
        <v>520</v>
      </c>
      <c r="N27" s="234" t="s">
        <v>434</v>
      </c>
      <c r="O27" s="230" t="s">
        <v>434</v>
      </c>
      <c r="P27" s="21" t="s">
        <v>434</v>
      </c>
      <c r="Q27" s="21" t="s">
        <v>434</v>
      </c>
      <c r="R27" s="21" t="s">
        <v>434</v>
      </c>
      <c r="S27" s="20" t="s">
        <v>53</v>
      </c>
      <c r="T27" s="20" t="s">
        <v>53</v>
      </c>
      <c r="U27" s="20" t="s">
        <v>53</v>
      </c>
      <c r="V27" s="20" t="s">
        <v>53</v>
      </c>
      <c r="W27" s="20" t="s">
        <v>53</v>
      </c>
      <c r="X27" s="20" t="s">
        <v>53</v>
      </c>
      <c r="Y27" s="20" t="s">
        <v>53</v>
      </c>
      <c r="Z27" s="20" t="s">
        <v>53</v>
      </c>
      <c r="AA27" s="20" t="s">
        <v>53</v>
      </c>
      <c r="AB27" s="20" t="s">
        <v>53</v>
      </c>
      <c r="AC27" s="20" t="s">
        <v>53</v>
      </c>
      <c r="AD27" s="169" t="s">
        <v>447</v>
      </c>
      <c r="AE27" s="169" t="s">
        <v>447</v>
      </c>
      <c r="AF27" s="169" t="s">
        <v>447</v>
      </c>
      <c r="AG27" s="169" t="s">
        <v>447</v>
      </c>
      <c r="AH27" s="169" t="s">
        <v>447</v>
      </c>
      <c r="AI27" s="169" t="s">
        <v>447</v>
      </c>
      <c r="AJ27" s="199" t="s">
        <v>484</v>
      </c>
      <c r="AK27" s="199" t="s">
        <v>484</v>
      </c>
      <c r="AL27" s="199" t="s">
        <v>484</v>
      </c>
      <c r="AM27" s="21" t="s">
        <v>516</v>
      </c>
      <c r="AN27" s="21" t="s">
        <v>517</v>
      </c>
      <c r="AO27" s="21" t="s">
        <v>518</v>
      </c>
      <c r="AP27" s="21" t="s">
        <v>519</v>
      </c>
      <c r="AQ27" s="21" t="s">
        <v>520</v>
      </c>
      <c r="AR27" s="234" t="s">
        <v>434</v>
      </c>
      <c r="AS27" s="230" t="s">
        <v>516</v>
      </c>
      <c r="AT27" s="21" t="s">
        <v>517</v>
      </c>
      <c r="AU27" s="21" t="s">
        <v>518</v>
      </c>
      <c r="AV27" s="21" t="s">
        <v>519</v>
      </c>
      <c r="AW27" s="21" t="s">
        <v>520</v>
      </c>
      <c r="AX27" s="234" t="s">
        <v>434</v>
      </c>
      <c r="AY27" s="230" t="s">
        <v>516</v>
      </c>
      <c r="AZ27" s="21" t="s">
        <v>517</v>
      </c>
      <c r="BA27" s="21" t="s">
        <v>518</v>
      </c>
      <c r="BB27" s="21" t="s">
        <v>519</v>
      </c>
      <c r="BC27" s="21" t="s">
        <v>520</v>
      </c>
      <c r="BD27" s="234" t="s">
        <v>434</v>
      </c>
      <c r="BE27" s="230" t="s">
        <v>516</v>
      </c>
      <c r="BF27" s="21" t="s">
        <v>517</v>
      </c>
      <c r="BG27" s="21" t="s">
        <v>518</v>
      </c>
      <c r="BH27" s="21" t="s">
        <v>519</v>
      </c>
      <c r="BI27" s="21" t="s">
        <v>520</v>
      </c>
      <c r="BJ27" s="234" t="s">
        <v>434</v>
      </c>
    </row>
    <row r="28" spans="2:62" ht="13.5" thickBot="1" x14ac:dyDescent="0.25">
      <c r="B28" s="163" t="s">
        <v>84</v>
      </c>
      <c r="C28" s="61" t="s">
        <v>32</v>
      </c>
      <c r="D28" s="59" t="s">
        <v>33</v>
      </c>
      <c r="E28" s="20">
        <v>950</v>
      </c>
      <c r="F28" s="20">
        <v>700</v>
      </c>
      <c r="G28" s="20">
        <v>700</v>
      </c>
      <c r="H28" s="20">
        <v>794</v>
      </c>
      <c r="I28" s="102">
        <v>523</v>
      </c>
      <c r="J28" s="102">
        <v>523</v>
      </c>
      <c r="K28" s="102">
        <v>523</v>
      </c>
      <c r="L28" s="102">
        <v>523</v>
      </c>
      <c r="M28" s="102">
        <v>523</v>
      </c>
      <c r="N28" s="223">
        <v>523</v>
      </c>
      <c r="O28" s="230">
        <v>504</v>
      </c>
      <c r="P28" s="21">
        <v>504</v>
      </c>
      <c r="Q28" s="21">
        <v>504</v>
      </c>
      <c r="R28" s="21">
        <v>504</v>
      </c>
      <c r="S28" s="20">
        <v>1025</v>
      </c>
      <c r="T28" s="20">
        <v>1025</v>
      </c>
      <c r="U28" s="20">
        <v>1025</v>
      </c>
      <c r="V28" s="20">
        <v>1025</v>
      </c>
      <c r="W28" s="20">
        <v>890</v>
      </c>
      <c r="X28" s="20">
        <v>890</v>
      </c>
      <c r="Y28" s="20">
        <v>890</v>
      </c>
      <c r="Z28" s="20">
        <v>890</v>
      </c>
      <c r="AA28" s="20">
        <v>890</v>
      </c>
      <c r="AB28" s="20">
        <v>890</v>
      </c>
      <c r="AC28" s="20">
        <v>650</v>
      </c>
      <c r="AD28" s="169">
        <v>800</v>
      </c>
      <c r="AE28" s="169">
        <v>800</v>
      </c>
      <c r="AF28" s="169">
        <v>800</v>
      </c>
      <c r="AG28" s="169">
        <v>800</v>
      </c>
      <c r="AH28" s="169">
        <v>800</v>
      </c>
      <c r="AI28" s="169">
        <v>800</v>
      </c>
      <c r="AJ28" s="199">
        <v>741</v>
      </c>
      <c r="AK28" s="199">
        <v>650</v>
      </c>
      <c r="AL28" s="199">
        <v>650</v>
      </c>
      <c r="AM28" s="102">
        <v>523</v>
      </c>
      <c r="AN28" s="102">
        <v>523</v>
      </c>
      <c r="AO28" s="102">
        <v>523</v>
      </c>
      <c r="AP28" s="102">
        <v>523</v>
      </c>
      <c r="AQ28" s="102">
        <v>523</v>
      </c>
      <c r="AR28" s="223">
        <v>523</v>
      </c>
      <c r="AS28" s="224">
        <v>523</v>
      </c>
      <c r="AT28" s="102">
        <v>523</v>
      </c>
      <c r="AU28" s="102">
        <v>523</v>
      </c>
      <c r="AV28" s="102">
        <v>523</v>
      </c>
      <c r="AW28" s="102">
        <v>523</v>
      </c>
      <c r="AX28" s="223">
        <v>523</v>
      </c>
      <c r="AY28" s="224">
        <v>523</v>
      </c>
      <c r="AZ28" s="102">
        <v>523</v>
      </c>
      <c r="BA28" s="102">
        <v>523</v>
      </c>
      <c r="BB28" s="102">
        <v>523</v>
      </c>
      <c r="BC28" s="102">
        <v>523</v>
      </c>
      <c r="BD28" s="223">
        <v>523</v>
      </c>
      <c r="BE28" s="224">
        <v>523</v>
      </c>
      <c r="BF28" s="102">
        <v>523</v>
      </c>
      <c r="BG28" s="102">
        <v>523</v>
      </c>
      <c r="BH28" s="102">
        <v>523</v>
      </c>
      <c r="BI28" s="102">
        <v>523</v>
      </c>
      <c r="BJ28" s="223">
        <v>523</v>
      </c>
    </row>
    <row r="29" spans="2:62" ht="26.25" customHeight="1" thickBot="1" x14ac:dyDescent="0.25">
      <c r="B29" s="163" t="s">
        <v>85</v>
      </c>
      <c r="C29" s="58" t="s">
        <v>34</v>
      </c>
      <c r="D29" s="59" t="s">
        <v>35</v>
      </c>
      <c r="E29" s="20">
        <v>69.5</v>
      </c>
      <c r="F29" s="20">
        <v>9</v>
      </c>
      <c r="G29" s="20">
        <v>8.6</v>
      </c>
      <c r="H29" s="20">
        <v>15.1</v>
      </c>
      <c r="I29" s="231">
        <v>61.905563381408882</v>
      </c>
      <c r="J29" s="231">
        <v>61.905563381408882</v>
      </c>
      <c r="K29" s="231">
        <v>61.905563381408882</v>
      </c>
      <c r="L29" s="231">
        <v>61.785474306678722</v>
      </c>
      <c r="M29" s="231">
        <v>51.491636529826629</v>
      </c>
      <c r="N29" s="232">
        <v>51.491636529826629</v>
      </c>
      <c r="O29" s="230">
        <v>63</v>
      </c>
      <c r="P29" s="21">
        <v>63</v>
      </c>
      <c r="Q29" s="21">
        <v>63</v>
      </c>
      <c r="R29" s="21">
        <v>63</v>
      </c>
      <c r="S29" s="20">
        <v>41.8</v>
      </c>
      <c r="T29" s="20">
        <v>41.8</v>
      </c>
      <c r="U29" s="20">
        <v>41.8</v>
      </c>
      <c r="V29" s="20">
        <v>41.8</v>
      </c>
      <c r="W29" s="20">
        <v>58.3</v>
      </c>
      <c r="X29" s="20">
        <v>58.3</v>
      </c>
      <c r="Y29" s="20">
        <v>58.3</v>
      </c>
      <c r="Z29" s="20">
        <v>59.5</v>
      </c>
      <c r="AA29" s="20">
        <v>59.5</v>
      </c>
      <c r="AB29" s="20">
        <v>59.5</v>
      </c>
      <c r="AC29" s="20">
        <v>58.4</v>
      </c>
      <c r="AD29" s="169">
        <v>36.1</v>
      </c>
      <c r="AE29" s="169">
        <v>41.9</v>
      </c>
      <c r="AF29" s="169">
        <v>38</v>
      </c>
      <c r="AG29" s="169">
        <v>-3.2</v>
      </c>
      <c r="AH29" s="169">
        <v>10</v>
      </c>
      <c r="AI29" s="169">
        <v>0.8</v>
      </c>
      <c r="AJ29" s="199">
        <v>69.7</v>
      </c>
      <c r="AK29" s="199">
        <v>30.9</v>
      </c>
      <c r="AL29" s="199">
        <v>61.38</v>
      </c>
      <c r="AM29" s="231">
        <v>61.905563381408882</v>
      </c>
      <c r="AN29" s="231">
        <v>61.905563381408882</v>
      </c>
      <c r="AO29" s="231">
        <v>61.905563381408882</v>
      </c>
      <c r="AP29" s="231">
        <v>61.785474306678722</v>
      </c>
      <c r="AQ29" s="231">
        <v>51.491636529826629</v>
      </c>
      <c r="AR29" s="232">
        <v>51.491636529826629</v>
      </c>
      <c r="AS29" s="233">
        <v>61.905563381408882</v>
      </c>
      <c r="AT29" s="231">
        <v>61.905563381408882</v>
      </c>
      <c r="AU29" s="231">
        <v>61.905563381408882</v>
      </c>
      <c r="AV29" s="231">
        <v>61.785474306678722</v>
      </c>
      <c r="AW29" s="231">
        <v>51.491636529826629</v>
      </c>
      <c r="AX29" s="232">
        <v>51.491636529826629</v>
      </c>
      <c r="AY29" s="233">
        <v>61.905563381408882</v>
      </c>
      <c r="AZ29" s="231">
        <v>61.905563381408882</v>
      </c>
      <c r="BA29" s="231">
        <v>61.905563381408882</v>
      </c>
      <c r="BB29" s="231">
        <v>61.785474306678722</v>
      </c>
      <c r="BC29" s="231">
        <v>51.491636529826629</v>
      </c>
      <c r="BD29" s="232">
        <v>51.491636529826629</v>
      </c>
      <c r="BE29" s="233">
        <v>61.905563381408882</v>
      </c>
      <c r="BF29" s="231">
        <v>61.905563381408882</v>
      </c>
      <c r="BG29" s="231">
        <v>61.905563381408882</v>
      </c>
      <c r="BH29" s="231">
        <v>61.785474306678722</v>
      </c>
      <c r="BI29" s="231">
        <v>51.491636529826629</v>
      </c>
      <c r="BJ29" s="232">
        <v>51.491636529826629</v>
      </c>
    </row>
    <row r="30" spans="2:62" ht="13.5" thickBot="1" x14ac:dyDescent="0.25">
      <c r="B30" s="163" t="s">
        <v>86</v>
      </c>
      <c r="C30" s="61" t="s">
        <v>36</v>
      </c>
      <c r="D30" s="59" t="s">
        <v>30</v>
      </c>
      <c r="E30" s="20">
        <v>51</v>
      </c>
      <c r="F30" s="20">
        <v>35.5</v>
      </c>
      <c r="G30" s="20">
        <v>35.5</v>
      </c>
      <c r="H30" s="20">
        <v>35.5</v>
      </c>
      <c r="I30" s="231">
        <v>49.720423982630003</v>
      </c>
      <c r="J30" s="231">
        <v>49.720423982630003</v>
      </c>
      <c r="K30" s="231">
        <v>49.720423982630003</v>
      </c>
      <c r="L30" s="231">
        <v>49.720423982630003</v>
      </c>
      <c r="M30" s="231">
        <v>49.720423982630003</v>
      </c>
      <c r="N30" s="232">
        <v>49.720423982630003</v>
      </c>
      <c r="O30" s="230">
        <v>48</v>
      </c>
      <c r="P30" s="21">
        <v>48</v>
      </c>
      <c r="Q30" s="21">
        <v>48</v>
      </c>
      <c r="R30" s="21">
        <v>48</v>
      </c>
      <c r="S30" s="20">
        <v>47</v>
      </c>
      <c r="T30" s="20">
        <v>47</v>
      </c>
      <c r="U30" s="20">
        <v>47</v>
      </c>
      <c r="V30" s="20">
        <v>47</v>
      </c>
      <c r="W30" s="20">
        <v>36.1</v>
      </c>
      <c r="X30" s="20">
        <v>36.1</v>
      </c>
      <c r="Y30" s="20">
        <v>36.1</v>
      </c>
      <c r="Z30" s="20">
        <v>48.1</v>
      </c>
      <c r="AA30" s="20">
        <v>48.1</v>
      </c>
      <c r="AB30" s="20">
        <v>48.1</v>
      </c>
      <c r="AC30" s="20">
        <v>51.5</v>
      </c>
      <c r="AD30" s="169">
        <v>35</v>
      </c>
      <c r="AE30" s="169">
        <v>35</v>
      </c>
      <c r="AF30" s="169">
        <v>35</v>
      </c>
      <c r="AG30" s="169">
        <v>20.100000000000001</v>
      </c>
      <c r="AH30" s="169">
        <v>20.100000000000001</v>
      </c>
      <c r="AI30" s="169">
        <v>20.100000000000001</v>
      </c>
      <c r="AJ30" s="199">
        <v>52.2</v>
      </c>
      <c r="AK30" s="199">
        <v>51.5</v>
      </c>
      <c r="AL30" s="199">
        <v>51.5</v>
      </c>
      <c r="AM30" s="231">
        <v>49.720423982630003</v>
      </c>
      <c r="AN30" s="231">
        <v>49.720423982630003</v>
      </c>
      <c r="AO30" s="231">
        <v>49.720423982630003</v>
      </c>
      <c r="AP30" s="231">
        <v>49.720423982630003</v>
      </c>
      <c r="AQ30" s="231">
        <v>49.720423982630003</v>
      </c>
      <c r="AR30" s="232">
        <v>49.720423982630003</v>
      </c>
      <c r="AS30" s="233">
        <v>49.720423982630003</v>
      </c>
      <c r="AT30" s="231">
        <v>49.720423982630003</v>
      </c>
      <c r="AU30" s="231">
        <v>49.720423982630003</v>
      </c>
      <c r="AV30" s="231">
        <v>49.720423982630003</v>
      </c>
      <c r="AW30" s="231">
        <v>49.720423982630003</v>
      </c>
      <c r="AX30" s="232">
        <v>49.720423982630003</v>
      </c>
      <c r="AY30" s="233">
        <v>49.720423982630003</v>
      </c>
      <c r="AZ30" s="231">
        <v>49.720423982630003</v>
      </c>
      <c r="BA30" s="231">
        <v>49.720423982630003</v>
      </c>
      <c r="BB30" s="231">
        <v>49.720423982630003</v>
      </c>
      <c r="BC30" s="231">
        <v>49.720423982630003</v>
      </c>
      <c r="BD30" s="232">
        <v>49.720423982630003</v>
      </c>
      <c r="BE30" s="233">
        <v>49.720423982630003</v>
      </c>
      <c r="BF30" s="231">
        <v>49.720423982630003</v>
      </c>
      <c r="BG30" s="231">
        <v>49.720423982630003</v>
      </c>
      <c r="BH30" s="231">
        <v>49.720423982630003</v>
      </c>
      <c r="BI30" s="231">
        <v>49.720423982630003</v>
      </c>
      <c r="BJ30" s="232">
        <v>49.720423982630003</v>
      </c>
    </row>
    <row r="31" spans="2:62" ht="13.5" thickBot="1" x14ac:dyDescent="0.25">
      <c r="B31" s="163" t="s">
        <v>87</v>
      </c>
      <c r="C31" s="61" t="s">
        <v>359</v>
      </c>
      <c r="D31" s="59" t="s">
        <v>30</v>
      </c>
      <c r="E31" s="20">
        <v>50.5</v>
      </c>
      <c r="F31" s="20">
        <v>29.5</v>
      </c>
      <c r="G31" s="20">
        <v>29.5</v>
      </c>
      <c r="H31" s="20">
        <v>34.5</v>
      </c>
      <c r="I31" s="231">
        <v>46.720423982630003</v>
      </c>
      <c r="J31" s="231">
        <v>46.720423982630003</v>
      </c>
      <c r="K31" s="231">
        <v>46.720423982630003</v>
      </c>
      <c r="L31" s="231">
        <v>46.720423982630003</v>
      </c>
      <c r="M31" s="231">
        <v>46.720423982630003</v>
      </c>
      <c r="N31" s="232">
        <v>46.720423982630003</v>
      </c>
      <c r="O31" s="230">
        <v>45</v>
      </c>
      <c r="P31" s="21">
        <v>45</v>
      </c>
      <c r="Q31" s="21">
        <v>45</v>
      </c>
      <c r="R31" s="21">
        <v>45</v>
      </c>
      <c r="S31" s="20">
        <v>47</v>
      </c>
      <c r="T31" s="20">
        <v>47</v>
      </c>
      <c r="U31" s="20">
        <v>47</v>
      </c>
      <c r="V31" s="20">
        <v>47</v>
      </c>
      <c r="W31" s="20">
        <v>33.1</v>
      </c>
      <c r="X31" s="20">
        <v>33.1</v>
      </c>
      <c r="Y31" s="20">
        <v>33.1</v>
      </c>
      <c r="Z31" s="20">
        <v>45.1</v>
      </c>
      <c r="AA31" s="20">
        <v>45.1</v>
      </c>
      <c r="AB31" s="20">
        <v>45.1</v>
      </c>
      <c r="AC31" s="20">
        <v>48.5</v>
      </c>
      <c r="AD31" s="169">
        <v>35</v>
      </c>
      <c r="AE31" s="169">
        <v>35</v>
      </c>
      <c r="AF31" s="169">
        <v>35</v>
      </c>
      <c r="AG31" s="169">
        <v>20.100000000000001</v>
      </c>
      <c r="AH31" s="169">
        <v>20.100000000000001</v>
      </c>
      <c r="AI31" s="169">
        <v>20.100000000000001</v>
      </c>
      <c r="AJ31" s="199">
        <v>48.2</v>
      </c>
      <c r="AK31" s="199">
        <v>50.8</v>
      </c>
      <c r="AL31" s="199">
        <v>50.8</v>
      </c>
      <c r="AM31" s="231">
        <v>46.720423982630003</v>
      </c>
      <c r="AN31" s="231">
        <v>46.720423982630003</v>
      </c>
      <c r="AO31" s="231">
        <v>46.720423982630003</v>
      </c>
      <c r="AP31" s="231">
        <v>46.720423982630003</v>
      </c>
      <c r="AQ31" s="231">
        <v>46.720423982630003</v>
      </c>
      <c r="AR31" s="232">
        <v>46.720423982630003</v>
      </c>
      <c r="AS31" s="233">
        <v>46.720423982630003</v>
      </c>
      <c r="AT31" s="231">
        <v>46.720423982630003</v>
      </c>
      <c r="AU31" s="231">
        <v>46.720423982630003</v>
      </c>
      <c r="AV31" s="231">
        <v>46.720423982630003</v>
      </c>
      <c r="AW31" s="231">
        <v>46.720423982630003</v>
      </c>
      <c r="AX31" s="232">
        <v>46.720423982630003</v>
      </c>
      <c r="AY31" s="233">
        <v>46.720423982630003</v>
      </c>
      <c r="AZ31" s="231">
        <v>46.720423982630003</v>
      </c>
      <c r="BA31" s="231">
        <v>46.720423982630003</v>
      </c>
      <c r="BB31" s="231">
        <v>46.720423982630003</v>
      </c>
      <c r="BC31" s="231">
        <v>46.720423982630003</v>
      </c>
      <c r="BD31" s="232">
        <v>46.720423982630003</v>
      </c>
      <c r="BE31" s="233">
        <v>46.720423982630003</v>
      </c>
      <c r="BF31" s="231">
        <v>46.720423982630003</v>
      </c>
      <c r="BG31" s="231">
        <v>46.720423982630003</v>
      </c>
      <c r="BH31" s="231">
        <v>46.720423982630003</v>
      </c>
      <c r="BI31" s="231">
        <v>46.720423982630003</v>
      </c>
      <c r="BJ31" s="232">
        <v>46.720423982630003</v>
      </c>
    </row>
    <row r="32" spans="2:62" ht="28.5" customHeight="1" thickBot="1" x14ac:dyDescent="0.25">
      <c r="B32" s="163" t="s">
        <v>88</v>
      </c>
      <c r="C32" s="58" t="s">
        <v>385</v>
      </c>
      <c r="D32" s="59"/>
      <c r="E32" s="20" t="s">
        <v>269</v>
      </c>
      <c r="F32" s="20" t="s">
        <v>282</v>
      </c>
      <c r="G32" s="20" t="s">
        <v>282</v>
      </c>
      <c r="H32" s="20" t="s">
        <v>282</v>
      </c>
      <c r="I32" s="106" t="s">
        <v>521</v>
      </c>
      <c r="J32" s="106" t="s">
        <v>522</v>
      </c>
      <c r="K32" s="106" t="s">
        <v>523</v>
      </c>
      <c r="L32" s="106" t="s">
        <v>524</v>
      </c>
      <c r="M32" s="106" t="s">
        <v>525</v>
      </c>
      <c r="N32" s="220" t="s">
        <v>435</v>
      </c>
      <c r="O32" s="230" t="s">
        <v>435</v>
      </c>
      <c r="P32" s="21" t="s">
        <v>435</v>
      </c>
      <c r="Q32" s="21" t="s">
        <v>435</v>
      </c>
      <c r="R32" s="21" t="s">
        <v>435</v>
      </c>
      <c r="S32" s="20" t="s">
        <v>53</v>
      </c>
      <c r="T32" s="20" t="s">
        <v>53</v>
      </c>
      <c r="U32" s="20" t="s">
        <v>53</v>
      </c>
      <c r="V32" s="20" t="s">
        <v>53</v>
      </c>
      <c r="W32" s="20" t="s">
        <v>53</v>
      </c>
      <c r="X32" s="20" t="s">
        <v>53</v>
      </c>
      <c r="Y32" s="20" t="s">
        <v>53</v>
      </c>
      <c r="Z32" s="20" t="s">
        <v>53</v>
      </c>
      <c r="AA32" s="20" t="s">
        <v>53</v>
      </c>
      <c r="AB32" s="20" t="s">
        <v>53</v>
      </c>
      <c r="AC32" s="20" t="s">
        <v>53</v>
      </c>
      <c r="AD32" s="169" t="s">
        <v>447</v>
      </c>
      <c r="AE32" s="169" t="s">
        <v>447</v>
      </c>
      <c r="AF32" s="169" t="s">
        <v>447</v>
      </c>
      <c r="AG32" s="169" t="s">
        <v>447</v>
      </c>
      <c r="AH32" s="169" t="s">
        <v>447</v>
      </c>
      <c r="AI32" s="169" t="s">
        <v>447</v>
      </c>
      <c r="AJ32" s="199" t="s">
        <v>489</v>
      </c>
      <c r="AK32" s="199" t="s">
        <v>489</v>
      </c>
      <c r="AL32" s="199" t="s">
        <v>489</v>
      </c>
      <c r="AM32" s="106" t="s">
        <v>521</v>
      </c>
      <c r="AN32" s="106" t="s">
        <v>522</v>
      </c>
      <c r="AO32" s="106" t="s">
        <v>523</v>
      </c>
      <c r="AP32" s="106" t="s">
        <v>524</v>
      </c>
      <c r="AQ32" s="106" t="s">
        <v>525</v>
      </c>
      <c r="AR32" s="220" t="s">
        <v>435</v>
      </c>
      <c r="AS32" s="221" t="s">
        <v>521</v>
      </c>
      <c r="AT32" s="106" t="s">
        <v>522</v>
      </c>
      <c r="AU32" s="106" t="s">
        <v>523</v>
      </c>
      <c r="AV32" s="106" t="s">
        <v>524</v>
      </c>
      <c r="AW32" s="106" t="s">
        <v>525</v>
      </c>
      <c r="AX32" s="220" t="s">
        <v>435</v>
      </c>
      <c r="AY32" s="221" t="s">
        <v>521</v>
      </c>
      <c r="AZ32" s="106" t="s">
        <v>522</v>
      </c>
      <c r="BA32" s="106" t="s">
        <v>523</v>
      </c>
      <c r="BB32" s="106" t="s">
        <v>524</v>
      </c>
      <c r="BC32" s="106" t="s">
        <v>525</v>
      </c>
      <c r="BD32" s="220" t="s">
        <v>435</v>
      </c>
      <c r="BE32" s="221" t="s">
        <v>521</v>
      </c>
      <c r="BF32" s="106" t="s">
        <v>522</v>
      </c>
      <c r="BG32" s="106" t="s">
        <v>523</v>
      </c>
      <c r="BH32" s="106" t="s">
        <v>524</v>
      </c>
      <c r="BI32" s="106" t="s">
        <v>525</v>
      </c>
      <c r="BJ32" s="220" t="s">
        <v>435</v>
      </c>
    </row>
    <row r="33" spans="2:62" ht="13.5" thickBot="1" x14ac:dyDescent="0.25">
      <c r="B33" s="163" t="s">
        <v>89</v>
      </c>
      <c r="C33" s="61" t="s">
        <v>358</v>
      </c>
      <c r="D33" s="59" t="s">
        <v>38</v>
      </c>
      <c r="E33" s="20" t="s">
        <v>39</v>
      </c>
      <c r="F33" s="20" t="s">
        <v>39</v>
      </c>
      <c r="G33" s="20" t="s">
        <v>39</v>
      </c>
      <c r="H33" s="20" t="s">
        <v>39</v>
      </c>
      <c r="I33" s="102" t="s">
        <v>39</v>
      </c>
      <c r="J33" s="102" t="s">
        <v>39</v>
      </c>
      <c r="K33" s="102" t="s">
        <v>39</v>
      </c>
      <c r="L33" s="102" t="s">
        <v>39</v>
      </c>
      <c r="M33" s="102" t="s">
        <v>39</v>
      </c>
      <c r="N33" s="223" t="s">
        <v>39</v>
      </c>
      <c r="O33" s="230" t="s">
        <v>39</v>
      </c>
      <c r="P33" s="21" t="s">
        <v>39</v>
      </c>
      <c r="Q33" s="21" t="s">
        <v>39</v>
      </c>
      <c r="R33" s="21" t="s">
        <v>39</v>
      </c>
      <c r="S33" s="20">
        <v>-2.2000000000000002</v>
      </c>
      <c r="T33" s="20">
        <v>-2.2000000000000002</v>
      </c>
      <c r="U33" s="20">
        <v>-2.2000000000000002</v>
      </c>
      <c r="V33" s="20">
        <v>-2.2000000000000002</v>
      </c>
      <c r="W33" s="20">
        <v>-12.8</v>
      </c>
      <c r="X33" s="20">
        <v>-12.8</v>
      </c>
      <c r="Y33" s="20">
        <v>-12.8</v>
      </c>
      <c r="Z33" s="20">
        <v>-8.8000000000000007</v>
      </c>
      <c r="AA33" s="20">
        <v>-8.8000000000000007</v>
      </c>
      <c r="AB33" s="20">
        <v>-8.8000000000000007</v>
      </c>
      <c r="AC33" s="20">
        <v>-8</v>
      </c>
      <c r="AD33" s="169" t="s">
        <v>39</v>
      </c>
      <c r="AE33" s="169" t="s">
        <v>39</v>
      </c>
      <c r="AF33" s="169" t="s">
        <v>39</v>
      </c>
      <c r="AG33" s="169" t="s">
        <v>39</v>
      </c>
      <c r="AH33" s="169" t="s">
        <v>39</v>
      </c>
      <c r="AI33" s="169" t="s">
        <v>39</v>
      </c>
      <c r="AJ33" s="199" t="s">
        <v>39</v>
      </c>
      <c r="AK33" s="199">
        <v>-2.97</v>
      </c>
      <c r="AL33" s="199">
        <v>-17.399999999999999</v>
      </c>
      <c r="AM33" s="102" t="s">
        <v>39</v>
      </c>
      <c r="AN33" s="102" t="s">
        <v>39</v>
      </c>
      <c r="AO33" s="102" t="s">
        <v>39</v>
      </c>
      <c r="AP33" s="102" t="s">
        <v>39</v>
      </c>
      <c r="AQ33" s="102" t="s">
        <v>39</v>
      </c>
      <c r="AR33" s="223" t="s">
        <v>39</v>
      </c>
      <c r="AS33" s="224" t="s">
        <v>39</v>
      </c>
      <c r="AT33" s="102" t="s">
        <v>39</v>
      </c>
      <c r="AU33" s="102" t="s">
        <v>39</v>
      </c>
      <c r="AV33" s="102" t="s">
        <v>39</v>
      </c>
      <c r="AW33" s="102" t="s">
        <v>39</v>
      </c>
      <c r="AX33" s="223" t="s">
        <v>39</v>
      </c>
      <c r="AY33" s="224" t="s">
        <v>39</v>
      </c>
      <c r="AZ33" s="102" t="s">
        <v>39</v>
      </c>
      <c r="BA33" s="102" t="s">
        <v>39</v>
      </c>
      <c r="BB33" s="102" t="s">
        <v>39</v>
      </c>
      <c r="BC33" s="102" t="s">
        <v>39</v>
      </c>
      <c r="BD33" s="223" t="s">
        <v>39</v>
      </c>
      <c r="BE33" s="224" t="s">
        <v>39</v>
      </c>
      <c r="BF33" s="102" t="s">
        <v>39</v>
      </c>
      <c r="BG33" s="102" t="s">
        <v>39</v>
      </c>
      <c r="BH33" s="102" t="s">
        <v>39</v>
      </c>
      <c r="BI33" s="102" t="s">
        <v>39</v>
      </c>
      <c r="BJ33" s="223" t="s">
        <v>39</v>
      </c>
    </row>
    <row r="34" spans="2:62" ht="13.5" thickBot="1" x14ac:dyDescent="0.25">
      <c r="B34" s="163" t="s">
        <v>90</v>
      </c>
      <c r="C34" s="61" t="s">
        <v>40</v>
      </c>
      <c r="D34" s="59" t="s">
        <v>38</v>
      </c>
      <c r="E34" s="20">
        <v>0</v>
      </c>
      <c r="F34" s="20">
        <v>0</v>
      </c>
      <c r="G34" s="20">
        <v>0</v>
      </c>
      <c r="H34" s="20">
        <v>0</v>
      </c>
      <c r="I34" s="102">
        <v>0</v>
      </c>
      <c r="J34" s="102">
        <v>0</v>
      </c>
      <c r="K34" s="102">
        <v>0</v>
      </c>
      <c r="L34" s="102">
        <v>0</v>
      </c>
      <c r="M34" s="102">
        <v>0</v>
      </c>
      <c r="N34" s="223">
        <v>0</v>
      </c>
      <c r="O34" s="230">
        <v>0</v>
      </c>
      <c r="P34" s="21">
        <v>0</v>
      </c>
      <c r="Q34" s="21">
        <v>0</v>
      </c>
      <c r="R34" s="21">
        <v>0</v>
      </c>
      <c r="S34" s="20">
        <v>21</v>
      </c>
      <c r="T34" s="20">
        <v>21</v>
      </c>
      <c r="U34" s="20">
        <v>21</v>
      </c>
      <c r="V34" s="20">
        <v>21</v>
      </c>
      <c r="W34" s="20">
        <v>13</v>
      </c>
      <c r="X34" s="20">
        <v>13</v>
      </c>
      <c r="Y34" s="20">
        <v>13</v>
      </c>
      <c r="Z34" s="20">
        <v>19</v>
      </c>
      <c r="AA34" s="20">
        <v>19</v>
      </c>
      <c r="AB34" s="20">
        <v>19</v>
      </c>
      <c r="AC34" s="20">
        <v>20</v>
      </c>
      <c r="AD34" s="169">
        <v>0</v>
      </c>
      <c r="AE34" s="169">
        <v>0</v>
      </c>
      <c r="AF34" s="169">
        <v>0</v>
      </c>
      <c r="AG34" s="169">
        <v>0</v>
      </c>
      <c r="AH34" s="169">
        <v>0</v>
      </c>
      <c r="AI34" s="169">
        <v>0</v>
      </c>
      <c r="AJ34" s="199">
        <v>15</v>
      </c>
      <c r="AK34" s="199">
        <v>15</v>
      </c>
      <c r="AL34" s="199">
        <v>15</v>
      </c>
      <c r="AM34" s="102">
        <v>0</v>
      </c>
      <c r="AN34" s="102">
        <v>0</v>
      </c>
      <c r="AO34" s="102">
        <v>0</v>
      </c>
      <c r="AP34" s="102">
        <v>0</v>
      </c>
      <c r="AQ34" s="102">
        <v>0</v>
      </c>
      <c r="AR34" s="223">
        <v>0</v>
      </c>
      <c r="AS34" s="224">
        <v>0</v>
      </c>
      <c r="AT34" s="102">
        <v>0</v>
      </c>
      <c r="AU34" s="102">
        <v>0</v>
      </c>
      <c r="AV34" s="102">
        <v>0</v>
      </c>
      <c r="AW34" s="102">
        <v>0</v>
      </c>
      <c r="AX34" s="223">
        <v>0</v>
      </c>
      <c r="AY34" s="224">
        <v>0</v>
      </c>
      <c r="AZ34" s="102">
        <v>0</v>
      </c>
      <c r="BA34" s="102">
        <v>0</v>
      </c>
      <c r="BB34" s="102">
        <v>0</v>
      </c>
      <c r="BC34" s="102">
        <v>0</v>
      </c>
      <c r="BD34" s="223">
        <v>0</v>
      </c>
      <c r="BE34" s="224">
        <v>0</v>
      </c>
      <c r="BF34" s="102">
        <v>0</v>
      </c>
      <c r="BG34" s="102">
        <v>0</v>
      </c>
      <c r="BH34" s="102">
        <v>0</v>
      </c>
      <c r="BI34" s="102">
        <v>0</v>
      </c>
      <c r="BJ34" s="223">
        <v>0</v>
      </c>
    </row>
    <row r="35" spans="2:62" ht="21.75" customHeight="1" thickBot="1" x14ac:dyDescent="0.25">
      <c r="B35" s="162">
        <v>5</v>
      </c>
      <c r="C35" s="168" t="s">
        <v>41</v>
      </c>
      <c r="D35" s="64"/>
      <c r="E35" s="84"/>
      <c r="F35" s="84"/>
      <c r="G35" s="84"/>
      <c r="H35" s="84"/>
      <c r="I35" s="105"/>
      <c r="J35" s="105"/>
      <c r="K35" s="105"/>
      <c r="L35" s="105"/>
      <c r="M35" s="105"/>
      <c r="N35" s="229"/>
      <c r="O35" s="37"/>
      <c r="P35" s="37"/>
      <c r="Q35" s="37"/>
      <c r="R35" s="37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204"/>
      <c r="AK35" s="204"/>
      <c r="AL35" s="204"/>
      <c r="AM35" s="105"/>
      <c r="AN35" s="105"/>
      <c r="AO35" s="105"/>
      <c r="AP35" s="105"/>
      <c r="AQ35" s="105"/>
      <c r="AR35" s="229"/>
      <c r="AS35" s="185"/>
      <c r="AT35" s="105"/>
      <c r="AU35" s="105"/>
      <c r="AV35" s="105"/>
      <c r="AW35" s="105"/>
      <c r="AX35" s="229"/>
      <c r="AY35" s="185"/>
      <c r="AZ35" s="105"/>
      <c r="BA35" s="105"/>
      <c r="BB35" s="105"/>
      <c r="BC35" s="105"/>
      <c r="BD35" s="229"/>
      <c r="BE35" s="185"/>
      <c r="BF35" s="105"/>
      <c r="BG35" s="105"/>
      <c r="BH35" s="105"/>
      <c r="BI35" s="105"/>
      <c r="BJ35" s="229"/>
    </row>
    <row r="36" spans="2:62" ht="13.5" thickBot="1" x14ac:dyDescent="0.25">
      <c r="B36" s="163" t="s">
        <v>91</v>
      </c>
      <c r="C36" s="61" t="s">
        <v>54</v>
      </c>
      <c r="D36" s="59" t="s">
        <v>35</v>
      </c>
      <c r="E36" s="20">
        <v>110</v>
      </c>
      <c r="F36" s="20">
        <v>47.9</v>
      </c>
      <c r="G36" s="20">
        <v>37.9</v>
      </c>
      <c r="H36" s="20">
        <v>41.7</v>
      </c>
      <c r="I36" s="231">
        <v>86.156663269692729</v>
      </c>
      <c r="J36" s="231">
        <v>83.462691791743609</v>
      </c>
      <c r="K36" s="231">
        <v>81.719688277365606</v>
      </c>
      <c r="L36" s="231">
        <v>83.462691791743609</v>
      </c>
      <c r="M36" s="231">
        <v>56.894525411301913</v>
      </c>
      <c r="N36" s="232">
        <v>51.896975946969917</v>
      </c>
      <c r="O36" s="230">
        <v>54.3</v>
      </c>
      <c r="P36" s="21">
        <v>54.3</v>
      </c>
      <c r="Q36" s="21">
        <v>47.4</v>
      </c>
      <c r="R36" s="21">
        <v>47.4</v>
      </c>
      <c r="S36" s="20">
        <v>78.5</v>
      </c>
      <c r="T36" s="20">
        <v>78.5</v>
      </c>
      <c r="U36" s="20">
        <v>78.5</v>
      </c>
      <c r="V36" s="20">
        <v>78.5</v>
      </c>
      <c r="W36" s="20">
        <v>71.900000000000006</v>
      </c>
      <c r="X36" s="20">
        <v>71.900000000000006</v>
      </c>
      <c r="Y36" s="20">
        <v>71.900000000000006</v>
      </c>
      <c r="Z36" s="20">
        <v>71.900000000000006</v>
      </c>
      <c r="AA36" s="20">
        <v>71.900000000000006</v>
      </c>
      <c r="AB36" s="20">
        <v>71.900000000000006</v>
      </c>
      <c r="AC36" s="20">
        <v>69.900000000000006</v>
      </c>
      <c r="AD36" s="169">
        <v>62.5</v>
      </c>
      <c r="AE36" s="169">
        <v>76.599999999999994</v>
      </c>
      <c r="AF36" s="169">
        <v>66</v>
      </c>
      <c r="AG36" s="169">
        <v>37.700000000000003</v>
      </c>
      <c r="AH36" s="169">
        <v>49.5</v>
      </c>
      <c r="AI36" s="169">
        <v>41.7</v>
      </c>
      <c r="AJ36" s="202">
        <v>41.4</v>
      </c>
      <c r="AK36" s="199">
        <v>69</v>
      </c>
      <c r="AL36" s="201">
        <v>44</v>
      </c>
      <c r="AM36" s="231">
        <v>86.156663269692729</v>
      </c>
      <c r="AN36" s="231">
        <v>83.462691791743609</v>
      </c>
      <c r="AO36" s="231">
        <v>81.719688277365606</v>
      </c>
      <c r="AP36" s="231">
        <v>83.462691791743609</v>
      </c>
      <c r="AQ36" s="231">
        <v>56.894525411301913</v>
      </c>
      <c r="AR36" s="232">
        <v>51.896975946969917</v>
      </c>
      <c r="AS36" s="233">
        <v>86.156663269692729</v>
      </c>
      <c r="AT36" s="231">
        <v>83.462691791743609</v>
      </c>
      <c r="AU36" s="231">
        <v>81.719688277365606</v>
      </c>
      <c r="AV36" s="231">
        <v>83.462691791743609</v>
      </c>
      <c r="AW36" s="231">
        <v>56.894525411301913</v>
      </c>
      <c r="AX36" s="232">
        <v>51.896975946969917</v>
      </c>
      <c r="AY36" s="233">
        <v>86.156663269692729</v>
      </c>
      <c r="AZ36" s="231">
        <v>83.462691791743609</v>
      </c>
      <c r="BA36" s="231">
        <v>81.719688277365606</v>
      </c>
      <c r="BB36" s="231">
        <v>83.462691791743609</v>
      </c>
      <c r="BC36" s="231">
        <v>56.894525411301913</v>
      </c>
      <c r="BD36" s="232">
        <v>51.896975946969917</v>
      </c>
      <c r="BE36" s="233">
        <v>86.156663269692729</v>
      </c>
      <c r="BF36" s="231">
        <v>83.462691791743609</v>
      </c>
      <c r="BG36" s="231">
        <v>81.719688277365606</v>
      </c>
      <c r="BH36" s="231">
        <v>83.462691791743609</v>
      </c>
      <c r="BI36" s="231">
        <v>56.894525411301913</v>
      </c>
      <c r="BJ36" s="232">
        <v>51.896975946969917</v>
      </c>
    </row>
    <row r="37" spans="2:62" ht="13.5" thickBot="1" x14ac:dyDescent="0.25">
      <c r="B37" s="163" t="s">
        <v>92</v>
      </c>
      <c r="C37" s="61" t="s">
        <v>55</v>
      </c>
      <c r="D37" s="59" t="s">
        <v>30</v>
      </c>
      <c r="E37" s="20">
        <v>70</v>
      </c>
      <c r="F37" s="20">
        <v>43</v>
      </c>
      <c r="G37" s="20">
        <v>43</v>
      </c>
      <c r="H37" s="20">
        <v>43</v>
      </c>
      <c r="I37" s="231">
        <v>61.385450722496103</v>
      </c>
      <c r="J37" s="231">
        <v>58.691479244546983</v>
      </c>
      <c r="K37" s="231">
        <v>56.94847573016898</v>
      </c>
      <c r="L37" s="231">
        <v>58.691479244546983</v>
      </c>
      <c r="M37" s="231">
        <v>49.904825367941726</v>
      </c>
      <c r="N37" s="232">
        <v>44.90727590360973</v>
      </c>
      <c r="O37" s="230">
        <v>49.3</v>
      </c>
      <c r="P37" s="21">
        <v>49.3</v>
      </c>
      <c r="Q37" s="21">
        <v>44.6</v>
      </c>
      <c r="R37" s="21">
        <v>44.6</v>
      </c>
      <c r="S37" s="20">
        <v>66.8</v>
      </c>
      <c r="T37" s="20">
        <v>66.8</v>
      </c>
      <c r="U37" s="20">
        <v>66.8</v>
      </c>
      <c r="V37" s="20">
        <v>66.8</v>
      </c>
      <c r="W37" s="20">
        <v>64.3</v>
      </c>
      <c r="X37" s="20">
        <v>64.3</v>
      </c>
      <c r="Y37" s="20">
        <v>64.3</v>
      </c>
      <c r="Z37" s="20">
        <v>64.3</v>
      </c>
      <c r="AA37" s="20">
        <v>64.3</v>
      </c>
      <c r="AB37" s="20">
        <v>64.3</v>
      </c>
      <c r="AC37" s="20">
        <v>64.8</v>
      </c>
      <c r="AD37" s="169">
        <v>57</v>
      </c>
      <c r="AE37" s="169">
        <v>57</v>
      </c>
      <c r="AF37" s="169">
        <v>57</v>
      </c>
      <c r="AG37" s="169">
        <v>43</v>
      </c>
      <c r="AH37" s="169">
        <v>43</v>
      </c>
      <c r="AI37" s="169">
        <v>43</v>
      </c>
      <c r="AJ37" s="199">
        <v>44.3</v>
      </c>
      <c r="AK37" s="199">
        <v>64.8</v>
      </c>
      <c r="AL37" s="199">
        <v>45.2</v>
      </c>
      <c r="AM37" s="231">
        <v>61.385450722496103</v>
      </c>
      <c r="AN37" s="231">
        <v>58.691479244546983</v>
      </c>
      <c r="AO37" s="231">
        <v>56.94847573016898</v>
      </c>
      <c r="AP37" s="231">
        <v>58.691479244546983</v>
      </c>
      <c r="AQ37" s="231">
        <v>49.904825367941726</v>
      </c>
      <c r="AR37" s="232">
        <v>44.90727590360973</v>
      </c>
      <c r="AS37" s="233">
        <v>61.385450722496103</v>
      </c>
      <c r="AT37" s="231">
        <v>58.691479244546983</v>
      </c>
      <c r="AU37" s="231">
        <v>56.94847573016898</v>
      </c>
      <c r="AV37" s="231">
        <v>58.691479244546983</v>
      </c>
      <c r="AW37" s="231">
        <v>49.904825367941726</v>
      </c>
      <c r="AX37" s="232">
        <v>44.90727590360973</v>
      </c>
      <c r="AY37" s="233">
        <v>61.385450722496103</v>
      </c>
      <c r="AZ37" s="231">
        <v>58.691479244546983</v>
      </c>
      <c r="BA37" s="231">
        <v>56.94847573016898</v>
      </c>
      <c r="BB37" s="231">
        <v>58.691479244546983</v>
      </c>
      <c r="BC37" s="231">
        <v>49.904825367941726</v>
      </c>
      <c r="BD37" s="232">
        <v>44.90727590360973</v>
      </c>
      <c r="BE37" s="233">
        <v>61.385450722496103</v>
      </c>
      <c r="BF37" s="231">
        <v>58.691479244546983</v>
      </c>
      <c r="BG37" s="231">
        <v>56.94847573016898</v>
      </c>
      <c r="BH37" s="231">
        <v>58.691479244546983</v>
      </c>
      <c r="BI37" s="231">
        <v>49.904825367941726</v>
      </c>
      <c r="BJ37" s="232">
        <v>44.90727590360973</v>
      </c>
    </row>
    <row r="38" spans="2:62" ht="13.5" thickBot="1" x14ac:dyDescent="0.25">
      <c r="B38" s="163" t="s">
        <v>93</v>
      </c>
      <c r="C38" s="61" t="s">
        <v>360</v>
      </c>
      <c r="D38" s="59"/>
      <c r="E38" s="20" t="s">
        <v>269</v>
      </c>
      <c r="F38" s="20" t="s">
        <v>61</v>
      </c>
      <c r="G38" s="20" t="s">
        <v>61</v>
      </c>
      <c r="H38" s="20" t="s">
        <v>61</v>
      </c>
      <c r="I38" s="102" t="s">
        <v>436</v>
      </c>
      <c r="J38" s="102" t="s">
        <v>436</v>
      </c>
      <c r="K38" s="102" t="s">
        <v>436</v>
      </c>
      <c r="L38" s="102" t="s">
        <v>436</v>
      </c>
      <c r="M38" s="102" t="s">
        <v>436</v>
      </c>
      <c r="N38" s="223" t="s">
        <v>61</v>
      </c>
      <c r="O38" s="230" t="s">
        <v>61</v>
      </c>
      <c r="P38" s="21" t="s">
        <v>61</v>
      </c>
      <c r="Q38" s="21" t="s">
        <v>61</v>
      </c>
      <c r="R38" s="21" t="s">
        <v>61</v>
      </c>
      <c r="S38" s="20" t="s">
        <v>61</v>
      </c>
      <c r="T38" s="20" t="s">
        <v>61</v>
      </c>
      <c r="U38" s="20" t="s">
        <v>61</v>
      </c>
      <c r="V38" s="20" t="s">
        <v>61</v>
      </c>
      <c r="W38" s="20" t="s">
        <v>61</v>
      </c>
      <c r="X38" s="20" t="s">
        <v>61</v>
      </c>
      <c r="Y38" s="20" t="s">
        <v>61</v>
      </c>
      <c r="Z38" s="20" t="s">
        <v>61</v>
      </c>
      <c r="AA38" s="20" t="s">
        <v>61</v>
      </c>
      <c r="AB38" s="20" t="s">
        <v>61</v>
      </c>
      <c r="AC38" s="20" t="s">
        <v>61</v>
      </c>
      <c r="AD38" s="169" t="s">
        <v>448</v>
      </c>
      <c r="AE38" s="169" t="s">
        <v>448</v>
      </c>
      <c r="AF38" s="169" t="s">
        <v>448</v>
      </c>
      <c r="AG38" s="169" t="s">
        <v>449</v>
      </c>
      <c r="AH38" s="169" t="s">
        <v>449</v>
      </c>
      <c r="AI38" s="169" t="s">
        <v>449</v>
      </c>
      <c r="AJ38" s="199" t="s">
        <v>490</v>
      </c>
      <c r="AK38" s="199" t="s">
        <v>490</v>
      </c>
      <c r="AL38" s="199" t="s">
        <v>490</v>
      </c>
      <c r="AM38" s="102" t="s">
        <v>436</v>
      </c>
      <c r="AN38" s="102" t="s">
        <v>436</v>
      </c>
      <c r="AO38" s="102" t="s">
        <v>436</v>
      </c>
      <c r="AP38" s="102" t="s">
        <v>436</v>
      </c>
      <c r="AQ38" s="102" t="s">
        <v>436</v>
      </c>
      <c r="AR38" s="223" t="s">
        <v>61</v>
      </c>
      <c r="AS38" s="224" t="s">
        <v>436</v>
      </c>
      <c r="AT38" s="102" t="s">
        <v>436</v>
      </c>
      <c r="AU38" s="102" t="s">
        <v>436</v>
      </c>
      <c r="AV38" s="102" t="s">
        <v>436</v>
      </c>
      <c r="AW38" s="102" t="s">
        <v>436</v>
      </c>
      <c r="AX38" s="223" t="s">
        <v>61</v>
      </c>
      <c r="AY38" s="224" t="s">
        <v>436</v>
      </c>
      <c r="AZ38" s="102" t="s">
        <v>436</v>
      </c>
      <c r="BA38" s="102" t="s">
        <v>436</v>
      </c>
      <c r="BB38" s="102" t="s">
        <v>436</v>
      </c>
      <c r="BC38" s="102" t="s">
        <v>436</v>
      </c>
      <c r="BD38" s="223" t="s">
        <v>61</v>
      </c>
      <c r="BE38" s="224" t="s">
        <v>436</v>
      </c>
      <c r="BF38" s="102" t="s">
        <v>436</v>
      </c>
      <c r="BG38" s="102" t="s">
        <v>436</v>
      </c>
      <c r="BH38" s="102" t="s">
        <v>436</v>
      </c>
      <c r="BI38" s="102" t="s">
        <v>436</v>
      </c>
      <c r="BJ38" s="223" t="s">
        <v>61</v>
      </c>
    </row>
    <row r="39" spans="2:62" ht="13.5" thickBot="1" x14ac:dyDescent="0.25">
      <c r="B39" s="163" t="s">
        <v>94</v>
      </c>
      <c r="C39" s="61" t="s">
        <v>58</v>
      </c>
      <c r="D39" s="59" t="s">
        <v>38</v>
      </c>
      <c r="E39" s="20">
        <v>0</v>
      </c>
      <c r="F39" s="20">
        <v>0</v>
      </c>
      <c r="G39" s="20">
        <v>0</v>
      </c>
      <c r="H39" s="20">
        <v>0</v>
      </c>
      <c r="I39" s="102">
        <v>8</v>
      </c>
      <c r="J39" s="102">
        <v>8</v>
      </c>
      <c r="K39" s="102">
        <v>8</v>
      </c>
      <c r="L39" s="102">
        <v>8</v>
      </c>
      <c r="M39" s="102">
        <v>8</v>
      </c>
      <c r="N39" s="223">
        <v>8</v>
      </c>
      <c r="O39" s="230">
        <v>5</v>
      </c>
      <c r="P39" s="21">
        <v>5</v>
      </c>
      <c r="Q39" s="21">
        <v>5</v>
      </c>
      <c r="R39" s="21">
        <v>5</v>
      </c>
      <c r="S39" s="20">
        <v>0</v>
      </c>
      <c r="T39" s="20">
        <v>0</v>
      </c>
      <c r="U39" s="20">
        <v>0</v>
      </c>
      <c r="V39" s="20">
        <v>0</v>
      </c>
      <c r="W39" s="20">
        <v>10</v>
      </c>
      <c r="X39" s="20">
        <v>10</v>
      </c>
      <c r="Y39" s="20">
        <v>10</v>
      </c>
      <c r="Z39" s="20">
        <v>10</v>
      </c>
      <c r="AA39" s="20">
        <v>10</v>
      </c>
      <c r="AB39" s="20">
        <v>10</v>
      </c>
      <c r="AC39" s="20">
        <v>10</v>
      </c>
      <c r="AD39" s="169">
        <v>0</v>
      </c>
      <c r="AE39" s="169">
        <v>0</v>
      </c>
      <c r="AF39" s="169">
        <v>0</v>
      </c>
      <c r="AG39" s="169">
        <v>0</v>
      </c>
      <c r="AH39" s="169">
        <v>0</v>
      </c>
      <c r="AI39" s="169">
        <v>0</v>
      </c>
      <c r="AJ39" s="199">
        <v>16</v>
      </c>
      <c r="AK39" s="199"/>
      <c r="AL39" s="199">
        <v>16</v>
      </c>
      <c r="AM39" s="102">
        <v>8</v>
      </c>
      <c r="AN39" s="102">
        <v>8</v>
      </c>
      <c r="AO39" s="102">
        <v>8</v>
      </c>
      <c r="AP39" s="102">
        <v>8</v>
      </c>
      <c r="AQ39" s="102">
        <v>8</v>
      </c>
      <c r="AR39" s="223">
        <v>8</v>
      </c>
      <c r="AS39" s="224">
        <v>8</v>
      </c>
      <c r="AT39" s="102">
        <v>8</v>
      </c>
      <c r="AU39" s="102">
        <v>8</v>
      </c>
      <c r="AV39" s="102">
        <v>8</v>
      </c>
      <c r="AW39" s="102">
        <v>8</v>
      </c>
      <c r="AX39" s="223">
        <v>8</v>
      </c>
      <c r="AY39" s="224">
        <v>8</v>
      </c>
      <c r="AZ39" s="102">
        <v>8</v>
      </c>
      <c r="BA39" s="102">
        <v>8</v>
      </c>
      <c r="BB39" s="102">
        <v>8</v>
      </c>
      <c r="BC39" s="102">
        <v>8</v>
      </c>
      <c r="BD39" s="223">
        <v>8</v>
      </c>
      <c r="BE39" s="224">
        <v>8</v>
      </c>
      <c r="BF39" s="102">
        <v>8</v>
      </c>
      <c r="BG39" s="102">
        <v>8</v>
      </c>
      <c r="BH39" s="102">
        <v>8</v>
      </c>
      <c r="BI39" s="102">
        <v>8</v>
      </c>
      <c r="BJ39" s="223">
        <v>8</v>
      </c>
    </row>
    <row r="40" spans="2:62" ht="13.5" thickBot="1" x14ac:dyDescent="0.25">
      <c r="B40" s="163" t="s">
        <v>95</v>
      </c>
      <c r="C40" s="61" t="s">
        <v>57</v>
      </c>
      <c r="D40" s="59" t="s">
        <v>38</v>
      </c>
      <c r="E40" s="20" t="s">
        <v>39</v>
      </c>
      <c r="F40" s="20">
        <v>0</v>
      </c>
      <c r="G40" s="20">
        <v>0</v>
      </c>
      <c r="H40" s="20">
        <v>0</v>
      </c>
      <c r="I40" s="102">
        <v>1</v>
      </c>
      <c r="J40" s="102">
        <v>1</v>
      </c>
      <c r="K40" s="102">
        <v>1</v>
      </c>
      <c r="L40" s="102">
        <v>1</v>
      </c>
      <c r="M40" s="102">
        <v>1</v>
      </c>
      <c r="N40" s="223">
        <v>1</v>
      </c>
      <c r="O40" s="230">
        <v>1</v>
      </c>
      <c r="P40" s="21">
        <v>1</v>
      </c>
      <c r="Q40" s="21">
        <v>1</v>
      </c>
      <c r="R40" s="21">
        <v>1</v>
      </c>
      <c r="S40" s="20" t="s">
        <v>39</v>
      </c>
      <c r="T40" s="20" t="s">
        <v>39</v>
      </c>
      <c r="U40" s="20" t="s">
        <v>39</v>
      </c>
      <c r="V40" s="20" t="s">
        <v>39</v>
      </c>
      <c r="W40" s="20">
        <v>0.5</v>
      </c>
      <c r="X40" s="20">
        <v>0.5</v>
      </c>
      <c r="Y40" s="20">
        <v>0.5</v>
      </c>
      <c r="Z40" s="20">
        <v>0.5</v>
      </c>
      <c r="AA40" s="20">
        <v>0.5</v>
      </c>
      <c r="AB40" s="20">
        <v>0.5</v>
      </c>
      <c r="AC40" s="20">
        <v>0.5</v>
      </c>
      <c r="AD40" s="169" t="s">
        <v>39</v>
      </c>
      <c r="AE40" s="169" t="s">
        <v>39</v>
      </c>
      <c r="AF40" s="169" t="s">
        <v>39</v>
      </c>
      <c r="AG40" s="169" t="s">
        <v>39</v>
      </c>
      <c r="AH40" s="169" t="s">
        <v>39</v>
      </c>
      <c r="AI40" s="169" t="s">
        <v>39</v>
      </c>
      <c r="AJ40" s="199">
        <v>0.1</v>
      </c>
      <c r="AK40" s="199"/>
      <c r="AL40" s="199">
        <v>0.1</v>
      </c>
      <c r="AM40" s="102">
        <v>1</v>
      </c>
      <c r="AN40" s="102">
        <v>1</v>
      </c>
      <c r="AO40" s="102">
        <v>1</v>
      </c>
      <c r="AP40" s="102">
        <v>1</v>
      </c>
      <c r="AQ40" s="102">
        <v>1</v>
      </c>
      <c r="AR40" s="223">
        <v>1</v>
      </c>
      <c r="AS40" s="224">
        <v>1</v>
      </c>
      <c r="AT40" s="102">
        <v>1</v>
      </c>
      <c r="AU40" s="102">
        <v>1</v>
      </c>
      <c r="AV40" s="102">
        <v>1</v>
      </c>
      <c r="AW40" s="102">
        <v>1</v>
      </c>
      <c r="AX40" s="223">
        <v>1</v>
      </c>
      <c r="AY40" s="224">
        <v>1</v>
      </c>
      <c r="AZ40" s="102">
        <v>1</v>
      </c>
      <c r="BA40" s="102">
        <v>1</v>
      </c>
      <c r="BB40" s="102">
        <v>1</v>
      </c>
      <c r="BC40" s="102">
        <v>1</v>
      </c>
      <c r="BD40" s="223">
        <v>1</v>
      </c>
      <c r="BE40" s="224">
        <v>1</v>
      </c>
      <c r="BF40" s="102">
        <v>1</v>
      </c>
      <c r="BG40" s="102">
        <v>1</v>
      </c>
      <c r="BH40" s="102">
        <v>1</v>
      </c>
      <c r="BI40" s="102">
        <v>1</v>
      </c>
      <c r="BJ40" s="223">
        <v>1</v>
      </c>
    </row>
    <row r="41" spans="2:62" ht="13.5" thickBot="1" x14ac:dyDescent="0.25">
      <c r="B41" s="163" t="s">
        <v>96</v>
      </c>
      <c r="C41" s="61" t="s">
        <v>181</v>
      </c>
      <c r="D41" s="59" t="s">
        <v>63</v>
      </c>
      <c r="E41" s="74">
        <v>0.06</v>
      </c>
      <c r="F41" s="74">
        <v>0.28000000000000003</v>
      </c>
      <c r="G41" s="74">
        <v>0.28000000000000003</v>
      </c>
      <c r="H41" s="74">
        <v>0.28000000000000003</v>
      </c>
      <c r="I41" s="159">
        <v>1.2362030905077261</v>
      </c>
      <c r="J41" s="159">
        <v>1.2362030905077261</v>
      </c>
      <c r="K41" s="159">
        <v>1.2362030905077261</v>
      </c>
      <c r="L41" s="159">
        <v>0.25285972305839849</v>
      </c>
      <c r="M41" s="159">
        <v>0.25285972305839849</v>
      </c>
      <c r="N41" s="235">
        <v>0.25285972305839849</v>
      </c>
      <c r="O41" s="230">
        <v>0.9</v>
      </c>
      <c r="P41" s="21">
        <v>0.9</v>
      </c>
      <c r="Q41" s="21">
        <v>1.3</v>
      </c>
      <c r="R41" s="21">
        <v>1.3</v>
      </c>
      <c r="S41" s="74">
        <v>0.33</v>
      </c>
      <c r="T41" s="74">
        <v>0.33</v>
      </c>
      <c r="U41" s="74">
        <v>0.33</v>
      </c>
      <c r="V41" s="74">
        <v>0.33</v>
      </c>
      <c r="W41" s="74">
        <v>1.75</v>
      </c>
      <c r="X41" s="74">
        <v>1.75</v>
      </c>
      <c r="Y41" s="74">
        <v>1.75</v>
      </c>
      <c r="Z41" s="74">
        <v>1.75</v>
      </c>
      <c r="AA41" s="74">
        <v>1.75</v>
      </c>
      <c r="AB41" s="74">
        <v>1.75</v>
      </c>
      <c r="AC41" s="74">
        <v>1.75</v>
      </c>
      <c r="AD41" s="169">
        <v>1.19</v>
      </c>
      <c r="AE41" s="169">
        <v>1.19</v>
      </c>
      <c r="AF41" s="169">
        <v>1.19</v>
      </c>
      <c r="AG41" s="169">
        <v>0.5</v>
      </c>
      <c r="AH41" s="169">
        <v>0.5</v>
      </c>
      <c r="AI41" s="169">
        <v>0.5</v>
      </c>
      <c r="AJ41" s="199">
        <v>0.8</v>
      </c>
      <c r="AK41" s="199">
        <v>0.2</v>
      </c>
      <c r="AL41" s="199">
        <v>0.8</v>
      </c>
      <c r="AM41" s="159">
        <v>1.2362030905077261</v>
      </c>
      <c r="AN41" s="159">
        <v>1.2362030905077261</v>
      </c>
      <c r="AO41" s="159">
        <v>1.2362030905077261</v>
      </c>
      <c r="AP41" s="159">
        <v>0.25285972305839849</v>
      </c>
      <c r="AQ41" s="159">
        <v>0.25285972305839849</v>
      </c>
      <c r="AR41" s="235">
        <v>0.25285972305839849</v>
      </c>
      <c r="AS41" s="236">
        <v>1.2362030905077261</v>
      </c>
      <c r="AT41" s="159">
        <v>1.2362030905077261</v>
      </c>
      <c r="AU41" s="159">
        <v>1.2362030905077261</v>
      </c>
      <c r="AV41" s="159">
        <v>0.25285972305839849</v>
      </c>
      <c r="AW41" s="159">
        <v>0.25285972305839849</v>
      </c>
      <c r="AX41" s="235">
        <v>0.25285972305839849</v>
      </c>
      <c r="AY41" s="236">
        <v>1.2362030905077261</v>
      </c>
      <c r="AZ41" s="159">
        <v>1.2362030905077261</v>
      </c>
      <c r="BA41" s="159">
        <v>1.2362030905077261</v>
      </c>
      <c r="BB41" s="159">
        <v>0.25285972305839849</v>
      </c>
      <c r="BC41" s="159">
        <v>0.25285972305839849</v>
      </c>
      <c r="BD41" s="235">
        <v>0.25285972305839849</v>
      </c>
      <c r="BE41" s="236">
        <v>1.2362030905077261</v>
      </c>
      <c r="BF41" s="159">
        <v>1.2362030905077261</v>
      </c>
      <c r="BG41" s="159">
        <v>1.2362030905077261</v>
      </c>
      <c r="BH41" s="159">
        <v>0.25285972305839849</v>
      </c>
      <c r="BI41" s="159">
        <v>0.25285972305839849</v>
      </c>
      <c r="BJ41" s="235">
        <v>0.25285972305839849</v>
      </c>
    </row>
    <row r="42" spans="2:62" ht="13.5" thickBot="1" x14ac:dyDescent="0.25">
      <c r="B42" s="163" t="s">
        <v>97</v>
      </c>
      <c r="C42" s="61" t="s">
        <v>60</v>
      </c>
      <c r="D42" s="59" t="s">
        <v>30</v>
      </c>
      <c r="E42" s="74">
        <v>70</v>
      </c>
      <c r="F42" s="74">
        <v>56.4</v>
      </c>
      <c r="G42" s="74">
        <v>56.4</v>
      </c>
      <c r="H42" s="74">
        <v>55.2</v>
      </c>
      <c r="I42" s="159">
        <v>42.784674258136874</v>
      </c>
      <c r="J42" s="159">
        <v>42.784674258136874</v>
      </c>
      <c r="K42" s="159">
        <v>42.784674258136874</v>
      </c>
      <c r="L42" s="159">
        <v>56.568877599074128</v>
      </c>
      <c r="M42" s="159">
        <v>56.568877599074128</v>
      </c>
      <c r="N42" s="235">
        <v>56.568877599074128</v>
      </c>
      <c r="O42" s="230">
        <v>45.7</v>
      </c>
      <c r="P42" s="21">
        <v>45.7</v>
      </c>
      <c r="Q42" s="21">
        <v>41</v>
      </c>
      <c r="R42" s="21">
        <v>41</v>
      </c>
      <c r="S42" s="74">
        <v>54.5</v>
      </c>
      <c r="T42" s="74">
        <v>54.5</v>
      </c>
      <c r="U42" s="74">
        <v>54.5</v>
      </c>
      <c r="V42" s="74">
        <v>54.5</v>
      </c>
      <c r="W42" s="74">
        <v>39.9</v>
      </c>
      <c r="X42" s="74">
        <v>39.9</v>
      </c>
      <c r="Y42" s="74">
        <v>39.9</v>
      </c>
      <c r="Z42" s="74">
        <v>39.9</v>
      </c>
      <c r="AA42" s="74">
        <v>39.9</v>
      </c>
      <c r="AB42" s="74">
        <v>39.9</v>
      </c>
      <c r="AC42" s="74">
        <v>39.9</v>
      </c>
      <c r="AD42" s="169">
        <v>42.4</v>
      </c>
      <c r="AE42" s="169">
        <v>42.4</v>
      </c>
      <c r="AF42" s="169">
        <v>42.4</v>
      </c>
      <c r="AG42" s="169">
        <v>50</v>
      </c>
      <c r="AH42" s="169">
        <v>50</v>
      </c>
      <c r="AI42" s="169">
        <v>50</v>
      </c>
      <c r="AJ42" s="199">
        <v>44.1</v>
      </c>
      <c r="AK42" s="199">
        <v>62.1</v>
      </c>
      <c r="AL42" s="199">
        <v>44.1</v>
      </c>
      <c r="AM42" s="159">
        <v>42.784674258136874</v>
      </c>
      <c r="AN42" s="159">
        <v>42.784674258136874</v>
      </c>
      <c r="AO42" s="159">
        <v>42.784674258136874</v>
      </c>
      <c r="AP42" s="159">
        <v>56.568877599074128</v>
      </c>
      <c r="AQ42" s="159">
        <v>56.568877599074128</v>
      </c>
      <c r="AR42" s="235">
        <v>56.568877599074128</v>
      </c>
      <c r="AS42" s="236">
        <v>42.784674258136874</v>
      </c>
      <c r="AT42" s="159">
        <v>42.784674258136874</v>
      </c>
      <c r="AU42" s="159">
        <v>42.784674258136874</v>
      </c>
      <c r="AV42" s="159">
        <v>56.568877599074128</v>
      </c>
      <c r="AW42" s="159">
        <v>56.568877599074128</v>
      </c>
      <c r="AX42" s="235">
        <v>56.568877599074128</v>
      </c>
      <c r="AY42" s="236">
        <v>42.784674258136874</v>
      </c>
      <c r="AZ42" s="159">
        <v>42.784674258136874</v>
      </c>
      <c r="BA42" s="159">
        <v>42.784674258136874</v>
      </c>
      <c r="BB42" s="159">
        <v>56.568877599074128</v>
      </c>
      <c r="BC42" s="159">
        <v>56.568877599074128</v>
      </c>
      <c r="BD42" s="235">
        <v>56.568877599074128</v>
      </c>
      <c r="BE42" s="236">
        <v>42.784674258136874</v>
      </c>
      <c r="BF42" s="159">
        <v>42.784674258136874</v>
      </c>
      <c r="BG42" s="159">
        <v>42.784674258136874</v>
      </c>
      <c r="BH42" s="159">
        <v>56.568877599074128</v>
      </c>
      <c r="BI42" s="159">
        <v>56.568877599074128</v>
      </c>
      <c r="BJ42" s="235">
        <v>56.568877599074128</v>
      </c>
    </row>
    <row r="43" spans="2:62" ht="13.5" thickBot="1" x14ac:dyDescent="0.25">
      <c r="B43" s="163" t="s">
        <v>98</v>
      </c>
      <c r="C43" s="61" t="s">
        <v>388</v>
      </c>
      <c r="D43" s="59"/>
      <c r="E43" s="20" t="s">
        <v>269</v>
      </c>
      <c r="F43" s="20" t="s">
        <v>61</v>
      </c>
      <c r="G43" s="20" t="s">
        <v>61</v>
      </c>
      <c r="H43" s="20" t="s">
        <v>61</v>
      </c>
      <c r="I43" s="102" t="s">
        <v>436</v>
      </c>
      <c r="J43" s="102" t="s">
        <v>436</v>
      </c>
      <c r="K43" s="102" t="s">
        <v>436</v>
      </c>
      <c r="L43" s="102" t="s">
        <v>436</v>
      </c>
      <c r="M43" s="102" t="s">
        <v>436</v>
      </c>
      <c r="N43" s="223" t="s">
        <v>61</v>
      </c>
      <c r="O43" s="230" t="s">
        <v>61</v>
      </c>
      <c r="P43" s="21" t="s">
        <v>61</v>
      </c>
      <c r="Q43" s="21" t="s">
        <v>61</v>
      </c>
      <c r="R43" s="21" t="s">
        <v>61</v>
      </c>
      <c r="S43" s="20" t="s">
        <v>61</v>
      </c>
      <c r="T43" s="20" t="s">
        <v>61</v>
      </c>
      <c r="U43" s="20" t="s">
        <v>61</v>
      </c>
      <c r="V43" s="20" t="s">
        <v>61</v>
      </c>
      <c r="W43" s="20" t="s">
        <v>61</v>
      </c>
      <c r="X43" s="20" t="s">
        <v>61</v>
      </c>
      <c r="Y43" s="20" t="s">
        <v>61</v>
      </c>
      <c r="Z43" s="20" t="s">
        <v>61</v>
      </c>
      <c r="AA43" s="20" t="s">
        <v>61</v>
      </c>
      <c r="AB43" s="20" t="s">
        <v>61</v>
      </c>
      <c r="AC43" s="20" t="s">
        <v>61</v>
      </c>
      <c r="AD43" s="169" t="s">
        <v>449</v>
      </c>
      <c r="AE43" s="169" t="s">
        <v>449</v>
      </c>
      <c r="AF43" s="169" t="s">
        <v>449</v>
      </c>
      <c r="AG43" s="169" t="s">
        <v>448</v>
      </c>
      <c r="AH43" s="169" t="s">
        <v>448</v>
      </c>
      <c r="AI43" s="169" t="s">
        <v>448</v>
      </c>
      <c r="AJ43" s="199" t="s">
        <v>490</v>
      </c>
      <c r="AK43" s="199" t="s">
        <v>490</v>
      </c>
      <c r="AL43" s="199" t="s">
        <v>490</v>
      </c>
      <c r="AM43" s="102" t="s">
        <v>436</v>
      </c>
      <c r="AN43" s="102" t="s">
        <v>436</v>
      </c>
      <c r="AO43" s="102" t="s">
        <v>436</v>
      </c>
      <c r="AP43" s="102" t="s">
        <v>436</v>
      </c>
      <c r="AQ43" s="102" t="s">
        <v>436</v>
      </c>
      <c r="AR43" s="223" t="s">
        <v>61</v>
      </c>
      <c r="AS43" s="224" t="s">
        <v>436</v>
      </c>
      <c r="AT43" s="102" t="s">
        <v>436</v>
      </c>
      <c r="AU43" s="102" t="s">
        <v>436</v>
      </c>
      <c r="AV43" s="102" t="s">
        <v>436</v>
      </c>
      <c r="AW43" s="102" t="s">
        <v>436</v>
      </c>
      <c r="AX43" s="223" t="s">
        <v>61</v>
      </c>
      <c r="AY43" s="224" t="s">
        <v>436</v>
      </c>
      <c r="AZ43" s="102" t="s">
        <v>436</v>
      </c>
      <c r="BA43" s="102" t="s">
        <v>436</v>
      </c>
      <c r="BB43" s="102" t="s">
        <v>436</v>
      </c>
      <c r="BC43" s="102" t="s">
        <v>436</v>
      </c>
      <c r="BD43" s="223" t="s">
        <v>61</v>
      </c>
      <c r="BE43" s="224" t="s">
        <v>436</v>
      </c>
      <c r="BF43" s="102" t="s">
        <v>436</v>
      </c>
      <c r="BG43" s="102" t="s">
        <v>436</v>
      </c>
      <c r="BH43" s="102" t="s">
        <v>436</v>
      </c>
      <c r="BI43" s="102" t="s">
        <v>436</v>
      </c>
      <c r="BJ43" s="223" t="s">
        <v>61</v>
      </c>
    </row>
    <row r="44" spans="2:62" ht="13.5" thickBot="1" x14ac:dyDescent="0.25">
      <c r="B44" s="163" t="s">
        <v>99</v>
      </c>
      <c r="C44" s="61" t="s">
        <v>64</v>
      </c>
      <c r="D44" s="59" t="s">
        <v>33</v>
      </c>
      <c r="E44" s="20">
        <v>255</v>
      </c>
      <c r="F44" s="20">
        <v>173.8</v>
      </c>
      <c r="G44" s="20">
        <v>173.8</v>
      </c>
      <c r="H44" s="20">
        <v>173.8</v>
      </c>
      <c r="I44" s="102">
        <v>350</v>
      </c>
      <c r="J44" s="102">
        <v>350</v>
      </c>
      <c r="K44" s="102">
        <v>350</v>
      </c>
      <c r="L44" s="102">
        <v>350</v>
      </c>
      <c r="M44" s="102">
        <v>350</v>
      </c>
      <c r="N44" s="223">
        <v>350</v>
      </c>
      <c r="O44" s="230">
        <v>314</v>
      </c>
      <c r="P44" s="21">
        <v>314</v>
      </c>
      <c r="Q44" s="21">
        <v>314</v>
      </c>
      <c r="R44" s="21">
        <v>314</v>
      </c>
      <c r="S44" s="20">
        <v>160</v>
      </c>
      <c r="T44" s="20">
        <v>160</v>
      </c>
      <c r="U44" s="20">
        <v>160</v>
      </c>
      <c r="V44" s="20">
        <v>160</v>
      </c>
      <c r="W44" s="20">
        <v>150</v>
      </c>
      <c r="X44" s="20">
        <v>150</v>
      </c>
      <c r="Y44" s="20">
        <v>150</v>
      </c>
      <c r="Z44" s="20">
        <v>150</v>
      </c>
      <c r="AA44" s="20">
        <v>150</v>
      </c>
      <c r="AB44" s="20">
        <v>150</v>
      </c>
      <c r="AC44" s="20">
        <v>150</v>
      </c>
      <c r="AD44" s="169">
        <v>325</v>
      </c>
      <c r="AE44" s="169">
        <v>325</v>
      </c>
      <c r="AF44" s="169">
        <v>325</v>
      </c>
      <c r="AG44" s="169">
        <v>275</v>
      </c>
      <c r="AH44" s="169">
        <v>275</v>
      </c>
      <c r="AI44" s="169">
        <v>275</v>
      </c>
      <c r="AJ44" s="199">
        <v>50</v>
      </c>
      <c r="AK44" s="199">
        <v>44</v>
      </c>
      <c r="AL44" s="199">
        <v>44</v>
      </c>
      <c r="AM44" s="102">
        <v>350</v>
      </c>
      <c r="AN44" s="102">
        <v>350</v>
      </c>
      <c r="AO44" s="102">
        <v>350</v>
      </c>
      <c r="AP44" s="102">
        <v>350</v>
      </c>
      <c r="AQ44" s="102">
        <v>350</v>
      </c>
      <c r="AR44" s="223">
        <v>350</v>
      </c>
      <c r="AS44" s="224">
        <v>350</v>
      </c>
      <c r="AT44" s="102">
        <v>350</v>
      </c>
      <c r="AU44" s="102">
        <v>350</v>
      </c>
      <c r="AV44" s="102">
        <v>350</v>
      </c>
      <c r="AW44" s="102">
        <v>350</v>
      </c>
      <c r="AX44" s="223">
        <v>350</v>
      </c>
      <c r="AY44" s="224">
        <v>350</v>
      </c>
      <c r="AZ44" s="102">
        <v>350</v>
      </c>
      <c r="BA44" s="102">
        <v>350</v>
      </c>
      <c r="BB44" s="102">
        <v>350</v>
      </c>
      <c r="BC44" s="102">
        <v>350</v>
      </c>
      <c r="BD44" s="223">
        <v>350</v>
      </c>
      <c r="BE44" s="224">
        <v>350</v>
      </c>
      <c r="BF44" s="102">
        <v>350</v>
      </c>
      <c r="BG44" s="102">
        <v>350</v>
      </c>
      <c r="BH44" s="102">
        <v>350</v>
      </c>
      <c r="BI44" s="102">
        <v>350</v>
      </c>
      <c r="BJ44" s="223">
        <v>350</v>
      </c>
    </row>
    <row r="45" spans="2:62" ht="13.5" thickBot="1" x14ac:dyDescent="0.25">
      <c r="B45" s="163" t="s">
        <v>100</v>
      </c>
      <c r="C45" s="61" t="s">
        <v>62</v>
      </c>
      <c r="D45" s="59" t="s">
        <v>63</v>
      </c>
      <c r="E45" s="20">
        <v>30</v>
      </c>
      <c r="F45" s="20">
        <v>30</v>
      </c>
      <c r="G45" s="20">
        <v>40</v>
      </c>
      <c r="H45" s="20">
        <v>38.5</v>
      </c>
      <c r="I45" s="231">
        <v>25</v>
      </c>
      <c r="J45" s="231">
        <v>25</v>
      </c>
      <c r="K45" s="231">
        <v>25</v>
      </c>
      <c r="L45" s="231">
        <v>25</v>
      </c>
      <c r="M45" s="231">
        <v>25</v>
      </c>
      <c r="N45" s="232">
        <v>25</v>
      </c>
      <c r="O45" s="230">
        <v>10</v>
      </c>
      <c r="P45" s="21">
        <v>10</v>
      </c>
      <c r="Q45" s="21">
        <v>10</v>
      </c>
      <c r="R45" s="21">
        <v>10</v>
      </c>
      <c r="S45" s="20">
        <v>25</v>
      </c>
      <c r="T45" s="20">
        <v>25</v>
      </c>
      <c r="U45" s="20">
        <v>25</v>
      </c>
      <c r="V45" s="20">
        <v>25</v>
      </c>
      <c r="W45" s="20">
        <v>35</v>
      </c>
      <c r="X45" s="20">
        <v>35</v>
      </c>
      <c r="Y45" s="20">
        <v>35</v>
      </c>
      <c r="Z45" s="20">
        <v>35</v>
      </c>
      <c r="AA45" s="20">
        <v>35</v>
      </c>
      <c r="AB45" s="20">
        <v>35</v>
      </c>
      <c r="AC45" s="20">
        <v>35</v>
      </c>
      <c r="AD45" s="169">
        <v>10</v>
      </c>
      <c r="AE45" s="169">
        <v>10</v>
      </c>
      <c r="AF45" s="169">
        <v>10</v>
      </c>
      <c r="AG45" s="169">
        <v>20</v>
      </c>
      <c r="AH45" s="169">
        <v>20</v>
      </c>
      <c r="AI45" s="169">
        <v>20</v>
      </c>
      <c r="AJ45" s="199">
        <v>53</v>
      </c>
      <c r="AK45" s="199">
        <v>53</v>
      </c>
      <c r="AL45" s="199">
        <v>53</v>
      </c>
      <c r="AM45" s="231">
        <v>25</v>
      </c>
      <c r="AN45" s="231">
        <v>25</v>
      </c>
      <c r="AO45" s="231">
        <v>25</v>
      </c>
      <c r="AP45" s="231">
        <v>25</v>
      </c>
      <c r="AQ45" s="231">
        <v>25</v>
      </c>
      <c r="AR45" s="232">
        <v>25</v>
      </c>
      <c r="AS45" s="233">
        <v>25</v>
      </c>
      <c r="AT45" s="231">
        <v>25</v>
      </c>
      <c r="AU45" s="231">
        <v>25</v>
      </c>
      <c r="AV45" s="231">
        <v>25</v>
      </c>
      <c r="AW45" s="231">
        <v>25</v>
      </c>
      <c r="AX45" s="232">
        <v>25</v>
      </c>
      <c r="AY45" s="233">
        <v>25</v>
      </c>
      <c r="AZ45" s="231">
        <v>25</v>
      </c>
      <c r="BA45" s="231">
        <v>25</v>
      </c>
      <c r="BB45" s="231">
        <v>25</v>
      </c>
      <c r="BC45" s="231">
        <v>25</v>
      </c>
      <c r="BD45" s="232">
        <v>25</v>
      </c>
      <c r="BE45" s="233">
        <v>25</v>
      </c>
      <c r="BF45" s="231">
        <v>25</v>
      </c>
      <c r="BG45" s="231">
        <v>25</v>
      </c>
      <c r="BH45" s="231">
        <v>25</v>
      </c>
      <c r="BI45" s="231">
        <v>25</v>
      </c>
      <c r="BJ45" s="232">
        <v>25</v>
      </c>
    </row>
    <row r="46" spans="2:62" ht="13.5" thickBot="1" x14ac:dyDescent="0.25">
      <c r="B46" s="163" t="s">
        <v>101</v>
      </c>
      <c r="C46" s="61" t="s">
        <v>65</v>
      </c>
      <c r="D46" s="59" t="s">
        <v>63</v>
      </c>
      <c r="E46" s="20">
        <v>10</v>
      </c>
      <c r="F46" s="20">
        <v>30</v>
      </c>
      <c r="G46" s="20">
        <v>40</v>
      </c>
      <c r="H46" s="20">
        <v>13.7</v>
      </c>
      <c r="I46" s="231">
        <v>25</v>
      </c>
      <c r="J46" s="231">
        <v>25</v>
      </c>
      <c r="K46" s="231">
        <v>25</v>
      </c>
      <c r="L46" s="231">
        <v>25</v>
      </c>
      <c r="M46" s="231">
        <v>25</v>
      </c>
      <c r="N46" s="232">
        <v>25</v>
      </c>
      <c r="O46" s="230">
        <v>10</v>
      </c>
      <c r="P46" s="21">
        <v>10</v>
      </c>
      <c r="Q46" s="21">
        <v>10</v>
      </c>
      <c r="R46" s="21">
        <v>10</v>
      </c>
      <c r="S46" s="20">
        <v>25</v>
      </c>
      <c r="T46" s="20">
        <v>25</v>
      </c>
      <c r="U46" s="20">
        <v>25</v>
      </c>
      <c r="V46" s="20">
        <v>25</v>
      </c>
      <c r="W46" s="20">
        <v>15</v>
      </c>
      <c r="X46" s="20">
        <v>15</v>
      </c>
      <c r="Y46" s="20">
        <v>15</v>
      </c>
      <c r="Z46" s="20">
        <v>15</v>
      </c>
      <c r="AA46" s="20">
        <v>15</v>
      </c>
      <c r="AB46" s="20">
        <v>15</v>
      </c>
      <c r="AC46" s="20">
        <v>15</v>
      </c>
      <c r="AD46" s="169">
        <v>10</v>
      </c>
      <c r="AE46" s="169">
        <v>10</v>
      </c>
      <c r="AF46" s="169">
        <v>10</v>
      </c>
      <c r="AG46" s="169">
        <v>20</v>
      </c>
      <c r="AH46" s="169">
        <v>20</v>
      </c>
      <c r="AI46" s="169">
        <v>20</v>
      </c>
      <c r="AJ46" s="199">
        <v>53</v>
      </c>
      <c r="AK46" s="199">
        <v>53</v>
      </c>
      <c r="AL46" s="199">
        <v>53</v>
      </c>
      <c r="AM46" s="231">
        <v>25</v>
      </c>
      <c r="AN46" s="231">
        <v>25</v>
      </c>
      <c r="AO46" s="231">
        <v>25</v>
      </c>
      <c r="AP46" s="231">
        <v>25</v>
      </c>
      <c r="AQ46" s="231">
        <v>25</v>
      </c>
      <c r="AR46" s="232">
        <v>25</v>
      </c>
      <c r="AS46" s="233">
        <v>25</v>
      </c>
      <c r="AT46" s="231">
        <v>25</v>
      </c>
      <c r="AU46" s="231">
        <v>25</v>
      </c>
      <c r="AV46" s="231">
        <v>25</v>
      </c>
      <c r="AW46" s="231">
        <v>25</v>
      </c>
      <c r="AX46" s="232">
        <v>25</v>
      </c>
      <c r="AY46" s="233">
        <v>25</v>
      </c>
      <c r="AZ46" s="231">
        <v>25</v>
      </c>
      <c r="BA46" s="231">
        <v>25</v>
      </c>
      <c r="BB46" s="231">
        <v>25</v>
      </c>
      <c r="BC46" s="231">
        <v>25</v>
      </c>
      <c r="BD46" s="232">
        <v>25</v>
      </c>
      <c r="BE46" s="233">
        <v>25</v>
      </c>
      <c r="BF46" s="231">
        <v>25</v>
      </c>
      <c r="BG46" s="231">
        <v>25</v>
      </c>
      <c r="BH46" s="231">
        <v>25</v>
      </c>
      <c r="BI46" s="231">
        <v>25</v>
      </c>
      <c r="BJ46" s="232">
        <v>25</v>
      </c>
    </row>
    <row r="47" spans="2:62" ht="22.5" customHeight="1" thickBot="1" x14ac:dyDescent="0.25">
      <c r="B47" s="162">
        <v>6</v>
      </c>
      <c r="C47" s="168" t="s">
        <v>66</v>
      </c>
      <c r="D47" s="64"/>
      <c r="E47" s="83"/>
      <c r="F47" s="83"/>
      <c r="G47" s="83"/>
      <c r="H47" s="83"/>
      <c r="I47" s="185"/>
      <c r="J47" s="185"/>
      <c r="K47" s="185"/>
      <c r="L47" s="185"/>
      <c r="M47" s="185"/>
      <c r="N47" s="229"/>
      <c r="O47" s="32"/>
      <c r="P47" s="32"/>
      <c r="Q47" s="32"/>
      <c r="R47" s="32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200"/>
      <c r="AK47" s="200"/>
      <c r="AL47" s="200"/>
      <c r="AM47" s="185"/>
      <c r="AN47" s="185"/>
      <c r="AO47" s="185"/>
      <c r="AP47" s="185"/>
      <c r="AQ47" s="185"/>
      <c r="AR47" s="229"/>
      <c r="AS47" s="185"/>
      <c r="AT47" s="185"/>
      <c r="AU47" s="185"/>
      <c r="AV47" s="185"/>
      <c r="AW47" s="185"/>
      <c r="AX47" s="229"/>
      <c r="AY47" s="185"/>
      <c r="AZ47" s="185"/>
      <c r="BA47" s="185"/>
      <c r="BB47" s="185"/>
      <c r="BC47" s="185"/>
      <c r="BD47" s="229"/>
      <c r="BE47" s="185"/>
      <c r="BF47" s="185"/>
      <c r="BG47" s="185"/>
      <c r="BH47" s="185"/>
      <c r="BI47" s="185"/>
      <c r="BJ47" s="229"/>
    </row>
    <row r="48" spans="2:62" ht="13.5" thickBot="1" x14ac:dyDescent="0.25">
      <c r="B48" s="163" t="s">
        <v>102</v>
      </c>
      <c r="C48" s="61" t="s">
        <v>67</v>
      </c>
      <c r="D48" s="59" t="s">
        <v>38</v>
      </c>
      <c r="E48" s="20">
        <v>23</v>
      </c>
      <c r="F48" s="20">
        <v>30</v>
      </c>
      <c r="G48" s="20">
        <v>30</v>
      </c>
      <c r="H48" s="20">
        <v>21</v>
      </c>
      <c r="I48" s="102">
        <v>25</v>
      </c>
      <c r="J48" s="102">
        <v>25</v>
      </c>
      <c r="K48" s="102">
        <v>25</v>
      </c>
      <c r="L48" s="102">
        <v>25</v>
      </c>
      <c r="M48" s="102">
        <v>25</v>
      </c>
      <c r="N48" s="223">
        <v>25</v>
      </c>
      <c r="O48" s="230">
        <v>25</v>
      </c>
      <c r="P48" s="21">
        <v>25</v>
      </c>
      <c r="Q48" s="21">
        <v>25</v>
      </c>
      <c r="R48" s="21">
        <v>25</v>
      </c>
      <c r="S48" s="20">
        <v>45</v>
      </c>
      <c r="T48" s="20">
        <v>45</v>
      </c>
      <c r="U48" s="20">
        <v>45</v>
      </c>
      <c r="V48" s="20">
        <v>45</v>
      </c>
      <c r="W48" s="20">
        <v>45</v>
      </c>
      <c r="X48" s="20">
        <v>45</v>
      </c>
      <c r="Y48" s="20">
        <v>45</v>
      </c>
      <c r="Z48" s="20">
        <v>45</v>
      </c>
      <c r="AA48" s="20">
        <v>45</v>
      </c>
      <c r="AB48" s="20">
        <v>45</v>
      </c>
      <c r="AC48" s="20">
        <v>45</v>
      </c>
      <c r="AD48" s="169">
        <v>25</v>
      </c>
      <c r="AE48" s="169">
        <v>25</v>
      </c>
      <c r="AF48" s="169">
        <v>25</v>
      </c>
      <c r="AG48" s="169">
        <v>25</v>
      </c>
      <c r="AH48" s="169">
        <v>25</v>
      </c>
      <c r="AI48" s="169">
        <v>25</v>
      </c>
      <c r="AJ48" s="199">
        <v>21.4</v>
      </c>
      <c r="AK48" s="199">
        <v>23.9</v>
      </c>
      <c r="AL48" s="199">
        <v>21.2</v>
      </c>
      <c r="AM48" s="102">
        <v>25</v>
      </c>
      <c r="AN48" s="102">
        <v>25</v>
      </c>
      <c r="AO48" s="102">
        <v>25</v>
      </c>
      <c r="AP48" s="102">
        <v>25</v>
      </c>
      <c r="AQ48" s="102">
        <v>25</v>
      </c>
      <c r="AR48" s="223">
        <v>25</v>
      </c>
      <c r="AS48" s="224">
        <v>25</v>
      </c>
      <c r="AT48" s="102">
        <v>25</v>
      </c>
      <c r="AU48" s="102">
        <v>25</v>
      </c>
      <c r="AV48" s="102">
        <v>25</v>
      </c>
      <c r="AW48" s="102">
        <v>25</v>
      </c>
      <c r="AX48" s="223">
        <v>25</v>
      </c>
      <c r="AY48" s="224">
        <v>25</v>
      </c>
      <c r="AZ48" s="102">
        <v>25</v>
      </c>
      <c r="BA48" s="102">
        <v>25</v>
      </c>
      <c r="BB48" s="102">
        <v>25</v>
      </c>
      <c r="BC48" s="102">
        <v>25</v>
      </c>
      <c r="BD48" s="223">
        <v>25</v>
      </c>
      <c r="BE48" s="224">
        <v>25</v>
      </c>
      <c r="BF48" s="102">
        <v>25</v>
      </c>
      <c r="BG48" s="102">
        <v>25</v>
      </c>
      <c r="BH48" s="102">
        <v>25</v>
      </c>
      <c r="BI48" s="102">
        <v>25</v>
      </c>
      <c r="BJ48" s="223">
        <v>25</v>
      </c>
    </row>
    <row r="49" spans="2:62" ht="13.5" thickBot="1" x14ac:dyDescent="0.25">
      <c r="B49" s="163" t="s">
        <v>103</v>
      </c>
      <c r="C49" s="61" t="s">
        <v>68</v>
      </c>
      <c r="D49" s="59" t="s">
        <v>38</v>
      </c>
      <c r="E49" s="20">
        <v>30</v>
      </c>
      <c r="F49" s="20">
        <v>23</v>
      </c>
      <c r="G49" s="20">
        <v>23</v>
      </c>
      <c r="H49" s="20">
        <v>20</v>
      </c>
      <c r="I49" s="102">
        <v>24</v>
      </c>
      <c r="J49" s="102">
        <v>24</v>
      </c>
      <c r="K49" s="102">
        <v>24</v>
      </c>
      <c r="L49" s="102">
        <v>24</v>
      </c>
      <c r="M49" s="102">
        <v>24</v>
      </c>
      <c r="N49" s="223">
        <v>24</v>
      </c>
      <c r="O49" s="230">
        <v>24</v>
      </c>
      <c r="P49" s="21">
        <v>24</v>
      </c>
      <c r="Q49" s="21">
        <v>24</v>
      </c>
      <c r="R49" s="21">
        <v>24</v>
      </c>
      <c r="S49" s="20">
        <v>32.1</v>
      </c>
      <c r="T49" s="20">
        <v>32.1</v>
      </c>
      <c r="U49" s="20">
        <v>32.1</v>
      </c>
      <c r="V49" s="20">
        <v>32.1</v>
      </c>
      <c r="W49" s="20">
        <v>20</v>
      </c>
      <c r="X49" s="20">
        <v>20</v>
      </c>
      <c r="Y49" s="20">
        <v>20</v>
      </c>
      <c r="Z49" s="20">
        <v>20</v>
      </c>
      <c r="AA49" s="20">
        <v>20</v>
      </c>
      <c r="AB49" s="20">
        <v>20</v>
      </c>
      <c r="AC49" s="20">
        <v>26.6</v>
      </c>
      <c r="AD49" s="169">
        <v>30.2</v>
      </c>
      <c r="AE49" s="169">
        <v>30.2</v>
      </c>
      <c r="AF49" s="169">
        <v>30.2</v>
      </c>
      <c r="AG49" s="169">
        <v>28.2</v>
      </c>
      <c r="AH49" s="169">
        <v>28.2</v>
      </c>
      <c r="AI49" s="169">
        <v>28.2</v>
      </c>
      <c r="AJ49" s="199">
        <v>26.5</v>
      </c>
      <c r="AK49" s="199">
        <v>20.079999999999998</v>
      </c>
      <c r="AL49" s="199">
        <v>24.46</v>
      </c>
      <c r="AM49" s="102">
        <v>24</v>
      </c>
      <c r="AN49" s="102">
        <v>24</v>
      </c>
      <c r="AO49" s="102">
        <v>24</v>
      </c>
      <c r="AP49" s="102">
        <v>24</v>
      </c>
      <c r="AQ49" s="102">
        <v>24</v>
      </c>
      <c r="AR49" s="223">
        <v>24</v>
      </c>
      <c r="AS49" s="224">
        <v>24</v>
      </c>
      <c r="AT49" s="102">
        <v>24</v>
      </c>
      <c r="AU49" s="102">
        <v>24</v>
      </c>
      <c r="AV49" s="102">
        <v>24</v>
      </c>
      <c r="AW49" s="102">
        <v>24</v>
      </c>
      <c r="AX49" s="223">
        <v>24</v>
      </c>
      <c r="AY49" s="224">
        <v>24</v>
      </c>
      <c r="AZ49" s="102">
        <v>24</v>
      </c>
      <c r="BA49" s="102">
        <v>24</v>
      </c>
      <c r="BB49" s="102">
        <v>24</v>
      </c>
      <c r="BC49" s="102">
        <v>24</v>
      </c>
      <c r="BD49" s="223">
        <v>24</v>
      </c>
      <c r="BE49" s="224">
        <v>24</v>
      </c>
      <c r="BF49" s="102">
        <v>24</v>
      </c>
      <c r="BG49" s="102">
        <v>24</v>
      </c>
      <c r="BH49" s="102">
        <v>24</v>
      </c>
      <c r="BI49" s="102">
        <v>24</v>
      </c>
      <c r="BJ49" s="223">
        <v>24</v>
      </c>
    </row>
    <row r="50" spans="2:62" ht="32.25" customHeight="1" thickBot="1" x14ac:dyDescent="0.25">
      <c r="B50" s="163" t="s">
        <v>104</v>
      </c>
      <c r="C50" s="58" t="s">
        <v>69</v>
      </c>
      <c r="D50" s="59" t="s">
        <v>38</v>
      </c>
      <c r="E50" s="20">
        <v>23</v>
      </c>
      <c r="F50" s="20">
        <v>30</v>
      </c>
      <c r="G50" s="20">
        <v>30</v>
      </c>
      <c r="H50" s="20">
        <v>20</v>
      </c>
      <c r="I50" s="102">
        <v>24</v>
      </c>
      <c r="J50" s="102">
        <v>24</v>
      </c>
      <c r="K50" s="102">
        <v>24</v>
      </c>
      <c r="L50" s="102">
        <v>24</v>
      </c>
      <c r="M50" s="102">
        <v>24</v>
      </c>
      <c r="N50" s="223">
        <v>24</v>
      </c>
      <c r="O50" s="230">
        <v>24</v>
      </c>
      <c r="P50" s="21">
        <v>24</v>
      </c>
      <c r="Q50" s="21">
        <v>24</v>
      </c>
      <c r="R50" s="21">
        <v>24</v>
      </c>
      <c r="S50" s="20">
        <v>40</v>
      </c>
      <c r="T50" s="20">
        <v>40</v>
      </c>
      <c r="U50" s="20">
        <v>40</v>
      </c>
      <c r="V50" s="20">
        <v>40</v>
      </c>
      <c r="W50" s="20">
        <v>20</v>
      </c>
      <c r="X50" s="20">
        <v>20</v>
      </c>
      <c r="Y50" s="20">
        <v>20</v>
      </c>
      <c r="Z50" s="20">
        <v>20</v>
      </c>
      <c r="AA50" s="20">
        <v>20</v>
      </c>
      <c r="AB50" s="20">
        <v>20</v>
      </c>
      <c r="AC50" s="20">
        <v>45</v>
      </c>
      <c r="AD50" s="169">
        <v>25</v>
      </c>
      <c r="AE50" s="169">
        <v>25</v>
      </c>
      <c r="AF50" s="169">
        <v>25</v>
      </c>
      <c r="AG50" s="169">
        <v>25</v>
      </c>
      <c r="AH50" s="169">
        <v>25</v>
      </c>
      <c r="AI50" s="169">
        <v>25</v>
      </c>
      <c r="AJ50" s="199">
        <v>16.5</v>
      </c>
      <c r="AK50" s="199">
        <v>19.260000000000002</v>
      </c>
      <c r="AL50" s="199">
        <v>28.14</v>
      </c>
      <c r="AM50" s="102">
        <v>24</v>
      </c>
      <c r="AN50" s="102">
        <v>24</v>
      </c>
      <c r="AO50" s="102">
        <v>24</v>
      </c>
      <c r="AP50" s="102">
        <v>24</v>
      </c>
      <c r="AQ50" s="102">
        <v>24</v>
      </c>
      <c r="AR50" s="223">
        <v>24</v>
      </c>
      <c r="AS50" s="224">
        <v>24</v>
      </c>
      <c r="AT50" s="102">
        <v>24</v>
      </c>
      <c r="AU50" s="102">
        <v>24</v>
      </c>
      <c r="AV50" s="102">
        <v>24</v>
      </c>
      <c r="AW50" s="102">
        <v>24</v>
      </c>
      <c r="AX50" s="223">
        <v>24</v>
      </c>
      <c r="AY50" s="224">
        <v>24</v>
      </c>
      <c r="AZ50" s="102">
        <v>24</v>
      </c>
      <c r="BA50" s="102">
        <v>24</v>
      </c>
      <c r="BB50" s="102">
        <v>24</v>
      </c>
      <c r="BC50" s="102">
        <v>24</v>
      </c>
      <c r="BD50" s="223">
        <v>24</v>
      </c>
      <c r="BE50" s="224">
        <v>24</v>
      </c>
      <c r="BF50" s="102">
        <v>24</v>
      </c>
      <c r="BG50" s="102">
        <v>24</v>
      </c>
      <c r="BH50" s="102">
        <v>24</v>
      </c>
      <c r="BI50" s="102">
        <v>24</v>
      </c>
      <c r="BJ50" s="223">
        <v>24</v>
      </c>
    </row>
    <row r="51" spans="2:62" ht="13.5" thickBot="1" x14ac:dyDescent="0.25">
      <c r="B51" s="163" t="s">
        <v>105</v>
      </c>
      <c r="C51" s="61" t="s">
        <v>70</v>
      </c>
      <c r="D51" s="59" t="s">
        <v>38</v>
      </c>
      <c r="E51" s="20">
        <v>30</v>
      </c>
      <c r="F51" s="20">
        <v>23</v>
      </c>
      <c r="G51" s="20">
        <v>23</v>
      </c>
      <c r="H51" s="20">
        <v>19.5</v>
      </c>
      <c r="I51" s="102">
        <v>23</v>
      </c>
      <c r="J51" s="102">
        <v>23</v>
      </c>
      <c r="K51" s="102">
        <v>23</v>
      </c>
      <c r="L51" s="102">
        <v>23</v>
      </c>
      <c r="M51" s="102">
        <v>23</v>
      </c>
      <c r="N51" s="223">
        <v>23</v>
      </c>
      <c r="O51" s="230">
        <v>23</v>
      </c>
      <c r="P51" s="21">
        <v>23</v>
      </c>
      <c r="Q51" s="21">
        <v>23</v>
      </c>
      <c r="R51" s="21">
        <v>23</v>
      </c>
      <c r="S51" s="20">
        <v>25.8</v>
      </c>
      <c r="T51" s="20">
        <v>25.8</v>
      </c>
      <c r="U51" s="20">
        <v>25.8</v>
      </c>
      <c r="V51" s="20">
        <v>25.8</v>
      </c>
      <c r="W51" s="20">
        <v>11</v>
      </c>
      <c r="X51" s="20">
        <v>11</v>
      </c>
      <c r="Y51" s="20">
        <v>11</v>
      </c>
      <c r="Z51" s="20">
        <v>11</v>
      </c>
      <c r="AA51" s="20">
        <v>11</v>
      </c>
      <c r="AB51" s="20">
        <v>11</v>
      </c>
      <c r="AC51" s="20">
        <v>16.600000000000001</v>
      </c>
      <c r="AD51" s="169">
        <v>22.5</v>
      </c>
      <c r="AE51" s="169">
        <v>22.5</v>
      </c>
      <c r="AF51" s="169">
        <v>22.5</v>
      </c>
      <c r="AG51" s="169">
        <v>22.5</v>
      </c>
      <c r="AH51" s="169">
        <v>22.5</v>
      </c>
      <c r="AI51" s="169">
        <v>22.5</v>
      </c>
      <c r="AJ51" s="199">
        <v>14.5</v>
      </c>
      <c r="AK51" s="199">
        <v>26.37</v>
      </c>
      <c r="AL51" s="199">
        <v>21.54</v>
      </c>
      <c r="AM51" s="102">
        <v>23</v>
      </c>
      <c r="AN51" s="102">
        <v>23</v>
      </c>
      <c r="AO51" s="102">
        <v>23</v>
      </c>
      <c r="AP51" s="102">
        <v>23</v>
      </c>
      <c r="AQ51" s="102">
        <v>23</v>
      </c>
      <c r="AR51" s="223">
        <v>23</v>
      </c>
      <c r="AS51" s="224">
        <v>23</v>
      </c>
      <c r="AT51" s="102">
        <v>23</v>
      </c>
      <c r="AU51" s="102">
        <v>23</v>
      </c>
      <c r="AV51" s="102">
        <v>23</v>
      </c>
      <c r="AW51" s="102">
        <v>23</v>
      </c>
      <c r="AX51" s="223">
        <v>23</v>
      </c>
      <c r="AY51" s="224">
        <v>23</v>
      </c>
      <c r="AZ51" s="102">
        <v>23</v>
      </c>
      <c r="BA51" s="102">
        <v>23</v>
      </c>
      <c r="BB51" s="102">
        <v>23</v>
      </c>
      <c r="BC51" s="102">
        <v>23</v>
      </c>
      <c r="BD51" s="223">
        <v>23</v>
      </c>
      <c r="BE51" s="224">
        <v>23</v>
      </c>
      <c r="BF51" s="102">
        <v>23</v>
      </c>
      <c r="BG51" s="102">
        <v>23</v>
      </c>
      <c r="BH51" s="102">
        <v>23</v>
      </c>
      <c r="BI51" s="102">
        <v>23</v>
      </c>
      <c r="BJ51" s="223">
        <v>23</v>
      </c>
    </row>
    <row r="52" spans="2:62" ht="23.25" customHeight="1" thickBot="1" x14ac:dyDescent="0.25">
      <c r="B52" s="162">
        <v>7</v>
      </c>
      <c r="C52" s="168" t="s">
        <v>71</v>
      </c>
      <c r="D52" s="64"/>
      <c r="E52" s="83"/>
      <c r="F52" s="83"/>
      <c r="G52" s="83"/>
      <c r="H52" s="83"/>
      <c r="I52" s="185"/>
      <c r="J52" s="185"/>
      <c r="K52" s="185"/>
      <c r="L52" s="185"/>
      <c r="M52" s="185"/>
      <c r="N52" s="222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222"/>
      <c r="AS52" s="185"/>
      <c r="AT52" s="185"/>
      <c r="AU52" s="185"/>
      <c r="AV52" s="185"/>
      <c r="AW52" s="185"/>
      <c r="AX52" s="222"/>
      <c r="AY52" s="185"/>
      <c r="AZ52" s="185"/>
      <c r="BA52" s="185"/>
      <c r="BB52" s="185"/>
      <c r="BC52" s="185"/>
      <c r="BD52" s="222"/>
      <c r="BE52" s="185"/>
      <c r="BF52" s="185"/>
      <c r="BG52" s="185"/>
      <c r="BH52" s="185"/>
      <c r="BI52" s="185"/>
      <c r="BJ52" s="222"/>
    </row>
    <row r="53" spans="2:62" ht="38.25" customHeight="1" thickBot="1" x14ac:dyDescent="0.25">
      <c r="B53" s="162" t="s">
        <v>72</v>
      </c>
      <c r="C53" s="66" t="s">
        <v>73</v>
      </c>
      <c r="D53" s="64"/>
      <c r="E53" s="85"/>
      <c r="F53" s="85"/>
      <c r="G53" s="85"/>
      <c r="H53" s="85"/>
      <c r="I53" s="185"/>
      <c r="J53" s="185"/>
      <c r="K53" s="185"/>
      <c r="L53" s="185"/>
      <c r="M53" s="185"/>
      <c r="N53" s="222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222"/>
      <c r="AS53" s="185"/>
      <c r="AT53" s="185"/>
      <c r="AU53" s="185"/>
      <c r="AV53" s="185"/>
      <c r="AW53" s="185"/>
      <c r="AX53" s="222"/>
      <c r="AY53" s="185"/>
      <c r="AZ53" s="185"/>
      <c r="BA53" s="185"/>
      <c r="BB53" s="185"/>
      <c r="BC53" s="185"/>
      <c r="BD53" s="222"/>
      <c r="BE53" s="185"/>
      <c r="BF53" s="185"/>
      <c r="BG53" s="185"/>
      <c r="BH53" s="185"/>
      <c r="BI53" s="185"/>
      <c r="BJ53" s="222"/>
    </row>
    <row r="54" spans="2:62" ht="13.5" thickBot="1" x14ac:dyDescent="0.25">
      <c r="B54" s="163" t="s">
        <v>106</v>
      </c>
      <c r="C54" s="61" t="s">
        <v>74</v>
      </c>
      <c r="D54" s="59" t="s">
        <v>38</v>
      </c>
      <c r="E54" s="20">
        <v>22</v>
      </c>
      <c r="F54" s="20">
        <v>10.5</v>
      </c>
      <c r="G54" s="20">
        <v>10.5</v>
      </c>
      <c r="H54" s="20">
        <v>8.1</v>
      </c>
      <c r="I54" s="237">
        <v>7.269999999999996</v>
      </c>
      <c r="J54" s="237">
        <v>7.269999999999996</v>
      </c>
      <c r="K54" s="237">
        <v>7.269999999999996</v>
      </c>
      <c r="L54" s="237">
        <v>15.280000000000001</v>
      </c>
      <c r="M54" s="237">
        <v>5.980000000000004</v>
      </c>
      <c r="N54" s="238">
        <v>4.4000000000000057</v>
      </c>
      <c r="O54" s="230">
        <v>12</v>
      </c>
      <c r="P54" s="21">
        <v>10</v>
      </c>
      <c r="Q54" s="21">
        <v>10</v>
      </c>
      <c r="R54" s="21">
        <v>10</v>
      </c>
      <c r="S54" s="20">
        <v>13.5</v>
      </c>
      <c r="T54" s="20">
        <v>13.5</v>
      </c>
      <c r="U54" s="20">
        <v>13.5</v>
      </c>
      <c r="V54" s="20">
        <v>13.5</v>
      </c>
      <c r="W54" s="20">
        <v>7.2</v>
      </c>
      <c r="X54" s="20">
        <v>7.2</v>
      </c>
      <c r="Y54" s="20">
        <v>7.2</v>
      </c>
      <c r="Z54" s="20">
        <v>7.2</v>
      </c>
      <c r="AA54" s="20">
        <v>7.2</v>
      </c>
      <c r="AB54" s="20">
        <v>7.2</v>
      </c>
      <c r="AC54" s="20">
        <v>11</v>
      </c>
      <c r="AD54" s="169">
        <v>10.3</v>
      </c>
      <c r="AE54" s="169">
        <v>10.3</v>
      </c>
      <c r="AF54" s="169">
        <v>10.3</v>
      </c>
      <c r="AG54" s="169">
        <v>10.3</v>
      </c>
      <c r="AH54" s="169">
        <v>10.3</v>
      </c>
      <c r="AI54" s="169">
        <v>10.3</v>
      </c>
      <c r="AJ54" s="199">
        <v>7.7</v>
      </c>
      <c r="AK54" s="199">
        <v>6.4</v>
      </c>
      <c r="AL54" s="199">
        <v>8.6</v>
      </c>
      <c r="AM54" s="237">
        <v>7.269999999999996</v>
      </c>
      <c r="AN54" s="237">
        <v>7.269999999999996</v>
      </c>
      <c r="AO54" s="237">
        <v>7.269999999999996</v>
      </c>
      <c r="AP54" s="237">
        <v>15.280000000000001</v>
      </c>
      <c r="AQ54" s="237">
        <v>5.980000000000004</v>
      </c>
      <c r="AR54" s="238">
        <v>4.4000000000000057</v>
      </c>
      <c r="AS54" s="239">
        <v>7.269999999999996</v>
      </c>
      <c r="AT54" s="237">
        <v>7.269999999999996</v>
      </c>
      <c r="AU54" s="237">
        <v>7.269999999999996</v>
      </c>
      <c r="AV54" s="237">
        <v>15.280000000000001</v>
      </c>
      <c r="AW54" s="237">
        <v>5.980000000000004</v>
      </c>
      <c r="AX54" s="238">
        <v>4.4000000000000057</v>
      </c>
      <c r="AY54" s="239">
        <v>7.269999999999996</v>
      </c>
      <c r="AZ54" s="237">
        <v>7.269999999999996</v>
      </c>
      <c r="BA54" s="237">
        <v>7.269999999999996</v>
      </c>
      <c r="BB54" s="237">
        <v>15.280000000000001</v>
      </c>
      <c r="BC54" s="237">
        <v>5.980000000000004</v>
      </c>
      <c r="BD54" s="238">
        <v>4.4000000000000057</v>
      </c>
      <c r="BE54" s="239">
        <v>7.269999999999996</v>
      </c>
      <c r="BF54" s="237">
        <v>7.269999999999996</v>
      </c>
      <c r="BG54" s="237">
        <v>7.269999999999996</v>
      </c>
      <c r="BH54" s="237">
        <v>15.280000000000001</v>
      </c>
      <c r="BI54" s="237">
        <v>5.980000000000004</v>
      </c>
      <c r="BJ54" s="238">
        <v>4.4000000000000057</v>
      </c>
    </row>
    <row r="55" spans="2:62" ht="13.5" thickBot="1" x14ac:dyDescent="0.25">
      <c r="B55" s="163" t="s">
        <v>107</v>
      </c>
      <c r="C55" s="61" t="s">
        <v>75</v>
      </c>
      <c r="D55" s="59" t="s">
        <v>38</v>
      </c>
      <c r="E55" s="20">
        <v>17.5</v>
      </c>
      <c r="F55" s="20">
        <v>5</v>
      </c>
      <c r="G55" s="20">
        <v>5</v>
      </c>
      <c r="H55" s="20">
        <v>5</v>
      </c>
      <c r="I55" s="237">
        <v>7.269999999999996</v>
      </c>
      <c r="J55" s="237">
        <v>7.269999999999996</v>
      </c>
      <c r="K55" s="237">
        <v>7.269999999999996</v>
      </c>
      <c r="L55" s="237">
        <v>15.280000000000001</v>
      </c>
      <c r="M55" s="237">
        <v>6.0300000000000011</v>
      </c>
      <c r="N55" s="238">
        <v>4.4000000000000057</v>
      </c>
      <c r="O55" s="230">
        <v>9</v>
      </c>
      <c r="P55" s="21">
        <v>7.5</v>
      </c>
      <c r="Q55" s="21">
        <v>7.5</v>
      </c>
      <c r="R55" s="21">
        <v>7.5</v>
      </c>
      <c r="S55" s="20">
        <v>6.9</v>
      </c>
      <c r="T55" s="20">
        <v>6.9</v>
      </c>
      <c r="U55" s="20">
        <v>6.9</v>
      </c>
      <c r="V55" s="20">
        <v>6.9</v>
      </c>
      <c r="W55" s="20">
        <v>5.2</v>
      </c>
      <c r="X55" s="20">
        <v>5.2</v>
      </c>
      <c r="Y55" s="20">
        <v>5.2</v>
      </c>
      <c r="Z55" s="20">
        <v>5.2</v>
      </c>
      <c r="AA55" s="20">
        <v>5.2</v>
      </c>
      <c r="AB55" s="20">
        <v>5.2</v>
      </c>
      <c r="AC55" s="20">
        <v>9</v>
      </c>
      <c r="AD55" s="169"/>
      <c r="AE55" s="169"/>
      <c r="AF55" s="169"/>
      <c r="AG55" s="169"/>
      <c r="AH55" s="169"/>
      <c r="AI55" s="169"/>
      <c r="AJ55" s="199">
        <v>1.9</v>
      </c>
      <c r="AK55" s="199">
        <v>4.3</v>
      </c>
      <c r="AL55" s="199">
        <v>1.9</v>
      </c>
      <c r="AM55" s="237">
        <v>7.269999999999996</v>
      </c>
      <c r="AN55" s="237">
        <v>7.269999999999996</v>
      </c>
      <c r="AO55" s="237">
        <v>7.269999999999996</v>
      </c>
      <c r="AP55" s="237">
        <v>15.280000000000001</v>
      </c>
      <c r="AQ55" s="237">
        <v>6.0300000000000011</v>
      </c>
      <c r="AR55" s="238">
        <v>4.4000000000000057</v>
      </c>
      <c r="AS55" s="239">
        <v>7.269999999999996</v>
      </c>
      <c r="AT55" s="237">
        <v>7.269999999999996</v>
      </c>
      <c r="AU55" s="237">
        <v>7.269999999999996</v>
      </c>
      <c r="AV55" s="237">
        <v>15.280000000000001</v>
      </c>
      <c r="AW55" s="237">
        <v>6.0300000000000011</v>
      </c>
      <c r="AX55" s="238">
        <v>4.4000000000000057</v>
      </c>
      <c r="AY55" s="239">
        <v>7.269999999999996</v>
      </c>
      <c r="AZ55" s="237">
        <v>7.269999999999996</v>
      </c>
      <c r="BA55" s="237">
        <v>7.269999999999996</v>
      </c>
      <c r="BB55" s="237">
        <v>15.280000000000001</v>
      </c>
      <c r="BC55" s="237">
        <v>6.0300000000000011</v>
      </c>
      <c r="BD55" s="238">
        <v>4.4000000000000057</v>
      </c>
      <c r="BE55" s="239">
        <v>7.269999999999996</v>
      </c>
      <c r="BF55" s="237">
        <v>7.269999999999996</v>
      </c>
      <c r="BG55" s="237">
        <v>7.269999999999996</v>
      </c>
      <c r="BH55" s="237">
        <v>15.280000000000001</v>
      </c>
      <c r="BI55" s="237">
        <v>6.0300000000000011</v>
      </c>
      <c r="BJ55" s="238">
        <v>4.4000000000000057</v>
      </c>
    </row>
    <row r="56" spans="2:62" ht="15.75" thickBot="1" x14ac:dyDescent="0.25">
      <c r="B56" s="163" t="s">
        <v>108</v>
      </c>
      <c r="C56" s="61" t="s">
        <v>362</v>
      </c>
      <c r="D56" s="59" t="s">
        <v>76</v>
      </c>
      <c r="E56" s="20">
        <v>99.99</v>
      </c>
      <c r="F56" s="20">
        <v>99.5</v>
      </c>
      <c r="G56" s="20">
        <v>99.5</v>
      </c>
      <c r="H56" s="20">
        <v>99.5</v>
      </c>
      <c r="I56" s="240">
        <v>99.78</v>
      </c>
      <c r="J56" s="241">
        <v>99.79</v>
      </c>
      <c r="K56" s="241">
        <v>99.78</v>
      </c>
      <c r="L56" s="241">
        <v>99.93</v>
      </c>
      <c r="M56" s="241">
        <v>99.97</v>
      </c>
      <c r="N56" s="242">
        <v>99.91</v>
      </c>
      <c r="O56" s="230">
        <v>99.5</v>
      </c>
      <c r="P56" s="21">
        <v>99.7</v>
      </c>
      <c r="Q56" s="21">
        <v>99.5</v>
      </c>
      <c r="R56" s="21">
        <v>99.7</v>
      </c>
      <c r="S56" s="20">
        <v>99.95</v>
      </c>
      <c r="T56" s="20">
        <v>99.95</v>
      </c>
      <c r="U56" s="20">
        <v>99.95</v>
      </c>
      <c r="V56" s="20">
        <v>99.95</v>
      </c>
      <c r="W56" s="20">
        <v>99.7</v>
      </c>
      <c r="X56" s="20">
        <v>99.7</v>
      </c>
      <c r="Y56" s="20">
        <v>99.7</v>
      </c>
      <c r="Z56" s="20">
        <v>99.7</v>
      </c>
      <c r="AA56" s="20">
        <v>99.7</v>
      </c>
      <c r="AB56" s="20">
        <v>99.7</v>
      </c>
      <c r="AC56" s="20">
        <v>99.9</v>
      </c>
      <c r="AD56" s="169"/>
      <c r="AE56" s="169"/>
      <c r="AF56" s="169"/>
      <c r="AG56" s="169"/>
      <c r="AH56" s="169"/>
      <c r="AI56" s="169"/>
      <c r="AJ56" s="199">
        <v>99.85</v>
      </c>
      <c r="AK56" s="199">
        <v>99.9</v>
      </c>
      <c r="AL56" s="199">
        <v>99.7</v>
      </c>
      <c r="AM56" s="240">
        <v>99.59</v>
      </c>
      <c r="AN56" s="241">
        <v>99.58</v>
      </c>
      <c r="AO56" s="241">
        <v>99.56</v>
      </c>
      <c r="AP56" s="241">
        <v>99.85</v>
      </c>
      <c r="AQ56" s="241">
        <v>99.9</v>
      </c>
      <c r="AR56" s="242">
        <v>99.75</v>
      </c>
      <c r="AS56" s="241">
        <v>99.59</v>
      </c>
      <c r="AT56" s="241">
        <v>99.58</v>
      </c>
      <c r="AU56" s="241">
        <v>99.56</v>
      </c>
      <c r="AV56" s="241">
        <v>99.88</v>
      </c>
      <c r="AW56" s="241">
        <v>99.96</v>
      </c>
      <c r="AX56" s="242">
        <v>99.91</v>
      </c>
      <c r="AY56" s="241">
        <v>99.59</v>
      </c>
      <c r="AZ56" s="241">
        <v>99.58</v>
      </c>
      <c r="BA56" s="241">
        <v>99.56</v>
      </c>
      <c r="BB56" s="241">
        <v>99.87</v>
      </c>
      <c r="BC56" s="241">
        <v>99.94</v>
      </c>
      <c r="BD56" s="242">
        <v>99.85</v>
      </c>
      <c r="BE56" s="241">
        <v>99.83</v>
      </c>
      <c r="BF56" s="241">
        <v>99.82</v>
      </c>
      <c r="BG56" s="241">
        <v>99.82</v>
      </c>
      <c r="BH56" s="241">
        <v>99.94</v>
      </c>
      <c r="BI56" s="241">
        <v>99.97</v>
      </c>
      <c r="BJ56" s="242">
        <v>99.91</v>
      </c>
    </row>
    <row r="57" spans="2:62" ht="13.5" thickBot="1" x14ac:dyDescent="0.25">
      <c r="B57" s="163" t="s">
        <v>109</v>
      </c>
      <c r="C57" s="61" t="s">
        <v>77</v>
      </c>
      <c r="D57" s="59" t="s">
        <v>38</v>
      </c>
      <c r="E57" s="20">
        <v>10</v>
      </c>
      <c r="F57" s="20">
        <v>4.5</v>
      </c>
      <c r="G57" s="20">
        <v>4.5</v>
      </c>
      <c r="H57" s="20">
        <v>4.5</v>
      </c>
      <c r="I57" s="102" t="s">
        <v>259</v>
      </c>
      <c r="J57" s="102" t="s">
        <v>259</v>
      </c>
      <c r="K57" s="102" t="s">
        <v>259</v>
      </c>
      <c r="L57" s="102" t="s">
        <v>259</v>
      </c>
      <c r="M57" s="102" t="s">
        <v>259</v>
      </c>
      <c r="N57" s="234" t="s">
        <v>259</v>
      </c>
      <c r="O57" s="230" t="s">
        <v>259</v>
      </c>
      <c r="P57" s="21" t="s">
        <v>259</v>
      </c>
      <c r="Q57" s="21" t="s">
        <v>259</v>
      </c>
      <c r="R57" s="21" t="s">
        <v>259</v>
      </c>
      <c r="S57" s="20">
        <v>6.2</v>
      </c>
      <c r="T57" s="20">
        <v>6.2</v>
      </c>
      <c r="U57" s="20">
        <v>6.2</v>
      </c>
      <c r="V57" s="20">
        <v>6.2</v>
      </c>
      <c r="W57" s="20">
        <v>4.5</v>
      </c>
      <c r="X57" s="20">
        <v>4.5</v>
      </c>
      <c r="Y57" s="20">
        <v>4.5</v>
      </c>
      <c r="Z57" s="20">
        <v>4.5</v>
      </c>
      <c r="AA57" s="20">
        <v>4.5</v>
      </c>
      <c r="AB57" s="20">
        <v>4.5</v>
      </c>
      <c r="AC57" s="20">
        <v>8.3000000000000007</v>
      </c>
      <c r="AD57" s="169"/>
      <c r="AE57" s="169"/>
      <c r="AF57" s="169"/>
      <c r="AG57" s="169"/>
      <c r="AH57" s="169"/>
      <c r="AI57" s="169"/>
      <c r="AJ57" s="203">
        <v>1.75</v>
      </c>
      <c r="AK57" s="203">
        <v>4.0999999999999996</v>
      </c>
      <c r="AL57" s="199">
        <v>1.75</v>
      </c>
      <c r="AM57" s="102" t="s">
        <v>259</v>
      </c>
      <c r="AN57" s="102" t="s">
        <v>259</v>
      </c>
      <c r="AO57" s="102" t="s">
        <v>259</v>
      </c>
      <c r="AP57" s="102" t="s">
        <v>259</v>
      </c>
      <c r="AQ57" s="102" t="s">
        <v>259</v>
      </c>
      <c r="AR57" s="234" t="s">
        <v>259</v>
      </c>
      <c r="AS57" s="224" t="s">
        <v>259</v>
      </c>
      <c r="AT57" s="102" t="s">
        <v>259</v>
      </c>
      <c r="AU57" s="102" t="s">
        <v>259</v>
      </c>
      <c r="AV57" s="102" t="s">
        <v>259</v>
      </c>
      <c r="AW57" s="102" t="s">
        <v>259</v>
      </c>
      <c r="AX57" s="234" t="s">
        <v>259</v>
      </c>
      <c r="AY57" s="224" t="s">
        <v>259</v>
      </c>
      <c r="AZ57" s="102" t="s">
        <v>259</v>
      </c>
      <c r="BA57" s="102" t="s">
        <v>259</v>
      </c>
      <c r="BB57" s="102" t="s">
        <v>259</v>
      </c>
      <c r="BC57" s="102" t="s">
        <v>259</v>
      </c>
      <c r="BD57" s="234" t="s">
        <v>259</v>
      </c>
      <c r="BE57" s="224" t="s">
        <v>259</v>
      </c>
      <c r="BF57" s="102" t="s">
        <v>259</v>
      </c>
      <c r="BG57" s="102" t="s">
        <v>259</v>
      </c>
      <c r="BH57" s="102" t="s">
        <v>259</v>
      </c>
      <c r="BI57" s="102" t="s">
        <v>259</v>
      </c>
      <c r="BJ57" s="234" t="s">
        <v>259</v>
      </c>
    </row>
    <row r="58" spans="2:62" ht="30" customHeight="1" thickBot="1" x14ac:dyDescent="0.25">
      <c r="B58" s="162" t="s">
        <v>78</v>
      </c>
      <c r="C58" s="66" t="s">
        <v>79</v>
      </c>
      <c r="D58" s="64"/>
      <c r="E58" s="86"/>
      <c r="F58" s="86"/>
      <c r="G58" s="86"/>
      <c r="H58" s="86"/>
      <c r="I58" s="190"/>
      <c r="J58" s="190"/>
      <c r="K58" s="190"/>
      <c r="L58" s="190"/>
      <c r="M58" s="190"/>
      <c r="N58" s="243"/>
      <c r="O58" s="27"/>
      <c r="P58" s="27"/>
      <c r="Q58" s="27"/>
      <c r="R58" s="27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193"/>
      <c r="AE58" s="193"/>
      <c r="AF58" s="193"/>
      <c r="AG58" s="193"/>
      <c r="AH58" s="193"/>
      <c r="AI58" s="193"/>
      <c r="AJ58" s="205"/>
      <c r="AK58" s="205"/>
      <c r="AL58" s="205"/>
      <c r="AM58" s="190"/>
      <c r="AN58" s="190"/>
      <c r="AO58" s="190"/>
      <c r="AP58" s="190"/>
      <c r="AQ58" s="190"/>
      <c r="AR58" s="243"/>
      <c r="AS58" s="190"/>
      <c r="AT58" s="190"/>
      <c r="AU58" s="190"/>
      <c r="AV58" s="190"/>
      <c r="AW58" s="190"/>
      <c r="AX58" s="243"/>
      <c r="AY58" s="190"/>
      <c r="AZ58" s="190"/>
      <c r="BA58" s="190"/>
      <c r="BB58" s="190"/>
      <c r="BC58" s="190"/>
      <c r="BD58" s="243"/>
      <c r="BE58" s="190"/>
      <c r="BF58" s="190"/>
      <c r="BG58" s="190"/>
      <c r="BH58" s="190"/>
      <c r="BI58" s="190"/>
      <c r="BJ58" s="243"/>
    </row>
    <row r="59" spans="2:62" ht="13.5" thickBot="1" x14ac:dyDescent="0.25">
      <c r="B59" s="163" t="s">
        <v>110</v>
      </c>
      <c r="C59" s="61" t="s">
        <v>74</v>
      </c>
      <c r="D59" s="59" t="s">
        <v>38</v>
      </c>
      <c r="E59" s="20">
        <v>22</v>
      </c>
      <c r="F59" s="20">
        <v>22</v>
      </c>
      <c r="G59" s="20">
        <v>22</v>
      </c>
      <c r="H59" s="20">
        <v>22</v>
      </c>
      <c r="I59" s="102" t="s">
        <v>259</v>
      </c>
      <c r="J59" s="102" t="s">
        <v>259</v>
      </c>
      <c r="K59" s="102" t="s">
        <v>259</v>
      </c>
      <c r="L59" s="102" t="s">
        <v>259</v>
      </c>
      <c r="M59" s="102" t="s">
        <v>259</v>
      </c>
      <c r="N59" s="223" t="s">
        <v>259</v>
      </c>
      <c r="O59" s="230">
        <v>13</v>
      </c>
      <c r="P59" s="21">
        <v>11</v>
      </c>
      <c r="Q59" s="21">
        <v>11</v>
      </c>
      <c r="R59" s="21">
        <v>9</v>
      </c>
      <c r="S59" s="20" t="s">
        <v>39</v>
      </c>
      <c r="T59" s="20" t="s">
        <v>39</v>
      </c>
      <c r="U59" s="20" t="s">
        <v>39</v>
      </c>
      <c r="V59" s="20" t="s">
        <v>39</v>
      </c>
      <c r="W59" s="20" t="s">
        <v>39</v>
      </c>
      <c r="X59" s="20" t="s">
        <v>39</v>
      </c>
      <c r="Y59" s="20" t="s">
        <v>39</v>
      </c>
      <c r="Z59" s="20" t="s">
        <v>39</v>
      </c>
      <c r="AA59" s="20" t="s">
        <v>39</v>
      </c>
      <c r="AB59" s="20" t="s">
        <v>39</v>
      </c>
      <c r="AC59" s="20" t="s">
        <v>39</v>
      </c>
      <c r="AD59" s="169"/>
      <c r="AE59" s="169"/>
      <c r="AF59" s="169"/>
      <c r="AG59" s="169"/>
      <c r="AH59" s="169"/>
      <c r="AI59" s="169"/>
      <c r="AJ59" s="199">
        <v>7.7</v>
      </c>
      <c r="AK59" s="199" t="s">
        <v>39</v>
      </c>
      <c r="AL59" s="199" t="s">
        <v>39</v>
      </c>
      <c r="AM59" s="102" t="s">
        <v>259</v>
      </c>
      <c r="AN59" s="102" t="s">
        <v>259</v>
      </c>
      <c r="AO59" s="102" t="s">
        <v>259</v>
      </c>
      <c r="AP59" s="102" t="s">
        <v>259</v>
      </c>
      <c r="AQ59" s="102" t="s">
        <v>259</v>
      </c>
      <c r="AR59" s="223" t="s">
        <v>259</v>
      </c>
      <c r="AS59" s="224" t="s">
        <v>259</v>
      </c>
      <c r="AT59" s="102" t="s">
        <v>259</v>
      </c>
      <c r="AU59" s="102" t="s">
        <v>259</v>
      </c>
      <c r="AV59" s="102" t="s">
        <v>259</v>
      </c>
      <c r="AW59" s="102" t="s">
        <v>259</v>
      </c>
      <c r="AX59" s="223" t="s">
        <v>259</v>
      </c>
      <c r="AY59" s="224" t="s">
        <v>259</v>
      </c>
      <c r="AZ59" s="102" t="s">
        <v>259</v>
      </c>
      <c r="BA59" s="102" t="s">
        <v>259</v>
      </c>
      <c r="BB59" s="102" t="s">
        <v>259</v>
      </c>
      <c r="BC59" s="102" t="s">
        <v>259</v>
      </c>
      <c r="BD59" s="223" t="s">
        <v>259</v>
      </c>
      <c r="BE59" s="224" t="s">
        <v>259</v>
      </c>
      <c r="BF59" s="102" t="s">
        <v>259</v>
      </c>
      <c r="BG59" s="102" t="s">
        <v>259</v>
      </c>
      <c r="BH59" s="102" t="s">
        <v>259</v>
      </c>
      <c r="BI59" s="102" t="s">
        <v>259</v>
      </c>
      <c r="BJ59" s="223" t="s">
        <v>259</v>
      </c>
    </row>
    <row r="60" spans="2:62" ht="13.5" thickBot="1" x14ac:dyDescent="0.25">
      <c r="B60" s="163" t="s">
        <v>111</v>
      </c>
      <c r="C60" s="61" t="s">
        <v>75</v>
      </c>
      <c r="D60" s="59" t="s">
        <v>38</v>
      </c>
      <c r="E60" s="20">
        <v>19</v>
      </c>
      <c r="F60" s="20">
        <v>19</v>
      </c>
      <c r="G60" s="20">
        <v>19</v>
      </c>
      <c r="H60" s="20">
        <v>19</v>
      </c>
      <c r="I60" s="102" t="s">
        <v>259</v>
      </c>
      <c r="J60" s="102" t="s">
        <v>259</v>
      </c>
      <c r="K60" s="102" t="s">
        <v>259</v>
      </c>
      <c r="L60" s="102" t="s">
        <v>259</v>
      </c>
      <c r="M60" s="102" t="s">
        <v>259</v>
      </c>
      <c r="N60" s="223" t="s">
        <v>259</v>
      </c>
      <c r="O60" s="230">
        <v>10</v>
      </c>
      <c r="P60" s="21">
        <v>9</v>
      </c>
      <c r="Q60" s="21">
        <v>9</v>
      </c>
      <c r="R60" s="21">
        <v>7</v>
      </c>
      <c r="S60" s="20" t="s">
        <v>39</v>
      </c>
      <c r="T60" s="20" t="s">
        <v>39</v>
      </c>
      <c r="U60" s="20" t="s">
        <v>39</v>
      </c>
      <c r="V60" s="20" t="s">
        <v>39</v>
      </c>
      <c r="W60" s="20" t="s">
        <v>39</v>
      </c>
      <c r="X60" s="20" t="s">
        <v>39</v>
      </c>
      <c r="Y60" s="20" t="s">
        <v>39</v>
      </c>
      <c r="Z60" s="20" t="s">
        <v>39</v>
      </c>
      <c r="AA60" s="20" t="s">
        <v>39</v>
      </c>
      <c r="AB60" s="20" t="s">
        <v>39</v>
      </c>
      <c r="AC60" s="20" t="s">
        <v>39</v>
      </c>
      <c r="AD60" s="169"/>
      <c r="AE60" s="169"/>
      <c r="AF60" s="169"/>
      <c r="AG60" s="169"/>
      <c r="AH60" s="169"/>
      <c r="AI60" s="169"/>
      <c r="AJ60" s="199">
        <v>2.4</v>
      </c>
      <c r="AK60" s="199" t="s">
        <v>39</v>
      </c>
      <c r="AL60" s="199" t="s">
        <v>39</v>
      </c>
      <c r="AM60" s="102" t="s">
        <v>259</v>
      </c>
      <c r="AN60" s="102" t="s">
        <v>259</v>
      </c>
      <c r="AO60" s="102" t="s">
        <v>259</v>
      </c>
      <c r="AP60" s="102" t="s">
        <v>259</v>
      </c>
      <c r="AQ60" s="102" t="s">
        <v>259</v>
      </c>
      <c r="AR60" s="223" t="s">
        <v>259</v>
      </c>
      <c r="AS60" s="224" t="s">
        <v>259</v>
      </c>
      <c r="AT60" s="102" t="s">
        <v>259</v>
      </c>
      <c r="AU60" s="102" t="s">
        <v>259</v>
      </c>
      <c r="AV60" s="102" t="s">
        <v>259</v>
      </c>
      <c r="AW60" s="102" t="s">
        <v>259</v>
      </c>
      <c r="AX60" s="223" t="s">
        <v>259</v>
      </c>
      <c r="AY60" s="224" t="s">
        <v>259</v>
      </c>
      <c r="AZ60" s="102" t="s">
        <v>259</v>
      </c>
      <c r="BA60" s="102" t="s">
        <v>259</v>
      </c>
      <c r="BB60" s="102" t="s">
        <v>259</v>
      </c>
      <c r="BC60" s="102" t="s">
        <v>259</v>
      </c>
      <c r="BD60" s="223" t="s">
        <v>259</v>
      </c>
      <c r="BE60" s="224" t="s">
        <v>259</v>
      </c>
      <c r="BF60" s="102" t="s">
        <v>259</v>
      </c>
      <c r="BG60" s="102" t="s">
        <v>259</v>
      </c>
      <c r="BH60" s="102" t="s">
        <v>259</v>
      </c>
      <c r="BI60" s="102" t="s">
        <v>259</v>
      </c>
      <c r="BJ60" s="223" t="s">
        <v>259</v>
      </c>
    </row>
    <row r="61" spans="2:62" ht="13.5" thickBot="1" x14ac:dyDescent="0.25">
      <c r="B61" s="163" t="s">
        <v>112</v>
      </c>
      <c r="C61" s="61" t="s">
        <v>362</v>
      </c>
      <c r="D61" s="59" t="s">
        <v>76</v>
      </c>
      <c r="E61" s="20">
        <v>99.99</v>
      </c>
      <c r="F61" s="20">
        <v>99.99</v>
      </c>
      <c r="G61" s="20">
        <v>99.99</v>
      </c>
      <c r="H61" s="20">
        <v>99.99</v>
      </c>
      <c r="I61" s="102" t="s">
        <v>259</v>
      </c>
      <c r="J61" s="102" t="s">
        <v>259</v>
      </c>
      <c r="K61" s="102" t="s">
        <v>259</v>
      </c>
      <c r="L61" s="102" t="s">
        <v>259</v>
      </c>
      <c r="M61" s="102" t="s">
        <v>259</v>
      </c>
      <c r="N61" s="223" t="s">
        <v>259</v>
      </c>
      <c r="O61" s="230">
        <v>99.5</v>
      </c>
      <c r="P61" s="21">
        <v>99.7</v>
      </c>
      <c r="Q61" s="21">
        <v>99.5</v>
      </c>
      <c r="R61" s="21">
        <v>99.7</v>
      </c>
      <c r="S61" s="20" t="s">
        <v>39</v>
      </c>
      <c r="T61" s="20" t="s">
        <v>39</v>
      </c>
      <c r="U61" s="20" t="s">
        <v>39</v>
      </c>
      <c r="V61" s="20" t="s">
        <v>39</v>
      </c>
      <c r="W61" s="20" t="s">
        <v>39</v>
      </c>
      <c r="X61" s="20" t="s">
        <v>39</v>
      </c>
      <c r="Y61" s="20" t="s">
        <v>39</v>
      </c>
      <c r="Z61" s="20" t="s">
        <v>39</v>
      </c>
      <c r="AA61" s="20" t="s">
        <v>39</v>
      </c>
      <c r="AB61" s="20" t="s">
        <v>39</v>
      </c>
      <c r="AC61" s="20" t="s">
        <v>39</v>
      </c>
      <c r="AD61" s="169"/>
      <c r="AE61" s="169"/>
      <c r="AF61" s="169"/>
      <c r="AG61" s="169"/>
      <c r="AH61" s="169"/>
      <c r="AI61" s="169"/>
      <c r="AJ61" s="199">
        <v>99.85</v>
      </c>
      <c r="AK61" s="199" t="s">
        <v>39</v>
      </c>
      <c r="AL61" s="199" t="s">
        <v>39</v>
      </c>
      <c r="AM61" s="102" t="s">
        <v>259</v>
      </c>
      <c r="AN61" s="102" t="s">
        <v>259</v>
      </c>
      <c r="AO61" s="102" t="s">
        <v>259</v>
      </c>
      <c r="AP61" s="102" t="s">
        <v>259</v>
      </c>
      <c r="AQ61" s="102" t="s">
        <v>259</v>
      </c>
      <c r="AR61" s="223" t="s">
        <v>259</v>
      </c>
      <c r="AS61" s="224" t="s">
        <v>259</v>
      </c>
      <c r="AT61" s="102" t="s">
        <v>259</v>
      </c>
      <c r="AU61" s="102" t="s">
        <v>259</v>
      </c>
      <c r="AV61" s="102" t="s">
        <v>259</v>
      </c>
      <c r="AW61" s="102" t="s">
        <v>259</v>
      </c>
      <c r="AX61" s="223" t="s">
        <v>259</v>
      </c>
      <c r="AY61" s="224" t="s">
        <v>259</v>
      </c>
      <c r="AZ61" s="102" t="s">
        <v>259</v>
      </c>
      <c r="BA61" s="102" t="s">
        <v>259</v>
      </c>
      <c r="BB61" s="102" t="s">
        <v>259</v>
      </c>
      <c r="BC61" s="102" t="s">
        <v>259</v>
      </c>
      <c r="BD61" s="223" t="s">
        <v>259</v>
      </c>
      <c r="BE61" s="224" t="s">
        <v>259</v>
      </c>
      <c r="BF61" s="102" t="s">
        <v>259</v>
      </c>
      <c r="BG61" s="102" t="s">
        <v>259</v>
      </c>
      <c r="BH61" s="102" t="s">
        <v>259</v>
      </c>
      <c r="BI61" s="102" t="s">
        <v>259</v>
      </c>
      <c r="BJ61" s="223" t="s">
        <v>259</v>
      </c>
    </row>
    <row r="62" spans="2:62" ht="13.5" thickBot="1" x14ac:dyDescent="0.25">
      <c r="B62" s="163" t="s">
        <v>113</v>
      </c>
      <c r="C62" s="61" t="s">
        <v>114</v>
      </c>
      <c r="D62" s="59"/>
      <c r="E62" s="20"/>
      <c r="F62" s="20"/>
      <c r="G62" s="20"/>
      <c r="H62" s="20"/>
      <c r="I62" s="102"/>
      <c r="J62" s="102"/>
      <c r="K62" s="102"/>
      <c r="L62" s="102"/>
      <c r="M62" s="102"/>
      <c r="N62" s="234"/>
      <c r="O62" s="230"/>
      <c r="P62" s="21"/>
      <c r="Q62" s="21"/>
      <c r="R62" s="21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169"/>
      <c r="AE62" s="169"/>
      <c r="AF62" s="169"/>
      <c r="AG62" s="169"/>
      <c r="AH62" s="169"/>
      <c r="AI62" s="169"/>
      <c r="AJ62" s="199"/>
      <c r="AK62" s="199"/>
      <c r="AL62" s="199"/>
      <c r="AM62" s="102"/>
      <c r="AN62" s="102"/>
      <c r="AO62" s="102"/>
      <c r="AP62" s="102"/>
      <c r="AQ62" s="102"/>
      <c r="AR62" s="234"/>
      <c r="AS62" s="224"/>
      <c r="AT62" s="102"/>
      <c r="AU62" s="102"/>
      <c r="AV62" s="102"/>
      <c r="AW62" s="102"/>
      <c r="AX62" s="234"/>
      <c r="AY62" s="224"/>
      <c r="AZ62" s="102"/>
      <c r="BA62" s="102"/>
      <c r="BB62" s="102"/>
      <c r="BC62" s="102"/>
      <c r="BD62" s="234"/>
      <c r="BE62" s="224"/>
      <c r="BF62" s="102"/>
      <c r="BG62" s="102"/>
      <c r="BH62" s="102"/>
      <c r="BI62" s="102"/>
      <c r="BJ62" s="234"/>
    </row>
    <row r="63" spans="2:62" ht="23.25" customHeight="1" thickBot="1" x14ac:dyDescent="0.25">
      <c r="B63" s="162" t="s">
        <v>115</v>
      </c>
      <c r="C63" s="66" t="s">
        <v>116</v>
      </c>
      <c r="D63" s="64"/>
      <c r="E63" s="86"/>
      <c r="F63" s="86"/>
      <c r="G63" s="86"/>
      <c r="H63" s="86"/>
      <c r="I63" s="190"/>
      <c r="J63" s="190"/>
      <c r="K63" s="190"/>
      <c r="L63" s="190"/>
      <c r="M63" s="190"/>
      <c r="N63" s="244"/>
      <c r="O63" s="190"/>
      <c r="P63" s="190"/>
      <c r="Q63" s="190"/>
      <c r="R63" s="190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193"/>
      <c r="AE63" s="193"/>
      <c r="AF63" s="193"/>
      <c r="AG63" s="193"/>
      <c r="AH63" s="193"/>
      <c r="AI63" s="193"/>
      <c r="AJ63" s="205"/>
      <c r="AK63" s="205"/>
      <c r="AL63" s="205"/>
      <c r="AM63" s="190"/>
      <c r="AN63" s="190"/>
      <c r="AO63" s="190"/>
      <c r="AP63" s="190"/>
      <c r="AQ63" s="190"/>
      <c r="AR63" s="244"/>
      <c r="AS63" s="190"/>
      <c r="AT63" s="190"/>
      <c r="AU63" s="190"/>
      <c r="AV63" s="190"/>
      <c r="AW63" s="190"/>
      <c r="AX63" s="244"/>
      <c r="AY63" s="190"/>
      <c r="AZ63" s="190"/>
      <c r="BA63" s="190"/>
      <c r="BB63" s="190"/>
      <c r="BC63" s="190"/>
      <c r="BD63" s="244"/>
      <c r="BE63" s="190"/>
      <c r="BF63" s="190"/>
      <c r="BG63" s="190"/>
      <c r="BH63" s="190"/>
      <c r="BI63" s="190"/>
      <c r="BJ63" s="244"/>
    </row>
    <row r="64" spans="2:62" ht="13.5" thickBot="1" x14ac:dyDescent="0.25">
      <c r="B64" s="165"/>
      <c r="C64" s="170" t="s">
        <v>234</v>
      </c>
      <c r="D64" s="171"/>
      <c r="E64" s="87"/>
      <c r="F64" s="87"/>
      <c r="G64" s="87"/>
      <c r="H64" s="87"/>
      <c r="I64" s="191"/>
      <c r="J64" s="191"/>
      <c r="K64" s="191"/>
      <c r="L64" s="191"/>
      <c r="M64" s="191"/>
      <c r="N64" s="245"/>
      <c r="O64" s="191"/>
      <c r="P64" s="191"/>
      <c r="Q64" s="191"/>
      <c r="R64" s="191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194"/>
      <c r="AE64" s="194"/>
      <c r="AF64" s="194"/>
      <c r="AG64" s="194"/>
      <c r="AH64" s="194"/>
      <c r="AI64" s="194"/>
      <c r="AJ64" s="194"/>
      <c r="AK64" s="194"/>
      <c r="AL64" s="194"/>
      <c r="AM64" s="191"/>
      <c r="AN64" s="191"/>
      <c r="AO64" s="191"/>
      <c r="AP64" s="191"/>
      <c r="AQ64" s="191"/>
      <c r="AR64" s="245"/>
      <c r="AS64" s="191"/>
      <c r="AT64" s="191"/>
      <c r="AU64" s="191"/>
      <c r="AV64" s="191"/>
      <c r="AW64" s="191"/>
      <c r="AX64" s="245"/>
      <c r="AY64" s="191"/>
      <c r="AZ64" s="191"/>
      <c r="BA64" s="191"/>
      <c r="BB64" s="191"/>
      <c r="BC64" s="191"/>
      <c r="BD64" s="245"/>
      <c r="BE64" s="191"/>
      <c r="BF64" s="191"/>
      <c r="BG64" s="191"/>
      <c r="BH64" s="191"/>
      <c r="BI64" s="191"/>
      <c r="BJ64" s="245"/>
    </row>
    <row r="65" spans="2:62" ht="39" customHeight="1" thickBot="1" x14ac:dyDescent="0.25">
      <c r="B65" s="165"/>
      <c r="C65" s="320" t="s">
        <v>118</v>
      </c>
      <c r="D65" s="321"/>
      <c r="E65" s="87"/>
      <c r="F65" s="87"/>
      <c r="G65" s="87"/>
      <c r="H65" s="87"/>
      <c r="I65" s="191"/>
      <c r="J65" s="191"/>
      <c r="K65" s="191"/>
      <c r="L65" s="191"/>
      <c r="M65" s="191"/>
      <c r="N65" s="245"/>
      <c r="O65" s="191"/>
      <c r="P65" s="191"/>
      <c r="Q65" s="191"/>
      <c r="R65" s="191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194"/>
      <c r="AE65" s="194"/>
      <c r="AF65" s="194"/>
      <c r="AG65" s="194"/>
      <c r="AH65" s="194"/>
      <c r="AI65" s="194"/>
      <c r="AJ65" s="194"/>
      <c r="AK65" s="194"/>
      <c r="AL65" s="194"/>
      <c r="AM65" s="191"/>
      <c r="AN65" s="191"/>
      <c r="AO65" s="191"/>
      <c r="AP65" s="191"/>
      <c r="AQ65" s="191"/>
      <c r="AR65" s="245"/>
      <c r="AS65" s="191"/>
      <c r="AT65" s="191"/>
      <c r="AU65" s="191"/>
      <c r="AV65" s="191"/>
      <c r="AW65" s="191"/>
      <c r="AX65" s="245"/>
      <c r="AY65" s="191"/>
      <c r="AZ65" s="191"/>
      <c r="BA65" s="191"/>
      <c r="BB65" s="191"/>
      <c r="BC65" s="191"/>
      <c r="BD65" s="245"/>
      <c r="BE65" s="191"/>
      <c r="BF65" s="191"/>
      <c r="BG65" s="191"/>
      <c r="BH65" s="191"/>
      <c r="BI65" s="191"/>
      <c r="BJ65" s="245"/>
    </row>
    <row r="66" spans="2:62" ht="21.75" customHeight="1" thickBot="1" x14ac:dyDescent="0.25">
      <c r="B66" s="162" t="s">
        <v>119</v>
      </c>
      <c r="C66" s="66" t="s">
        <v>526</v>
      </c>
      <c r="D66" s="64"/>
      <c r="E66" s="86"/>
      <c r="F66" s="86"/>
      <c r="G66" s="86"/>
      <c r="H66" s="86"/>
      <c r="I66" s="190"/>
      <c r="J66" s="190"/>
      <c r="K66" s="190"/>
      <c r="L66" s="190"/>
      <c r="M66" s="190"/>
      <c r="N66" s="244"/>
      <c r="O66" s="190"/>
      <c r="P66" s="190"/>
      <c r="Q66" s="190"/>
      <c r="R66" s="190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193"/>
      <c r="AE66" s="193"/>
      <c r="AF66" s="193"/>
      <c r="AG66" s="193"/>
      <c r="AH66" s="193"/>
      <c r="AI66" s="193"/>
      <c r="AJ66" s="193"/>
      <c r="AK66" s="193"/>
      <c r="AL66" s="193"/>
      <c r="AM66" s="190"/>
      <c r="AN66" s="190"/>
      <c r="AO66" s="190"/>
      <c r="AP66" s="190"/>
      <c r="AQ66" s="190"/>
      <c r="AR66" s="244"/>
      <c r="AS66" s="190"/>
      <c r="AT66" s="190"/>
      <c r="AU66" s="190"/>
      <c r="AV66" s="190"/>
      <c r="AW66" s="190"/>
      <c r="AX66" s="244"/>
      <c r="AY66" s="190"/>
      <c r="AZ66" s="190"/>
      <c r="BA66" s="190"/>
      <c r="BB66" s="190"/>
      <c r="BC66" s="190"/>
      <c r="BD66" s="244"/>
      <c r="BE66" s="190"/>
      <c r="BF66" s="190"/>
      <c r="BG66" s="190"/>
      <c r="BH66" s="190"/>
      <c r="BI66" s="190"/>
      <c r="BJ66" s="244"/>
    </row>
    <row r="67" spans="2:62" ht="13.5" thickBot="1" x14ac:dyDescent="0.25">
      <c r="B67" s="163" t="s">
        <v>215</v>
      </c>
      <c r="C67" s="58" t="s">
        <v>122</v>
      </c>
      <c r="D67" s="59" t="s">
        <v>38</v>
      </c>
      <c r="E67" s="60">
        <f>-20*LOG(4*PI()*(E14/0.3)*6376000*(SQRT((42162/6376)^2-(COS(RADIANS(E45)))^2)-SIN(RADIANS(E45))))</f>
        <v>-213.86195716707849</v>
      </c>
      <c r="F67" s="60">
        <f>-20*LOG(4*PI()*(F14/0.3)*6376000*(SQRT((42162/6376)^2-(COS(RADIANS(F45)))^2)-SIN(RADIANS(F45))))</f>
        <v>-207.12515829708485</v>
      </c>
      <c r="G67" s="60">
        <f>-20*LOG(4*PI()*(G14/0.3)*6376000*(SQRT((42162/6376)^2-(COS(RADIANS(G45)))^2)-SIN(RADIANS(G45))))</f>
        <v>-206.93614417779739</v>
      </c>
      <c r="H67" s="60">
        <f>-20*LOG(4*PI()*(H14/0.3)*6376000*(SQRT((42162/6376)^2-(COS(RADIANS(H45)))^2)-SIN(RADIANS(H45))))</f>
        <v>-206.96264866977972</v>
      </c>
      <c r="I67" s="123">
        <v>-222.0041158008178</v>
      </c>
      <c r="J67" s="123">
        <v>-222.0041158008178</v>
      </c>
      <c r="K67" s="123">
        <v>-222.0041158008178</v>
      </c>
      <c r="L67" s="123">
        <v>-222.0041158008178</v>
      </c>
      <c r="M67" s="123">
        <v>-222.0041158008178</v>
      </c>
      <c r="N67" s="246">
        <v>-222.0041158008178</v>
      </c>
      <c r="O67" s="247">
        <f>-20*LOG(4*PI()*(O14/0.3)*6376000*(SQRT((42162/6376)^2-(COS(RADIANS(O45)))^2)-SIN(RADIANS(O45))))</f>
        <v>-213.82695991365131</v>
      </c>
      <c r="P67" s="60">
        <f>-20*LOG(4*PI()*(P14/0.3)*6376000*(SQRT((42162/6376)^2-(COS(RADIANS(P45)))^2)-SIN(RADIANS(P45))))</f>
        <v>-213.82695991365131</v>
      </c>
      <c r="Q67" s="60">
        <f>-20*LOG(4*PI()*(Q14/0.3)*6376000*(SQRT((42162/6376)^2-(COS(RADIANS(Q45)))^2)-SIN(RADIANS(Q45))))</f>
        <v>-213.82695991365131</v>
      </c>
      <c r="R67" s="60">
        <f>-20*LOG(4*PI()*(R14/0.3)*6376000*(SQRT((42162/6376)^2-(COS(RADIANS(R45)))^2)-SIN(RADIANS(R45))))</f>
        <v>-213.82695991365131</v>
      </c>
      <c r="S67" s="60">
        <f t="shared" ref="S67:AI67" si="0">-20*LOG(4*PI()*(S14/0.3)*6376000*(SQRT((42162/6376)^2-(COS(RADIANS(S45)))^2)-SIN(RADIANS(S45))))</f>
        <v>-213.367805481212</v>
      </c>
      <c r="T67" s="60">
        <f>-20*LOG(4*PI()*(T14/0.3)*6376000*(SQRT((42162/6376)^2-(COS(RADIANS(T45)))^2)-SIN(RADIANS(T45))))</f>
        <v>-213.33877864861833</v>
      </c>
      <c r="U67" s="60">
        <f t="shared" si="0"/>
        <v>-213.6380883317851</v>
      </c>
      <c r="V67" s="60">
        <f t="shared" si="0"/>
        <v>-213.74827022748062</v>
      </c>
      <c r="W67" s="60">
        <f t="shared" si="0"/>
        <v>-213.1677939472797</v>
      </c>
      <c r="X67" s="60">
        <f>-20*LOG(4*PI()*(X14/0.3)*6376000*(SQRT((42162/6376)^2-(COS(RADIANS(X45)))^2)-SIN(RADIANS(X45))))</f>
        <v>-213.138767114686</v>
      </c>
      <c r="Y67" s="60">
        <f t="shared" si="0"/>
        <v>-213.43807679785277</v>
      </c>
      <c r="Z67" s="60">
        <f t="shared" si="0"/>
        <v>-213.1677939472797</v>
      </c>
      <c r="AA67" s="60">
        <f>-20*LOG(4*PI()*(AA14/0.3)*6376000*(SQRT((42162/6376)^2-(COS(RADIANS(AA45)))^2)-SIN(RADIANS(AA45))))</f>
        <v>-213.138767114686</v>
      </c>
      <c r="AB67" s="60">
        <f t="shared" si="0"/>
        <v>-213.43807679785277</v>
      </c>
      <c r="AC67" s="60">
        <f t="shared" si="0"/>
        <v>-213.54825869354829</v>
      </c>
      <c r="AD67" s="60">
        <f t="shared" si="0"/>
        <v>-202.8321552333199</v>
      </c>
      <c r="AE67" s="60">
        <f t="shared" si="0"/>
        <v>-202.8321552333199</v>
      </c>
      <c r="AF67" s="60">
        <f t="shared" si="0"/>
        <v>-202.8321552333199</v>
      </c>
      <c r="AG67" s="60">
        <f t="shared" si="0"/>
        <v>-202.60859973728179</v>
      </c>
      <c r="AH67" s="60">
        <f t="shared" si="0"/>
        <v>-202.60859973728179</v>
      </c>
      <c r="AI67" s="60">
        <f t="shared" si="0"/>
        <v>-202.60859973728179</v>
      </c>
      <c r="AJ67" s="206">
        <f>-20*LOG(4*PI()*(AJ14/0.3)*6376000*(SQRT((42162/6376)^2-(COS(RADIANS(AJ45)))^2)-SIN(RADIANS(AJ45))))</f>
        <v>-213.21573808017075</v>
      </c>
      <c r="AK67" s="206">
        <f>-20*LOG(4*PI()*(AK14/0.3)*6376000*(SQRT((42162/6376)^2-(COS(RADIANS(AK45)))^2)-SIN(RADIANS(AK45))))</f>
        <v>-213.28871691343696</v>
      </c>
      <c r="AL67" s="206">
        <f>-20*LOG(4*PI()*(AL14/0.3)*6376000*(SQRT((42162/6376)^2-(COS(RADIANS(AL45)))^2)-SIN(RADIANS(AL45))))</f>
        <v>-213.12142141933845</v>
      </c>
      <c r="AM67" s="123">
        <v>-222.0041158008178</v>
      </c>
      <c r="AN67" s="123">
        <v>-222.0041158008178</v>
      </c>
      <c r="AO67" s="123">
        <v>-222.0041158008178</v>
      </c>
      <c r="AP67" s="123">
        <v>-222.0041158008178</v>
      </c>
      <c r="AQ67" s="123">
        <v>-222.0041158008178</v>
      </c>
      <c r="AR67" s="246">
        <v>-222.0041158008178</v>
      </c>
      <c r="AS67" s="248">
        <v>-222.0041158008178</v>
      </c>
      <c r="AT67" s="123">
        <v>-222.0041158008178</v>
      </c>
      <c r="AU67" s="123">
        <v>-222.0041158008178</v>
      </c>
      <c r="AV67" s="123">
        <v>-222.0041158008178</v>
      </c>
      <c r="AW67" s="123">
        <v>-222.0041158008178</v>
      </c>
      <c r="AX67" s="246">
        <v>-222.0041158008178</v>
      </c>
      <c r="AY67" s="248">
        <v>-222.0041158008178</v>
      </c>
      <c r="AZ67" s="123">
        <v>-222.0041158008178</v>
      </c>
      <c r="BA67" s="123">
        <v>-222.0041158008178</v>
      </c>
      <c r="BB67" s="123">
        <v>-222.0041158008178</v>
      </c>
      <c r="BC67" s="123">
        <v>-222.0041158008178</v>
      </c>
      <c r="BD67" s="246">
        <v>-222.0041158008178</v>
      </c>
      <c r="BE67" s="248">
        <v>-222.0041158008178</v>
      </c>
      <c r="BF67" s="123">
        <v>-222.0041158008178</v>
      </c>
      <c r="BG67" s="123">
        <v>-222.0041158008178</v>
      </c>
      <c r="BH67" s="123">
        <v>-222.0041158008178</v>
      </c>
      <c r="BI67" s="123">
        <v>-222.0041158008178</v>
      </c>
      <c r="BJ67" s="246">
        <v>-222.0041158008178</v>
      </c>
    </row>
    <row r="68" spans="2:62" ht="13.5" thickBot="1" x14ac:dyDescent="0.25">
      <c r="B68" s="163" t="s">
        <v>216</v>
      </c>
      <c r="C68" s="58" t="s">
        <v>235</v>
      </c>
      <c r="D68" s="59" t="s">
        <v>35</v>
      </c>
      <c r="E68" s="60">
        <f>E36+E26+E67</f>
        <v>-49.361957167078486</v>
      </c>
      <c r="F68" s="60">
        <f>F36+F26+F67</f>
        <v>-130.72515829708485</v>
      </c>
      <c r="G68" s="60">
        <f>G36+G26+G67</f>
        <v>-132.03614417779738</v>
      </c>
      <c r="H68" s="60">
        <f>H36+H26+H67</f>
        <v>-133.36264866977973</v>
      </c>
      <c r="I68" s="123">
        <v>-87.004426903022221</v>
      </c>
      <c r="J68" s="123">
        <v>-89.698398380971327</v>
      </c>
      <c r="K68" s="123">
        <v>-91.441401895349344</v>
      </c>
      <c r="L68" s="123">
        <v>-89.698398380971327</v>
      </c>
      <c r="M68" s="123">
        <v>-116.26656476141304</v>
      </c>
      <c r="N68" s="246">
        <v>-121.26411422574503</v>
      </c>
      <c r="O68" s="247">
        <f>O36+O26+O67</f>
        <v>-116.02695991365131</v>
      </c>
      <c r="P68" s="60">
        <f>P36+P26+P67</f>
        <v>-116.02695991365131</v>
      </c>
      <c r="Q68" s="60">
        <f>Q36+Q26+Q67</f>
        <v>-122.9269599136513</v>
      </c>
      <c r="R68" s="60">
        <f>R36+R26+R67</f>
        <v>-122.9269599136513</v>
      </c>
      <c r="S68" s="60">
        <f t="shared" ref="S68:AI68" si="1">S36+S26+S67</f>
        <v>-87.667805481212</v>
      </c>
      <c r="T68" s="60">
        <f t="shared" si="1"/>
        <v>-87.638778648618327</v>
      </c>
      <c r="U68" s="60">
        <f t="shared" si="1"/>
        <v>-87.938088331785096</v>
      </c>
      <c r="V68" s="60">
        <f t="shared" si="1"/>
        <v>-88.048270227480614</v>
      </c>
      <c r="W68" s="60">
        <f t="shared" si="1"/>
        <v>-94.267793947279699</v>
      </c>
      <c r="X68" s="60">
        <f t="shared" si="1"/>
        <v>-94.238767114685999</v>
      </c>
      <c r="Y68" s="60">
        <f t="shared" si="1"/>
        <v>-94.538076797852767</v>
      </c>
      <c r="Z68" s="60">
        <f t="shared" si="1"/>
        <v>-94.267793947279699</v>
      </c>
      <c r="AA68" s="60">
        <f t="shared" si="1"/>
        <v>-94.238767114685999</v>
      </c>
      <c r="AB68" s="60">
        <f t="shared" si="1"/>
        <v>-94.538076797852767</v>
      </c>
      <c r="AC68" s="60">
        <f t="shared" si="1"/>
        <v>-93.548258693548291</v>
      </c>
      <c r="AD68" s="60">
        <f t="shared" si="1"/>
        <v>-105.3321552333199</v>
      </c>
      <c r="AE68" s="60">
        <f t="shared" si="1"/>
        <v>-91.232155233319901</v>
      </c>
      <c r="AF68" s="60">
        <f t="shared" si="1"/>
        <v>-101.8321552333199</v>
      </c>
      <c r="AG68" s="60">
        <f t="shared" si="1"/>
        <v>-144.5085997372818</v>
      </c>
      <c r="AH68" s="60">
        <f t="shared" si="1"/>
        <v>-132.70859973728179</v>
      </c>
      <c r="AI68" s="60">
        <f t="shared" si="1"/>
        <v>-140.5085997372818</v>
      </c>
      <c r="AJ68" s="206">
        <f>AJ36+AJ26+AJ67</f>
        <v>-120.61573808017076</v>
      </c>
      <c r="AK68" s="206">
        <f>AK36+AK26+AK67</f>
        <v>-99.688716913436963</v>
      </c>
      <c r="AL68" s="206">
        <f>AL36+AL26+AL67</f>
        <v>-124.52142141933845</v>
      </c>
      <c r="AM68" s="123">
        <v>-87.004426903022221</v>
      </c>
      <c r="AN68" s="123">
        <v>-89.698398380971327</v>
      </c>
      <c r="AO68" s="123">
        <v>-91.441401895349344</v>
      </c>
      <c r="AP68" s="123">
        <v>-89.698398380971327</v>
      </c>
      <c r="AQ68" s="123">
        <v>-116.26656476141304</v>
      </c>
      <c r="AR68" s="246">
        <v>-121.26411422574503</v>
      </c>
      <c r="AS68" s="248">
        <v>-87.004426903022221</v>
      </c>
      <c r="AT68" s="123">
        <v>-89.698398380971327</v>
      </c>
      <c r="AU68" s="123">
        <v>-91.441401895349344</v>
      </c>
      <c r="AV68" s="123">
        <v>-89.698398380971327</v>
      </c>
      <c r="AW68" s="123">
        <v>-116.26656476141304</v>
      </c>
      <c r="AX68" s="246">
        <v>-121.26411422574503</v>
      </c>
      <c r="AY68" s="248">
        <v>-87.004426903022221</v>
      </c>
      <c r="AZ68" s="123">
        <v>-89.698398380971327</v>
      </c>
      <c r="BA68" s="123">
        <v>-91.441401895349344</v>
      </c>
      <c r="BB68" s="123">
        <v>-89.698398380971327</v>
      </c>
      <c r="BC68" s="123">
        <v>-116.26656476141304</v>
      </c>
      <c r="BD68" s="246">
        <v>-121.26411422574503</v>
      </c>
      <c r="BE68" s="248">
        <v>-87.004426903022221</v>
      </c>
      <c r="BF68" s="123">
        <v>-89.698398380971327</v>
      </c>
      <c r="BG68" s="123">
        <v>-91.441401895349344</v>
      </c>
      <c r="BH68" s="123">
        <v>-89.698398380971327</v>
      </c>
      <c r="BI68" s="123">
        <v>-116.26656476141304</v>
      </c>
      <c r="BJ68" s="246">
        <v>-121.26411422574503</v>
      </c>
    </row>
    <row r="69" spans="2:62" ht="13.5" thickBot="1" x14ac:dyDescent="0.25">
      <c r="B69" s="163" t="s">
        <v>217</v>
      </c>
      <c r="C69" s="58" t="s">
        <v>124</v>
      </c>
      <c r="D69" s="59" t="s">
        <v>35</v>
      </c>
      <c r="E69" s="60">
        <f>-228.6+10*LOG(E28*E22*1000000)</f>
        <v>-108.82276394711153</v>
      </c>
      <c r="F69" s="60">
        <f>-228.6+10*LOG(F28*F22*1000000)</f>
        <v>-151.69803919971486</v>
      </c>
      <c r="G69" s="60">
        <f>-228.6+10*LOG(G28*G22*1000000)</f>
        <v>-151.69803919971486</v>
      </c>
      <c r="H69" s="60">
        <f>-228.6+10*LOG(H28*H22*1000000)</f>
        <v>-152.92726544682949</v>
      </c>
      <c r="I69" s="123">
        <v>-121.001056259745</v>
      </c>
      <c r="J69" s="123">
        <v>-121.001056259745</v>
      </c>
      <c r="K69" s="123">
        <v>-121.001056259745</v>
      </c>
      <c r="L69" s="123">
        <v>-121.001056259745</v>
      </c>
      <c r="M69" s="123">
        <v>-131.00105625974498</v>
      </c>
      <c r="N69" s="246">
        <v>-131.00105625974498</v>
      </c>
      <c r="O69" s="247">
        <f>-228.6+10*LOG(O28*O22*1000000)</f>
        <v>-133.12471423540217</v>
      </c>
      <c r="P69" s="60">
        <f>-228.6+10*LOG(P28*P22*1000000)</f>
        <v>-136.13501419204198</v>
      </c>
      <c r="Q69" s="60">
        <f>-228.6+10*LOG(Q28*Q22*1000000)</f>
        <v>-136.13501419204198</v>
      </c>
      <c r="R69" s="60">
        <f>-228.6+10*LOG(R28*R22*1000000)</f>
        <v>-143.12471423540217</v>
      </c>
      <c r="S69" s="60">
        <f t="shared" ref="S69:AI69" si="2">-228.6+10*LOG(S28*S22*1000000)</f>
        <v>-121.16882374785257</v>
      </c>
      <c r="T69" s="60">
        <f>-228.6+10*LOG(T28*T22*1000000)</f>
        <v>-121.16882374785257</v>
      </c>
      <c r="U69" s="60">
        <f t="shared" si="2"/>
        <v>-121.16882374785257</v>
      </c>
      <c r="V69" s="60">
        <f t="shared" si="2"/>
        <v>-121.16882374785257</v>
      </c>
      <c r="W69" s="60">
        <f t="shared" si="2"/>
        <v>-123.543074925878</v>
      </c>
      <c r="X69" s="60">
        <f>-228.6+10*LOG(X28*X22*1000000)</f>
        <v>-123.543074925878</v>
      </c>
      <c r="Y69" s="60">
        <f t="shared" si="2"/>
        <v>-123.543074925878</v>
      </c>
      <c r="Z69" s="60">
        <f t="shared" si="2"/>
        <v>-123.543074925878</v>
      </c>
      <c r="AA69" s="60">
        <f>-228.6+10*LOG(AA28*AA22*1000000)</f>
        <v>-123.543074925878</v>
      </c>
      <c r="AB69" s="60">
        <f t="shared" si="2"/>
        <v>-123.543074925878</v>
      </c>
      <c r="AC69" s="60">
        <f t="shared" si="2"/>
        <v>-126.66875401645538</v>
      </c>
      <c r="AD69" s="60">
        <f t="shared" si="2"/>
        <v>-131.66624848974814</v>
      </c>
      <c r="AE69" s="60">
        <f t="shared" si="2"/>
        <v>-131.66624848974814</v>
      </c>
      <c r="AF69" s="60">
        <f t="shared" si="2"/>
        <v>-131.66624848974814</v>
      </c>
      <c r="AG69" s="60">
        <f t="shared" si="2"/>
        <v>-162.59680670248338</v>
      </c>
      <c r="AH69" s="60">
        <f t="shared" si="2"/>
        <v>-162.59680670248338</v>
      </c>
      <c r="AI69" s="60">
        <f t="shared" si="2"/>
        <v>-162.59680670248338</v>
      </c>
      <c r="AJ69" s="206">
        <f>-228.6+10*LOG(AJ28*AJ22*1000000)</f>
        <v>-135.75208444049852</v>
      </c>
      <c r="AK69" s="206">
        <f>-228.6+10*LOG(AK28*AK22*1000000)</f>
        <v>-117.46056647693163</v>
      </c>
      <c r="AL69" s="206">
        <f>-228.6+10*LOG(AL28*AL22*1000000)</f>
        <v>-137.35756691053351</v>
      </c>
      <c r="AM69" s="123">
        <v>-121.001056259745</v>
      </c>
      <c r="AN69" s="123">
        <v>-121.001056259745</v>
      </c>
      <c r="AO69" s="123">
        <v>-121.001056259745</v>
      </c>
      <c r="AP69" s="123">
        <v>-121.001056259745</v>
      </c>
      <c r="AQ69" s="123">
        <v>-131.00105625974498</v>
      </c>
      <c r="AR69" s="246">
        <v>-131.00105625974498</v>
      </c>
      <c r="AS69" s="248">
        <v>-121.001056259745</v>
      </c>
      <c r="AT69" s="123">
        <v>-121.001056259745</v>
      </c>
      <c r="AU69" s="123">
        <v>-121.001056259745</v>
      </c>
      <c r="AV69" s="123">
        <v>-121.001056259745</v>
      </c>
      <c r="AW69" s="123">
        <v>-131.00105625974498</v>
      </c>
      <c r="AX69" s="246">
        <v>-131.00105625974498</v>
      </c>
      <c r="AY69" s="248">
        <v>-121.001056259745</v>
      </c>
      <c r="AZ69" s="123">
        <v>-121.001056259745</v>
      </c>
      <c r="BA69" s="123">
        <v>-121.001056259745</v>
      </c>
      <c r="BB69" s="123">
        <v>-121.001056259745</v>
      </c>
      <c r="BC69" s="123">
        <v>-131.00105625974498</v>
      </c>
      <c r="BD69" s="246">
        <v>-131.00105625974498</v>
      </c>
      <c r="BE69" s="248">
        <v>-121.001056259745</v>
      </c>
      <c r="BF69" s="123">
        <v>-121.001056259745</v>
      </c>
      <c r="BG69" s="123">
        <v>-121.001056259745</v>
      </c>
      <c r="BH69" s="123">
        <v>-121.001056259745</v>
      </c>
      <c r="BI69" s="123">
        <v>-131.00105625974498</v>
      </c>
      <c r="BJ69" s="246">
        <v>-131.00105625974498</v>
      </c>
    </row>
    <row r="70" spans="2:62" ht="13.5" thickBot="1" x14ac:dyDescent="0.25">
      <c r="B70" s="163" t="s">
        <v>218</v>
      </c>
      <c r="C70" s="58" t="s">
        <v>208</v>
      </c>
      <c r="D70" s="59" t="s">
        <v>38</v>
      </c>
      <c r="E70" s="60">
        <f>E68-E69</f>
        <v>59.460806780033039</v>
      </c>
      <c r="F70" s="60">
        <f>F68-F69</f>
        <v>20.97288090263001</v>
      </c>
      <c r="G70" s="60">
        <f>G68-G69</f>
        <v>19.661895021917474</v>
      </c>
      <c r="H70" s="60">
        <f>H68-H69</f>
        <v>19.564616777049764</v>
      </c>
      <c r="I70" s="123">
        <v>33.996629356722778</v>
      </c>
      <c r="J70" s="123">
        <v>31.302657878773672</v>
      </c>
      <c r="K70" s="123">
        <v>29.559654364395655</v>
      </c>
      <c r="L70" s="123">
        <v>31.302657878773672</v>
      </c>
      <c r="M70" s="123">
        <v>14.734491498331948</v>
      </c>
      <c r="N70" s="246">
        <v>9.7369420339999522</v>
      </c>
      <c r="O70" s="247">
        <f>O68-O69</f>
        <v>17.097754321750855</v>
      </c>
      <c r="P70" s="60">
        <f>P68-P69</f>
        <v>20.108054278390668</v>
      </c>
      <c r="Q70" s="60">
        <f>Q68-Q69</f>
        <v>13.208054278390676</v>
      </c>
      <c r="R70" s="60">
        <f>R68-R69</f>
        <v>20.197754321750864</v>
      </c>
      <c r="S70" s="60">
        <f t="shared" ref="S70:AI70" si="3">S68-S69</f>
        <v>33.501018266640571</v>
      </c>
      <c r="T70" s="60">
        <f t="shared" si="3"/>
        <v>33.530045099234243</v>
      </c>
      <c r="U70" s="60">
        <f t="shared" si="3"/>
        <v>33.230735416067475</v>
      </c>
      <c r="V70" s="60">
        <f t="shared" si="3"/>
        <v>33.120553520371956</v>
      </c>
      <c r="W70" s="60">
        <f t="shared" si="3"/>
        <v>29.275280978598303</v>
      </c>
      <c r="X70" s="60">
        <f t="shared" si="3"/>
        <v>29.304307811192004</v>
      </c>
      <c r="Y70" s="60">
        <f t="shared" si="3"/>
        <v>29.004998128025235</v>
      </c>
      <c r="Z70" s="60">
        <f t="shared" si="3"/>
        <v>29.275280978598303</v>
      </c>
      <c r="AA70" s="60">
        <f t="shared" si="3"/>
        <v>29.304307811192004</v>
      </c>
      <c r="AB70" s="60">
        <f t="shared" si="3"/>
        <v>29.004998128025235</v>
      </c>
      <c r="AC70" s="60">
        <f t="shared" si="3"/>
        <v>33.12049532290709</v>
      </c>
      <c r="AD70" s="60">
        <f t="shared" si="3"/>
        <v>26.334093256428247</v>
      </c>
      <c r="AE70" s="60">
        <f t="shared" si="3"/>
        <v>40.434093256428241</v>
      </c>
      <c r="AF70" s="60">
        <f t="shared" si="3"/>
        <v>29.834093256428247</v>
      </c>
      <c r="AG70" s="60">
        <f t="shared" si="3"/>
        <v>18.088206965201579</v>
      </c>
      <c r="AH70" s="60">
        <f t="shared" si="3"/>
        <v>29.88820696520159</v>
      </c>
      <c r="AI70" s="60">
        <f t="shared" si="3"/>
        <v>22.088206965201579</v>
      </c>
      <c r="AJ70" s="206">
        <f>AJ68-AJ69</f>
        <v>15.136346360327764</v>
      </c>
      <c r="AK70" s="206">
        <f>AK68-AK69</f>
        <v>17.771849563494669</v>
      </c>
      <c r="AL70" s="206">
        <f>AL68-AL69</f>
        <v>12.836145491195055</v>
      </c>
      <c r="AM70" s="123">
        <v>33.996629356722778</v>
      </c>
      <c r="AN70" s="123">
        <v>31.302657878773672</v>
      </c>
      <c r="AO70" s="123">
        <v>29.559654364395655</v>
      </c>
      <c r="AP70" s="123">
        <v>31.302657878773672</v>
      </c>
      <c r="AQ70" s="123">
        <v>14.734491498331948</v>
      </c>
      <c r="AR70" s="246">
        <v>9.7369420339999522</v>
      </c>
      <c r="AS70" s="248">
        <v>33.996629356722778</v>
      </c>
      <c r="AT70" s="123">
        <v>31.302657878773672</v>
      </c>
      <c r="AU70" s="123">
        <v>29.559654364395655</v>
      </c>
      <c r="AV70" s="123">
        <v>31.302657878773672</v>
      </c>
      <c r="AW70" s="123">
        <v>14.734491498331948</v>
      </c>
      <c r="AX70" s="246">
        <v>9.7369420339999522</v>
      </c>
      <c r="AY70" s="248">
        <v>33.996629356722778</v>
      </c>
      <c r="AZ70" s="123">
        <v>31.302657878773672</v>
      </c>
      <c r="BA70" s="123">
        <v>29.559654364395655</v>
      </c>
      <c r="BB70" s="123">
        <v>31.302657878773672</v>
      </c>
      <c r="BC70" s="123">
        <v>14.734491498331948</v>
      </c>
      <c r="BD70" s="246">
        <v>9.7369420339999522</v>
      </c>
      <c r="BE70" s="248">
        <v>33.996629356722778</v>
      </c>
      <c r="BF70" s="123">
        <v>31.302657878773672</v>
      </c>
      <c r="BG70" s="123">
        <v>29.559654364395655</v>
      </c>
      <c r="BH70" s="123">
        <v>31.302657878773672</v>
      </c>
      <c r="BI70" s="123">
        <v>14.734491498331948</v>
      </c>
      <c r="BJ70" s="246">
        <v>9.7369420339999522</v>
      </c>
    </row>
    <row r="71" spans="2:62" ht="13.5" thickBot="1" x14ac:dyDescent="0.25">
      <c r="B71" s="163" t="s">
        <v>219</v>
      </c>
      <c r="C71" s="58" t="s">
        <v>212</v>
      </c>
      <c r="D71" s="59" t="s">
        <v>38</v>
      </c>
      <c r="E71" s="60">
        <f>-10*LOG(10^(-E48/10)+10^(-E49/10))</f>
        <v>22.209902503474336</v>
      </c>
      <c r="F71" s="60">
        <f>-10*LOG(10^(-F48/10)+10^(-F49/10))</f>
        <v>22.209902503474336</v>
      </c>
      <c r="G71" s="60">
        <f>-10*LOG(10^(-G48/10)+10^(-G49/10))</f>
        <v>22.209902503474336</v>
      </c>
      <c r="H71" s="60">
        <f>-10*LOG(10^(-H48/10)+10^(-H49/10))</f>
        <v>17.460981089561329</v>
      </c>
      <c r="I71" s="123">
        <v>21.460981089561329</v>
      </c>
      <c r="J71" s="123">
        <v>21.460981089561329</v>
      </c>
      <c r="K71" s="123">
        <v>21.460981089561329</v>
      </c>
      <c r="L71" s="123">
        <v>21.460981089561329</v>
      </c>
      <c r="M71" s="123">
        <v>21.460981089561329</v>
      </c>
      <c r="N71" s="246">
        <v>21.460981089561329</v>
      </c>
      <c r="O71" s="247">
        <f>-10*LOG(10^(-O48/10)+10^(-O49/10))</f>
        <v>21.460981089561329</v>
      </c>
      <c r="P71" s="60">
        <f>-10*LOG(10^(-P48/10)+10^(-P49/10))</f>
        <v>21.460981089561329</v>
      </c>
      <c r="Q71" s="60">
        <f>-10*LOG(10^(-Q48/10)+10^(-Q49/10))</f>
        <v>21.460981089561329</v>
      </c>
      <c r="R71" s="60">
        <f>-10*LOG(10^(-R48/10)+10^(-R49/10))</f>
        <v>21.460981089561329</v>
      </c>
      <c r="S71" s="60">
        <f t="shared" ref="S71:AI71" si="4">-10*LOG(10^(-S48/10)+10^(-S49/10))</f>
        <v>31.882790618836196</v>
      </c>
      <c r="T71" s="60">
        <f>-10*LOG(10^(-T48/10)+10^(-T49/10))</f>
        <v>31.882790618836196</v>
      </c>
      <c r="U71" s="60">
        <f t="shared" si="4"/>
        <v>31.882790618836196</v>
      </c>
      <c r="V71" s="60">
        <f t="shared" si="4"/>
        <v>31.882790618836196</v>
      </c>
      <c r="W71" s="60">
        <f t="shared" si="4"/>
        <v>19.986288071673165</v>
      </c>
      <c r="X71" s="60">
        <f>-10*LOG(10^(-X48/10)+10^(-X49/10))</f>
        <v>19.986288071673165</v>
      </c>
      <c r="Y71" s="60">
        <f t="shared" si="4"/>
        <v>19.986288071673165</v>
      </c>
      <c r="Z71" s="60">
        <f t="shared" si="4"/>
        <v>19.986288071673165</v>
      </c>
      <c r="AA71" s="60">
        <f>-10*LOG(10^(-AA48/10)+10^(-AA49/10))</f>
        <v>19.986288071673165</v>
      </c>
      <c r="AB71" s="60">
        <f t="shared" si="4"/>
        <v>19.986288071673165</v>
      </c>
      <c r="AC71" s="60">
        <f t="shared" si="4"/>
        <v>26.537674708279194</v>
      </c>
      <c r="AD71" s="60">
        <f t="shared" si="4"/>
        <v>23.853906261827174</v>
      </c>
      <c r="AE71" s="60">
        <f t="shared" si="4"/>
        <v>23.853906261827174</v>
      </c>
      <c r="AF71" s="60">
        <f t="shared" si="4"/>
        <v>23.853906261827174</v>
      </c>
      <c r="AG71" s="60">
        <f t="shared" si="4"/>
        <v>23.301404595096077</v>
      </c>
      <c r="AH71" s="60">
        <f t="shared" si="4"/>
        <v>23.301404595096077</v>
      </c>
      <c r="AI71" s="60">
        <f t="shared" si="4"/>
        <v>23.301404595096077</v>
      </c>
      <c r="AJ71" s="207">
        <f>-10*LOG(10^(-AJ48/10)+10^(-AJ49/10))</f>
        <v>20.230505518249071</v>
      </c>
      <c r="AK71" s="206">
        <f>-10*LOG(10^(-AK48/10)+10^(-AK49/10))</f>
        <v>18.572576656905234</v>
      </c>
      <c r="AL71" s="206">
        <f>-10*LOG(10^(-AL48/10)+10^(-AL49/10))</f>
        <v>19.520735908907362</v>
      </c>
      <c r="AM71" s="123">
        <v>21.460981089561329</v>
      </c>
      <c r="AN71" s="123">
        <v>21.460981089561329</v>
      </c>
      <c r="AO71" s="123">
        <v>21.460981089561329</v>
      </c>
      <c r="AP71" s="123">
        <v>21.460981089561329</v>
      </c>
      <c r="AQ71" s="123">
        <v>21.460981089561329</v>
      </c>
      <c r="AR71" s="246">
        <v>21.460981089561329</v>
      </c>
      <c r="AS71" s="248">
        <v>21.460981089561329</v>
      </c>
      <c r="AT71" s="123">
        <v>21.460981089561329</v>
      </c>
      <c r="AU71" s="123">
        <v>21.460981089561329</v>
      </c>
      <c r="AV71" s="123">
        <v>21.460981089561329</v>
      </c>
      <c r="AW71" s="123">
        <v>21.460981089561329</v>
      </c>
      <c r="AX71" s="246">
        <v>21.460981089561329</v>
      </c>
      <c r="AY71" s="248">
        <v>21.460981089561329</v>
      </c>
      <c r="AZ71" s="123">
        <v>21.460981089561329</v>
      </c>
      <c r="BA71" s="123">
        <v>21.460981089561329</v>
      </c>
      <c r="BB71" s="123">
        <v>21.460981089561329</v>
      </c>
      <c r="BC71" s="123">
        <v>21.460981089561329</v>
      </c>
      <c r="BD71" s="246">
        <v>21.460981089561329</v>
      </c>
      <c r="BE71" s="248">
        <v>21.460981089561329</v>
      </c>
      <c r="BF71" s="123">
        <v>21.460981089561329</v>
      </c>
      <c r="BG71" s="123">
        <v>21.460981089561329</v>
      </c>
      <c r="BH71" s="123">
        <v>21.460981089561329</v>
      </c>
      <c r="BI71" s="123">
        <v>21.460981089561329</v>
      </c>
      <c r="BJ71" s="246">
        <v>21.460981089561329</v>
      </c>
    </row>
    <row r="72" spans="2:62" ht="13.5" thickBot="1" x14ac:dyDescent="0.25">
      <c r="B72" s="163" t="s">
        <v>220</v>
      </c>
      <c r="C72" s="58" t="s">
        <v>239</v>
      </c>
      <c r="D72" s="59" t="s">
        <v>38</v>
      </c>
      <c r="E72" s="60">
        <f>-10*LOG(10^(-E70/10)+10^(-E71/10))</f>
        <v>22.209084692390174</v>
      </c>
      <c r="F72" s="60">
        <f>-10*LOG(10^(-F70/10)+10^(-F71/10))</f>
        <v>18.537196490164398</v>
      </c>
      <c r="G72" s="60">
        <f>-10*LOG(10^(-G70/10)+10^(-G71/10))</f>
        <v>17.741354324953239</v>
      </c>
      <c r="H72" s="60">
        <f>-10*LOG(10^(-H70/10)+10^(-H71/10))</f>
        <v>15.376355122205801</v>
      </c>
      <c r="I72" s="123">
        <v>21.225269676973205</v>
      </c>
      <c r="J72" s="123">
        <v>21.032420333631237</v>
      </c>
      <c r="K72" s="123">
        <v>20.835428285002486</v>
      </c>
      <c r="L72" s="123">
        <v>21.032420333631237</v>
      </c>
      <c r="M72" s="123">
        <v>13.897687859470567</v>
      </c>
      <c r="N72" s="246">
        <v>9.4543410072584795</v>
      </c>
      <c r="O72" s="247">
        <f>-10*LOG(10^(-O70/10)+10^(-O71/10))</f>
        <v>15.742721450377291</v>
      </c>
      <c r="P72" s="60">
        <f>-10*LOG(10^(-P70/10)+10^(-P71/10))</f>
        <v>17.72174592798838</v>
      </c>
      <c r="Q72" s="60">
        <f>-10*LOG(10^(-Q70/10)+10^(-Q71/10))</f>
        <v>12.602878515160485</v>
      </c>
      <c r="R72" s="60">
        <f>-10*LOG(10^(-R70/10)+10^(-R71/10))</f>
        <v>17.773299607732554</v>
      </c>
      <c r="S72" s="60">
        <f t="shared" ref="S72:AI72" si="5">-10*LOG(10^(-S70/10)+10^(-S71/10))</f>
        <v>29.606665396069516</v>
      </c>
      <c r="T72" s="60">
        <f t="shared" si="5"/>
        <v>29.618482322732433</v>
      </c>
      <c r="U72" s="60">
        <f t="shared" si="5"/>
        <v>29.494375459254265</v>
      </c>
      <c r="V72" s="60">
        <f t="shared" si="5"/>
        <v>29.447424408183281</v>
      </c>
      <c r="W72" s="60">
        <f t="shared" si="5"/>
        <v>19.50269399881331</v>
      </c>
      <c r="X72" s="60">
        <f t="shared" si="5"/>
        <v>19.505743598877213</v>
      </c>
      <c r="Y72" s="60">
        <f t="shared" si="5"/>
        <v>19.473406732636235</v>
      </c>
      <c r="Z72" s="60">
        <f t="shared" si="5"/>
        <v>19.50269399881331</v>
      </c>
      <c r="AA72" s="60">
        <f t="shared" si="5"/>
        <v>19.505743598877213</v>
      </c>
      <c r="AB72" s="60">
        <f t="shared" si="5"/>
        <v>19.473406732636235</v>
      </c>
      <c r="AC72" s="60">
        <f t="shared" si="5"/>
        <v>25.675346403387103</v>
      </c>
      <c r="AD72" s="60">
        <f t="shared" si="5"/>
        <v>21.909005247724163</v>
      </c>
      <c r="AE72" s="60">
        <f t="shared" si="5"/>
        <v>23.759492269981109</v>
      </c>
      <c r="AF72" s="60">
        <f t="shared" si="5"/>
        <v>22.87669340728284</v>
      </c>
      <c r="AG72" s="60">
        <f t="shared" si="5"/>
        <v>16.945170820396129</v>
      </c>
      <c r="AH72" s="60">
        <f t="shared" si="5"/>
        <v>22.439793087669486</v>
      </c>
      <c r="AI72" s="60">
        <f t="shared" si="5"/>
        <v>19.642279650046564</v>
      </c>
      <c r="AJ72" s="206">
        <f>-10*LOG(10^(-AJ70/10)+10^(-AJ71/10))</f>
        <v>13.965472291524845</v>
      </c>
      <c r="AK72" s="206">
        <f>-10*LOG(10^(-AK70/10)+10^(-AK71/10))</f>
        <v>15.143485053323252</v>
      </c>
      <c r="AL72" s="206">
        <f>-10*LOG(10^(-AL70/10)+10^(-AL71/10))</f>
        <v>11.991969533514137</v>
      </c>
      <c r="AM72" s="123">
        <v>21.225269676973205</v>
      </c>
      <c r="AN72" s="123">
        <v>21.032420333631237</v>
      </c>
      <c r="AO72" s="123">
        <v>20.835428285002486</v>
      </c>
      <c r="AP72" s="123">
        <v>21.032420333631237</v>
      </c>
      <c r="AQ72" s="123">
        <v>13.897687859470567</v>
      </c>
      <c r="AR72" s="246">
        <v>9.4543410072584795</v>
      </c>
      <c r="AS72" s="248">
        <v>21.225269676973205</v>
      </c>
      <c r="AT72" s="123">
        <v>21.032420333631237</v>
      </c>
      <c r="AU72" s="123">
        <v>20.835428285002486</v>
      </c>
      <c r="AV72" s="123">
        <v>21.032420333631237</v>
      </c>
      <c r="AW72" s="123">
        <v>13.897687859470567</v>
      </c>
      <c r="AX72" s="246">
        <v>9.4543410072584795</v>
      </c>
      <c r="AY72" s="248">
        <v>21.225269676973205</v>
      </c>
      <c r="AZ72" s="123">
        <v>21.032420333631237</v>
      </c>
      <c r="BA72" s="123">
        <v>20.835428285002486</v>
      </c>
      <c r="BB72" s="123">
        <v>21.032420333631237</v>
      </c>
      <c r="BC72" s="123">
        <v>13.897687859470567</v>
      </c>
      <c r="BD72" s="246">
        <v>9.4543410072584795</v>
      </c>
      <c r="BE72" s="248">
        <v>21.225269676973205</v>
      </c>
      <c r="BF72" s="123">
        <v>21.032420333631237</v>
      </c>
      <c r="BG72" s="123">
        <v>20.835428285002486</v>
      </c>
      <c r="BH72" s="123">
        <v>21.032420333631237</v>
      </c>
      <c r="BI72" s="123">
        <v>13.897687859470567</v>
      </c>
      <c r="BJ72" s="246">
        <v>9.4543410072584795</v>
      </c>
    </row>
    <row r="73" spans="2:62" ht="13.5" thickBot="1" x14ac:dyDescent="0.25">
      <c r="B73" s="163" t="s">
        <v>221</v>
      </c>
      <c r="C73" s="58" t="s">
        <v>123</v>
      </c>
      <c r="D73" s="59" t="s">
        <v>38</v>
      </c>
      <c r="E73" s="60">
        <f>-20*LOG(4*PI()*(E16/0.3)*6376000*(SQRT((42162/6376)^2-(COS(RADIANS(E46)))^2)-SIN(RADIANS(E46))))</f>
        <v>-210.45412448564988</v>
      </c>
      <c r="F73" s="60">
        <f>-20*LOG(4*PI()*(F16/0.3)*6376000*(SQRT((42162/6376)^2-(COS(RADIANS(F46)))^2)-SIN(RADIANS(F46))))</f>
        <v>-204.99828493953248</v>
      </c>
      <c r="G73" s="60">
        <f>-20*LOG(4*PI()*(G16/0.3)*6376000*(SQRT((42162/6376)^2-(COS(RADIANS(G46)))^2)-SIN(RADIANS(G46))))</f>
        <v>-204.80927082024496</v>
      </c>
      <c r="H73" s="60">
        <f>-20*LOG(4*PI()*(H16/0.3)*6376000*(SQRT((42162/6376)^2-(COS(RADIANS(H46)))^2)-SIN(RADIANS(H46))))</f>
        <v>-205.34700634261793</v>
      </c>
      <c r="I73" s="123">
        <v>-217.47914451189274</v>
      </c>
      <c r="J73" s="123">
        <v>-217.47914451189274</v>
      </c>
      <c r="K73" s="123">
        <v>-217.47914451189274</v>
      </c>
      <c r="L73" s="123">
        <v>-217.47914451189274</v>
      </c>
      <c r="M73" s="123">
        <v>-217.47914451189274</v>
      </c>
      <c r="N73" s="246">
        <v>-217.47914451189274</v>
      </c>
      <c r="O73" s="247">
        <f>-20*LOG(4*PI()*(O16/0.3)*6376000*(SQRT((42162/6376)^2-(COS(RADIANS(O46)))^2)-SIN(RADIANS(O46))))</f>
        <v>-210.22967040347493</v>
      </c>
      <c r="P73" s="60">
        <f>-20*LOG(4*PI()*(P16/0.3)*6376000*(SQRT((42162/6376)^2-(COS(RADIANS(P46)))^2)-SIN(RADIANS(P46))))</f>
        <v>-210.22967040347493</v>
      </c>
      <c r="Q73" s="60">
        <f>-20*LOG(4*PI()*(Q16/0.3)*6376000*(SQRT((42162/6376)^2-(COS(RADIANS(Q46)))^2)-SIN(RADIANS(Q46))))</f>
        <v>-210.22967040347493</v>
      </c>
      <c r="R73" s="60">
        <f>-20*LOG(4*PI()*(R16/0.3)*6376000*(SQRT((42162/6376)^2-(COS(RADIANS(R46)))^2)-SIN(RADIANS(R46))))</f>
        <v>-210.22967040347493</v>
      </c>
      <c r="S73" s="60">
        <f t="shared" ref="S73:AC73" si="6">-20*LOG(4*PI()*(S16/0.3)*6376000*(SQRT((42162/6376)^2-(COS(RADIANS(S46)))^2)-SIN(RADIANS(S46))))</f>
        <v>-209.58668075681101</v>
      </c>
      <c r="T73" s="60">
        <f>-20*LOG(4*PI()*(T16/0.3)*6376000*(SQRT((42162/6376)^2-(COS(RADIANS(T46)))^2)-SIN(RADIANS(T46))))</f>
        <v>-209.54178012543355</v>
      </c>
      <c r="U73" s="60">
        <f t="shared" si="6"/>
        <v>-209.70374303593798</v>
      </c>
      <c r="V73" s="60">
        <f t="shared" si="6"/>
        <v>-210.2773888266446</v>
      </c>
      <c r="W73" s="60">
        <f t="shared" si="6"/>
        <v>-209.80403918488562</v>
      </c>
      <c r="X73" s="60">
        <f>-20*LOG(4*PI()*(X16/0.3)*6376000*(SQRT((42162/6376)^2-(COS(RADIANS(X46)))^2)-SIN(RADIANS(X46))))</f>
        <v>-209.75913855350819</v>
      </c>
      <c r="Y73" s="60">
        <f t="shared" si="6"/>
        <v>-209.92110146401259</v>
      </c>
      <c r="Z73" s="60">
        <f t="shared" si="6"/>
        <v>-209.80403918488562</v>
      </c>
      <c r="AA73" s="60">
        <f>-20*LOG(4*PI()*(AA16/0.3)*6376000*(SQRT((42162/6376)^2-(COS(RADIANS(AA46)))^2)-SIN(RADIANS(AA46))))</f>
        <v>-209.75913855350819</v>
      </c>
      <c r="AB73" s="60">
        <f t="shared" si="6"/>
        <v>-209.92110146401259</v>
      </c>
      <c r="AC73" s="60">
        <f t="shared" si="6"/>
        <v>-210.49474725471919</v>
      </c>
      <c r="AD73" s="60">
        <f t="shared" ref="AD73:AI73" si="7">-20*LOG(4*PI()*(7.68/0.3)*6376000*(SQRT((42162/6376)^2-(COS(RADIANS(AD46)))^2)-SIN(RADIANS(AD46))))</f>
        <v>-202.31622745915061</v>
      </c>
      <c r="AE73" s="60">
        <f t="shared" si="7"/>
        <v>-202.31622745915061</v>
      </c>
      <c r="AF73" s="60">
        <f t="shared" si="7"/>
        <v>-202.31622745915061</v>
      </c>
      <c r="AG73" s="60">
        <f t="shared" si="7"/>
        <v>-202.09267196311254</v>
      </c>
      <c r="AH73" s="60">
        <f t="shared" si="7"/>
        <v>-202.09267196311254</v>
      </c>
      <c r="AI73" s="60">
        <f t="shared" si="7"/>
        <v>-202.09267196311254</v>
      </c>
      <c r="AJ73" s="206">
        <f>-20*LOG(4*PI()*(AJ16/0.3)*6376000*(SQRT((42162/6376)^2-(COS(RADIANS(AJ46)))^2)-SIN(RADIANS(AJ46))))</f>
        <v>-209.77996305102508</v>
      </c>
      <c r="AK73" s="206">
        <f>-20*LOG(4*PI()*(AK16/0.3)*6376000*(SQRT((42162/6376)^2-(COS(RADIANS(AK46)))^2)-SIN(RADIANS(AK46))))</f>
        <v>-209.69684385560191</v>
      </c>
      <c r="AL73" s="206">
        <f>-20*LOG(4*PI()*(AL16/0.3)*6376000*(SQRT((42162/6376)^2-(COS(RADIANS(AL46)))^2)-SIN(RADIANS(AL46))))</f>
        <v>-209.0916117549512</v>
      </c>
      <c r="AM73" s="123">
        <v>-217.47914451189274</v>
      </c>
      <c r="AN73" s="123">
        <v>-217.47914451189274</v>
      </c>
      <c r="AO73" s="123">
        <v>-217.47914451189274</v>
      </c>
      <c r="AP73" s="123">
        <v>-217.47914451189274</v>
      </c>
      <c r="AQ73" s="123">
        <v>-217.47914451189274</v>
      </c>
      <c r="AR73" s="246">
        <v>-217.47914451189274</v>
      </c>
      <c r="AS73" s="248">
        <v>-217.47914451189274</v>
      </c>
      <c r="AT73" s="123">
        <v>-217.47914451189274</v>
      </c>
      <c r="AU73" s="123">
        <v>-217.47914451189274</v>
      </c>
      <c r="AV73" s="123">
        <v>-217.47914451189274</v>
      </c>
      <c r="AW73" s="123">
        <v>-217.47914451189274</v>
      </c>
      <c r="AX73" s="246">
        <v>-217.47914451189274</v>
      </c>
      <c r="AY73" s="248">
        <v>-217.47914451189274</v>
      </c>
      <c r="AZ73" s="123">
        <v>-217.47914451189274</v>
      </c>
      <c r="BA73" s="123">
        <v>-217.47914451189274</v>
      </c>
      <c r="BB73" s="123">
        <v>-217.47914451189274</v>
      </c>
      <c r="BC73" s="123">
        <v>-217.47914451189274</v>
      </c>
      <c r="BD73" s="246">
        <v>-217.47914451189274</v>
      </c>
      <c r="BE73" s="248">
        <v>-217.47914451189274</v>
      </c>
      <c r="BF73" s="123">
        <v>-217.47914451189274</v>
      </c>
      <c r="BG73" s="123">
        <v>-217.47914451189274</v>
      </c>
      <c r="BH73" s="123">
        <v>-217.47914451189274</v>
      </c>
      <c r="BI73" s="123">
        <v>-217.47914451189274</v>
      </c>
      <c r="BJ73" s="246">
        <v>-217.47914451189274</v>
      </c>
    </row>
    <row r="74" spans="2:62" ht="13.5" thickBot="1" x14ac:dyDescent="0.25">
      <c r="B74" s="163" t="s">
        <v>222</v>
      </c>
      <c r="C74" s="58" t="s">
        <v>236</v>
      </c>
      <c r="D74" s="59" t="s">
        <v>35</v>
      </c>
      <c r="E74" s="60">
        <f>E29+E42+E73</f>
        <v>-70.954124485649885</v>
      </c>
      <c r="F74" s="60">
        <f>F29+F42+F73</f>
        <v>-139.59828493953248</v>
      </c>
      <c r="G74" s="60">
        <f>G29+G42+G73</f>
        <v>-139.80927082024496</v>
      </c>
      <c r="H74" s="60">
        <f>H29+H42+H73</f>
        <v>-135.04700634261792</v>
      </c>
      <c r="I74" s="123">
        <v>-112.78890687234698</v>
      </c>
      <c r="J74" s="123">
        <v>-112.78890687234698</v>
      </c>
      <c r="K74" s="123">
        <v>-112.78890687234698</v>
      </c>
      <c r="L74" s="123">
        <v>-99.124792606139891</v>
      </c>
      <c r="M74" s="123">
        <v>-109.41863038299198</v>
      </c>
      <c r="N74" s="246">
        <v>-109.41863038299198</v>
      </c>
      <c r="O74" s="247">
        <f>O29+O42+O73</f>
        <v>-101.52967040347492</v>
      </c>
      <c r="P74" s="60">
        <f>P29+P42+P73</f>
        <v>-101.52967040347492</v>
      </c>
      <c r="Q74" s="60">
        <f>Q29+Q42+Q73</f>
        <v>-106.22967040347493</v>
      </c>
      <c r="R74" s="60">
        <f>R29+R42+R73</f>
        <v>-106.22967040347493</v>
      </c>
      <c r="S74" s="60">
        <f t="shared" ref="S74:AI74" si="8">S29+S42+S73</f>
        <v>-113.28668075681101</v>
      </c>
      <c r="T74" s="60">
        <f t="shared" si="8"/>
        <v>-113.24178012543355</v>
      </c>
      <c r="U74" s="60">
        <f t="shared" si="8"/>
        <v>-113.40374303593798</v>
      </c>
      <c r="V74" s="60">
        <f t="shared" si="8"/>
        <v>-113.9773888266446</v>
      </c>
      <c r="W74" s="60">
        <f t="shared" si="8"/>
        <v>-111.60403918488564</v>
      </c>
      <c r="X74" s="60">
        <f t="shared" si="8"/>
        <v>-111.55913855350821</v>
      </c>
      <c r="Y74" s="60">
        <f t="shared" si="8"/>
        <v>-111.72110146401261</v>
      </c>
      <c r="Z74" s="60">
        <f t="shared" si="8"/>
        <v>-110.40403918488562</v>
      </c>
      <c r="AA74" s="60">
        <f t="shared" si="8"/>
        <v>-110.35913855350819</v>
      </c>
      <c r="AB74" s="60">
        <f t="shared" si="8"/>
        <v>-110.52110146401259</v>
      </c>
      <c r="AC74" s="60">
        <f t="shared" si="8"/>
        <v>-112.19474725471919</v>
      </c>
      <c r="AD74" s="60">
        <f t="shared" si="8"/>
        <v>-123.81622745915061</v>
      </c>
      <c r="AE74" s="60">
        <f t="shared" si="8"/>
        <v>-118.01622745915061</v>
      </c>
      <c r="AF74" s="60">
        <f t="shared" si="8"/>
        <v>-121.9162274591506</v>
      </c>
      <c r="AG74" s="60">
        <f t="shared" si="8"/>
        <v>-155.29267196311253</v>
      </c>
      <c r="AH74" s="60">
        <f t="shared" si="8"/>
        <v>-142.09267196311254</v>
      </c>
      <c r="AI74" s="60">
        <f t="shared" si="8"/>
        <v>-151.29267196311253</v>
      </c>
      <c r="AJ74" s="206">
        <f>AJ29+AJ42+AJ73</f>
        <v>-95.979963051025067</v>
      </c>
      <c r="AK74" s="206">
        <f>AK29+AK42+AK73</f>
        <v>-116.69684385560191</v>
      </c>
      <c r="AL74" s="206">
        <f>AL29+AL42+AL73</f>
        <v>-103.6116117549512</v>
      </c>
      <c r="AM74" s="123">
        <v>-112.78890687234698</v>
      </c>
      <c r="AN74" s="123">
        <v>-112.78890687234698</v>
      </c>
      <c r="AO74" s="123">
        <v>-112.78890687234698</v>
      </c>
      <c r="AP74" s="123">
        <v>-99.124792606139891</v>
      </c>
      <c r="AQ74" s="123">
        <v>-109.41863038299198</v>
      </c>
      <c r="AR74" s="246">
        <v>-109.41863038299198</v>
      </c>
      <c r="AS74" s="248">
        <v>-112.78890687234698</v>
      </c>
      <c r="AT74" s="123">
        <v>-112.78890687234698</v>
      </c>
      <c r="AU74" s="123">
        <v>-112.78890687234698</v>
      </c>
      <c r="AV74" s="123">
        <v>-99.124792606139891</v>
      </c>
      <c r="AW74" s="123">
        <v>-109.41863038299198</v>
      </c>
      <c r="AX74" s="246">
        <v>-109.41863038299198</v>
      </c>
      <c r="AY74" s="248">
        <v>-112.78890687234698</v>
      </c>
      <c r="AZ74" s="123">
        <v>-112.78890687234698</v>
      </c>
      <c r="BA74" s="123">
        <v>-112.78890687234698</v>
      </c>
      <c r="BB74" s="123">
        <v>-99.124792606139891</v>
      </c>
      <c r="BC74" s="123">
        <v>-109.41863038299198</v>
      </c>
      <c r="BD74" s="246">
        <v>-109.41863038299198</v>
      </c>
      <c r="BE74" s="248">
        <v>-112.78890687234698</v>
      </c>
      <c r="BF74" s="123">
        <v>-112.78890687234698</v>
      </c>
      <c r="BG74" s="123">
        <v>-112.78890687234698</v>
      </c>
      <c r="BH74" s="123">
        <v>-99.124792606139891</v>
      </c>
      <c r="BI74" s="123">
        <v>-109.41863038299198</v>
      </c>
      <c r="BJ74" s="246">
        <v>-109.41863038299198</v>
      </c>
    </row>
    <row r="75" spans="2:62" ht="13.5" thickBot="1" x14ac:dyDescent="0.25">
      <c r="B75" s="163" t="s">
        <v>223</v>
      </c>
      <c r="C75" s="58" t="s">
        <v>248</v>
      </c>
      <c r="D75" s="59" t="s">
        <v>35</v>
      </c>
      <c r="E75" s="60">
        <f>-228.6+10*LOG((E44*E23*1000000))</f>
        <v>-109.48309841246137</v>
      </c>
      <c r="F75" s="60">
        <f>-228.6+10*LOG((F44*F23*1000000))</f>
        <v>-157.74852187873097</v>
      </c>
      <c r="G75" s="60">
        <f>-228.6+10*LOG((G44*G23*1000000))</f>
        <v>-157.74852187873097</v>
      </c>
      <c r="H75" s="60">
        <f>-228.6+10*LOG((H44*H23*1000000))</f>
        <v>-159.52497274997398</v>
      </c>
      <c r="I75" s="123">
        <v>-122.74539270491499</v>
      </c>
      <c r="J75" s="123">
        <v>-122.74539270491499</v>
      </c>
      <c r="K75" s="123">
        <v>-122.74539270491499</v>
      </c>
      <c r="L75" s="123">
        <v>-122.74539270491499</v>
      </c>
      <c r="M75" s="123">
        <v>-132.74539270491499</v>
      </c>
      <c r="N75" s="246">
        <v>-132.74539270491499</v>
      </c>
      <c r="O75" s="247">
        <f>-228.6+10*LOG((O44*O23*1000000))</f>
        <v>-119.65130343254748</v>
      </c>
      <c r="P75" s="60">
        <f>-228.6+10*LOG((P44*P23*1000000))</f>
        <v>-122.66160338918729</v>
      </c>
      <c r="Q75" s="60">
        <f>-228.6+10*LOG((Q44*Q23*1000000))</f>
        <v>-119.65130343254748</v>
      </c>
      <c r="R75" s="60">
        <f>-228.6+10*LOG((R44*R23*1000000))</f>
        <v>-122.66160338918729</v>
      </c>
      <c r="S75" s="60">
        <f t="shared" ref="S75:AI75" si="9">-228.6+10*LOG((S44*S23*1000000))</f>
        <v>-129.23486257521105</v>
      </c>
      <c r="T75" s="60">
        <f>-228.6+10*LOG((T44*T23*1000000))</f>
        <v>-129.23486257521105</v>
      </c>
      <c r="U75" s="60">
        <f t="shared" si="9"/>
        <v>-129.23486257521105</v>
      </c>
      <c r="V75" s="60">
        <f t="shared" si="9"/>
        <v>-129.23486257521105</v>
      </c>
      <c r="W75" s="60">
        <f t="shared" si="9"/>
        <v>-131.2760624017703</v>
      </c>
      <c r="X75" s="60">
        <f>-228.6+10*LOG((X44*X23*1000000))</f>
        <v>-131.2760624017703</v>
      </c>
      <c r="Y75" s="60">
        <f t="shared" si="9"/>
        <v>-131.2760624017703</v>
      </c>
      <c r="Z75" s="60">
        <f t="shared" si="9"/>
        <v>-131.2760624017703</v>
      </c>
      <c r="AA75" s="60">
        <f>-228.6+10*LOG((AA44*AA23*1000000))</f>
        <v>-131.2760624017703</v>
      </c>
      <c r="AB75" s="60">
        <f t="shared" si="9"/>
        <v>-131.2760624017703</v>
      </c>
      <c r="AC75" s="60">
        <f t="shared" si="9"/>
        <v>-133.03697499232712</v>
      </c>
      <c r="AD75" s="60">
        <f t="shared" si="9"/>
        <v>-135.57831474987884</v>
      </c>
      <c r="AE75" s="60">
        <f t="shared" si="9"/>
        <v>-135.57831474987884</v>
      </c>
      <c r="AF75" s="60">
        <f t="shared" si="9"/>
        <v>-135.57831474987884</v>
      </c>
      <c r="AG75" s="60">
        <f t="shared" si="9"/>
        <v>-167.23437963410021</v>
      </c>
      <c r="AH75" s="60">
        <f t="shared" si="9"/>
        <v>-167.23437963410021</v>
      </c>
      <c r="AI75" s="60">
        <f t="shared" si="9"/>
        <v>-167.23437963410021</v>
      </c>
      <c r="AJ75" s="206">
        <f>-228.6+10*LOG(AJ44*AJ23*1000000)</f>
        <v>-124.62059991327962</v>
      </c>
      <c r="AK75" s="206">
        <f>-228.6+10*LOG(AK44*AK23*1000000)</f>
        <v>-149.05217371210017</v>
      </c>
      <c r="AL75" s="206">
        <f>-228.6+10*LOG(AL44*AL23*1000000)</f>
        <v>-129.1551732784983</v>
      </c>
      <c r="AM75" s="123">
        <v>-122.74539270491499</v>
      </c>
      <c r="AN75" s="123">
        <v>-122.74539270491499</v>
      </c>
      <c r="AO75" s="123">
        <v>-122.74539270491499</v>
      </c>
      <c r="AP75" s="123">
        <v>-122.74539270491499</v>
      </c>
      <c r="AQ75" s="123">
        <v>-132.74539270491499</v>
      </c>
      <c r="AR75" s="246">
        <v>-132.74539270491499</v>
      </c>
      <c r="AS75" s="248">
        <v>-122.74539270491499</v>
      </c>
      <c r="AT75" s="123">
        <v>-122.74539270491499</v>
      </c>
      <c r="AU75" s="123">
        <v>-122.74539270491499</v>
      </c>
      <c r="AV75" s="123">
        <v>-122.74539270491499</v>
      </c>
      <c r="AW75" s="123">
        <v>-132.74539270491499</v>
      </c>
      <c r="AX75" s="246">
        <v>-132.74539270491499</v>
      </c>
      <c r="AY75" s="248">
        <v>-122.74539270491499</v>
      </c>
      <c r="AZ75" s="123">
        <v>-122.74539270491499</v>
      </c>
      <c r="BA75" s="123">
        <v>-122.74539270491499</v>
      </c>
      <c r="BB75" s="123">
        <v>-122.74539270491499</v>
      </c>
      <c r="BC75" s="123">
        <v>-132.74539270491499</v>
      </c>
      <c r="BD75" s="246">
        <v>-132.74539270491499</v>
      </c>
      <c r="BE75" s="248">
        <v>-122.74539270491499</v>
      </c>
      <c r="BF75" s="123">
        <v>-122.74539270491499</v>
      </c>
      <c r="BG75" s="123">
        <v>-122.74539270491499</v>
      </c>
      <c r="BH75" s="123">
        <v>-122.74539270491499</v>
      </c>
      <c r="BI75" s="123">
        <v>-132.74539270491499</v>
      </c>
      <c r="BJ75" s="246">
        <v>-132.74539270491499</v>
      </c>
    </row>
    <row r="76" spans="2:62" ht="13.5" thickBot="1" x14ac:dyDescent="0.25">
      <c r="B76" s="163" t="s">
        <v>224</v>
      </c>
      <c r="C76" s="58" t="s">
        <v>209</v>
      </c>
      <c r="D76" s="59" t="s">
        <v>38</v>
      </c>
      <c r="E76" s="60">
        <f>E74-E75</f>
        <v>38.528973926811489</v>
      </c>
      <c r="F76" s="60">
        <f>F74-F75</f>
        <v>18.150236939198493</v>
      </c>
      <c r="G76" s="60">
        <f>G74-G75</f>
        <v>17.939251058486008</v>
      </c>
      <c r="H76" s="60">
        <f>H74-H75</f>
        <v>24.477966407356064</v>
      </c>
      <c r="I76" s="123">
        <v>9.9564858325680063</v>
      </c>
      <c r="J76" s="123">
        <v>9.9564858325680063</v>
      </c>
      <c r="K76" s="123">
        <v>9.9564858325680063</v>
      </c>
      <c r="L76" s="123">
        <v>23.6206000987751</v>
      </c>
      <c r="M76" s="123">
        <v>23.326762321923013</v>
      </c>
      <c r="N76" s="246">
        <v>23.326762321923013</v>
      </c>
      <c r="O76" s="247">
        <f>O74-O75</f>
        <v>18.121633029072555</v>
      </c>
      <c r="P76" s="60">
        <f>P74-P75</f>
        <v>21.131932985712368</v>
      </c>
      <c r="Q76" s="60">
        <f>Q74-Q75</f>
        <v>13.421633029072552</v>
      </c>
      <c r="R76" s="60">
        <f>R74-R75</f>
        <v>16.431932985712365</v>
      </c>
      <c r="S76" s="60">
        <f t="shared" ref="S76:AI76" si="10">S74-S75</f>
        <v>15.948181818400045</v>
      </c>
      <c r="T76" s="60">
        <f t="shared" si="10"/>
        <v>15.993082449777503</v>
      </c>
      <c r="U76" s="60">
        <f t="shared" si="10"/>
        <v>15.831119539273075</v>
      </c>
      <c r="V76" s="60">
        <f t="shared" si="10"/>
        <v>15.257473748566454</v>
      </c>
      <c r="W76" s="60">
        <f t="shared" si="10"/>
        <v>19.672023216884668</v>
      </c>
      <c r="X76" s="60">
        <f t="shared" si="10"/>
        <v>19.716923848262098</v>
      </c>
      <c r="Y76" s="60">
        <f t="shared" si="10"/>
        <v>19.554960937757699</v>
      </c>
      <c r="Z76" s="60">
        <f t="shared" si="10"/>
        <v>20.872023216884685</v>
      </c>
      <c r="AA76" s="60">
        <f t="shared" si="10"/>
        <v>20.916923848262115</v>
      </c>
      <c r="AB76" s="60">
        <f t="shared" si="10"/>
        <v>20.754960937757716</v>
      </c>
      <c r="AC76" s="60">
        <f t="shared" si="10"/>
        <v>20.842227737607928</v>
      </c>
      <c r="AD76" s="60">
        <f t="shared" si="10"/>
        <v>11.762087290728232</v>
      </c>
      <c r="AE76" s="60">
        <f t="shared" si="10"/>
        <v>17.562087290728229</v>
      </c>
      <c r="AF76" s="60">
        <f t="shared" si="10"/>
        <v>13.662087290728238</v>
      </c>
      <c r="AG76" s="60">
        <f t="shared" si="10"/>
        <v>11.941707670987682</v>
      </c>
      <c r="AH76" s="60">
        <f t="shared" si="10"/>
        <v>25.141707670987671</v>
      </c>
      <c r="AI76" s="60">
        <f t="shared" si="10"/>
        <v>15.941707670987682</v>
      </c>
      <c r="AJ76" s="206">
        <f>AJ74-AJ75</f>
        <v>28.640636862254553</v>
      </c>
      <c r="AK76" s="206">
        <f>AK74-AK75</f>
        <v>32.355329856498258</v>
      </c>
      <c r="AL76" s="206">
        <f>AL74-AL75</f>
        <v>25.543561523547098</v>
      </c>
      <c r="AM76" s="123">
        <v>9.9564858325680063</v>
      </c>
      <c r="AN76" s="123">
        <v>9.9564858325680063</v>
      </c>
      <c r="AO76" s="123">
        <v>9.9564858325680063</v>
      </c>
      <c r="AP76" s="123">
        <v>23.6206000987751</v>
      </c>
      <c r="AQ76" s="123">
        <v>23.326762321923013</v>
      </c>
      <c r="AR76" s="246">
        <v>23.326762321923013</v>
      </c>
      <c r="AS76" s="248">
        <v>9.9564858325680063</v>
      </c>
      <c r="AT76" s="123">
        <v>9.9564858325680063</v>
      </c>
      <c r="AU76" s="123">
        <v>9.9564858325680063</v>
      </c>
      <c r="AV76" s="123">
        <v>23.6206000987751</v>
      </c>
      <c r="AW76" s="123">
        <v>23.326762321923013</v>
      </c>
      <c r="AX76" s="246">
        <v>23.326762321923013</v>
      </c>
      <c r="AY76" s="248">
        <v>9.9564858325680063</v>
      </c>
      <c r="AZ76" s="123">
        <v>9.9564858325680063</v>
      </c>
      <c r="BA76" s="123">
        <v>9.9564858325680063</v>
      </c>
      <c r="BB76" s="123">
        <v>23.6206000987751</v>
      </c>
      <c r="BC76" s="123">
        <v>23.326762321923013</v>
      </c>
      <c r="BD76" s="246">
        <v>23.326762321923013</v>
      </c>
      <c r="BE76" s="248">
        <v>9.9564858325680063</v>
      </c>
      <c r="BF76" s="123">
        <v>9.9564858325680063</v>
      </c>
      <c r="BG76" s="123">
        <v>9.9564858325680063</v>
      </c>
      <c r="BH76" s="123">
        <v>23.6206000987751</v>
      </c>
      <c r="BI76" s="123">
        <v>23.326762321923013</v>
      </c>
      <c r="BJ76" s="246">
        <v>23.326762321923013</v>
      </c>
    </row>
    <row r="77" spans="2:62" ht="13.5" thickBot="1" x14ac:dyDescent="0.25">
      <c r="B77" s="163" t="s">
        <v>225</v>
      </c>
      <c r="C77" s="58" t="s">
        <v>213</v>
      </c>
      <c r="D77" s="59" t="s">
        <v>38</v>
      </c>
      <c r="E77" s="60">
        <f>-10*LOG(10^(-E50/10)+10^(-E51/10))</f>
        <v>22.209902503474336</v>
      </c>
      <c r="F77" s="60">
        <f>-10*LOG(10^(-F50/10)+10^(-F51/10))</f>
        <v>22.209902503474336</v>
      </c>
      <c r="G77" s="60">
        <f>-10*LOG(10^(-G50/10)+10^(-G51/10))</f>
        <v>22.209902503474336</v>
      </c>
      <c r="H77" s="60">
        <f>-10*LOG(10^(-H50/10)+10^(-H51/10))</f>
        <v>16.732508435418129</v>
      </c>
      <c r="I77" s="123">
        <v>20.460981089561329</v>
      </c>
      <c r="J77" s="123">
        <v>20.460981089561329</v>
      </c>
      <c r="K77" s="123">
        <v>20.460981089561329</v>
      </c>
      <c r="L77" s="123">
        <v>20.460981089561329</v>
      </c>
      <c r="M77" s="123">
        <v>20.460981089561329</v>
      </c>
      <c r="N77" s="246">
        <v>20.460981089561329</v>
      </c>
      <c r="O77" s="247">
        <f>-10*LOG(10^(-O50/10)+10^(-O51/10))</f>
        <v>20.460981089561329</v>
      </c>
      <c r="P77" s="60">
        <f>-10*LOG(10^(-P50/10)+10^(-P51/10))</f>
        <v>20.460981089561329</v>
      </c>
      <c r="Q77" s="60">
        <f>-10*LOG(10^(-Q50/10)+10^(-Q51/10))</f>
        <v>20.460981089561329</v>
      </c>
      <c r="R77" s="60">
        <f>-10*LOG(10^(-R50/10)+10^(-R51/10))</f>
        <v>20.460981089561329</v>
      </c>
      <c r="S77" s="60">
        <f t="shared" ref="S77:AI77" si="11">-10*LOG(10^(-S50/10)+10^(-S51/10))</f>
        <v>25.6379472230389</v>
      </c>
      <c r="T77" s="60">
        <f>-10*LOG(10^(-T50/10)+10^(-T51/10))</f>
        <v>25.6379472230389</v>
      </c>
      <c r="U77" s="60">
        <f t="shared" si="11"/>
        <v>25.6379472230389</v>
      </c>
      <c r="V77" s="60">
        <f t="shared" si="11"/>
        <v>25.6379472230389</v>
      </c>
      <c r="W77" s="60">
        <f t="shared" si="11"/>
        <v>10.485030579747701</v>
      </c>
      <c r="X77" s="60">
        <f>-10*LOG(10^(-X50/10)+10^(-X51/10))</f>
        <v>10.485030579747701</v>
      </c>
      <c r="Y77" s="60">
        <f t="shared" si="11"/>
        <v>10.485030579747701</v>
      </c>
      <c r="Z77" s="60">
        <f t="shared" si="11"/>
        <v>10.485030579747701</v>
      </c>
      <c r="AA77" s="60">
        <f>-10*LOG(10^(-AA50/10)+10^(-AA51/10))</f>
        <v>10.485030579747701</v>
      </c>
      <c r="AB77" s="60">
        <f t="shared" si="11"/>
        <v>10.485030579747701</v>
      </c>
      <c r="AC77" s="60">
        <f t="shared" si="11"/>
        <v>16.593727067318227</v>
      </c>
      <c r="AD77" s="60">
        <f t="shared" si="11"/>
        <v>20.562240796437507</v>
      </c>
      <c r="AE77" s="60">
        <f t="shared" si="11"/>
        <v>20.562240796437507</v>
      </c>
      <c r="AF77" s="60">
        <f t="shared" si="11"/>
        <v>20.562240796437507</v>
      </c>
      <c r="AG77" s="60">
        <f t="shared" si="11"/>
        <v>20.562240796437507</v>
      </c>
      <c r="AH77" s="60">
        <f t="shared" si="11"/>
        <v>20.562240796437507</v>
      </c>
      <c r="AI77" s="60">
        <f t="shared" si="11"/>
        <v>20.562240796437507</v>
      </c>
      <c r="AJ77" s="206">
        <f>-10*LOG(10^(-AJ50/10)+10^(-AJ51/10))</f>
        <v>12.375573972056603</v>
      </c>
      <c r="AK77" s="206">
        <f>-10*LOG(10^(-AK50/10)+10^(-AK51/10))</f>
        <v>18.488007543188967</v>
      </c>
      <c r="AL77" s="206">
        <f>-10*LOG(10^(-AL50/10)+10^(-AL51/10))</f>
        <v>20.680760485760239</v>
      </c>
      <c r="AM77" s="123">
        <v>20.460981089561329</v>
      </c>
      <c r="AN77" s="123">
        <v>20.460981089561329</v>
      </c>
      <c r="AO77" s="123">
        <v>20.460981089561329</v>
      </c>
      <c r="AP77" s="123">
        <v>20.460981089561329</v>
      </c>
      <c r="AQ77" s="123">
        <v>20.460981089561329</v>
      </c>
      <c r="AR77" s="246">
        <v>20.460981089561329</v>
      </c>
      <c r="AS77" s="248">
        <v>20.460981089561329</v>
      </c>
      <c r="AT77" s="123">
        <v>20.460981089561329</v>
      </c>
      <c r="AU77" s="123">
        <v>20.460981089561329</v>
      </c>
      <c r="AV77" s="123">
        <v>20.460981089561329</v>
      </c>
      <c r="AW77" s="123">
        <v>20.460981089561329</v>
      </c>
      <c r="AX77" s="246">
        <v>20.460981089561329</v>
      </c>
      <c r="AY77" s="248">
        <v>20.460981089561329</v>
      </c>
      <c r="AZ77" s="123">
        <v>20.460981089561329</v>
      </c>
      <c r="BA77" s="123">
        <v>20.460981089561329</v>
      </c>
      <c r="BB77" s="123">
        <v>20.460981089561329</v>
      </c>
      <c r="BC77" s="123">
        <v>20.460981089561329</v>
      </c>
      <c r="BD77" s="246">
        <v>20.460981089561329</v>
      </c>
      <c r="BE77" s="248">
        <v>20.460981089561329</v>
      </c>
      <c r="BF77" s="123">
        <v>20.460981089561329</v>
      </c>
      <c r="BG77" s="123">
        <v>20.460981089561329</v>
      </c>
      <c r="BH77" s="123">
        <v>20.460981089561329</v>
      </c>
      <c r="BI77" s="123">
        <v>20.460981089561329</v>
      </c>
      <c r="BJ77" s="246">
        <v>20.460981089561329</v>
      </c>
    </row>
    <row r="78" spans="2:62" ht="13.5" thickBot="1" x14ac:dyDescent="0.25">
      <c r="B78" s="163" t="s">
        <v>226</v>
      </c>
      <c r="C78" s="58" t="s">
        <v>240</v>
      </c>
      <c r="D78" s="59" t="s">
        <v>38</v>
      </c>
      <c r="E78" s="60">
        <f>-10*LOG(10^(-E76/10)+10^(-E77/10))</f>
        <v>22.109704826429617</v>
      </c>
      <c r="F78" s="60">
        <f>-10*LOG(10^(-F76/10)+10^(-F77/10))</f>
        <v>16.71173860404776</v>
      </c>
      <c r="G78" s="60">
        <f>-10*LOG(10^(-G76/10)+10^(-G77/10))</f>
        <v>16.559211547929664</v>
      </c>
      <c r="H78" s="60">
        <f>-10*LOG(10^(-H76/10)+10^(-H77/10))</f>
        <v>16.057871529746286</v>
      </c>
      <c r="I78" s="123">
        <v>9.5860758683946372</v>
      </c>
      <c r="J78" s="123">
        <v>9.5860758683946372</v>
      </c>
      <c r="K78" s="123">
        <v>9.5860758683946372</v>
      </c>
      <c r="L78" s="123">
        <v>18.749273282547904</v>
      </c>
      <c r="M78" s="123">
        <v>18.651359287248873</v>
      </c>
      <c r="N78" s="246">
        <v>18.651359287248873</v>
      </c>
      <c r="O78" s="247">
        <f>-10*LOG(10^(-O76/10)+10^(-O77/10))</f>
        <v>16.125362684237384</v>
      </c>
      <c r="P78" s="60">
        <f>-10*LOG(10^(-P76/10)+10^(-P77/10))</f>
        <v>17.773212826630484</v>
      </c>
      <c r="Q78" s="60">
        <f>-10*LOG(10^(-Q76/10)+10^(-Q77/10))</f>
        <v>12.638055923585323</v>
      </c>
      <c r="R78" s="60">
        <f>-10*LOG(10^(-R76/10)+10^(-R77/10))</f>
        <v>14.984779956088843</v>
      </c>
      <c r="S78" s="60">
        <f t="shared" ref="S78:AI78" si="12">-10*LOG(10^(-S76/10)+10^(-S77/10))</f>
        <v>15.505118026525286</v>
      </c>
      <c r="T78" s="60">
        <f t="shared" si="12"/>
        <v>15.545643459862539</v>
      </c>
      <c r="U78" s="60">
        <f t="shared" si="12"/>
        <v>15.399272181004157</v>
      </c>
      <c r="V78" s="60">
        <f t="shared" si="12"/>
        <v>14.876790494878406</v>
      </c>
      <c r="W78" s="60">
        <f t="shared" si="12"/>
        <v>9.9905745167288629</v>
      </c>
      <c r="X78" s="60">
        <f t="shared" si="12"/>
        <v>9.9953840721792915</v>
      </c>
      <c r="Y78" s="60">
        <f t="shared" si="12"/>
        <v>9.9778247944618474</v>
      </c>
      <c r="Z78" s="60">
        <f t="shared" si="12"/>
        <v>10.104894061924734</v>
      </c>
      <c r="AA78" s="60">
        <f t="shared" si="12"/>
        <v>10.108639336698356</v>
      </c>
      <c r="AB78" s="60">
        <f t="shared" si="12"/>
        <v>10.094961218622716</v>
      </c>
      <c r="AC78" s="60">
        <f t="shared" si="12"/>
        <v>15.207646321662862</v>
      </c>
      <c r="AD78" s="60">
        <f t="shared" si="12"/>
        <v>11.224309758885038</v>
      </c>
      <c r="AE78" s="60">
        <f t="shared" si="12"/>
        <v>15.797789915264463</v>
      </c>
      <c r="AF78" s="60">
        <f t="shared" si="12"/>
        <v>12.855221600538414</v>
      </c>
      <c r="AG78" s="60">
        <f t="shared" si="12"/>
        <v>11.382623805282059</v>
      </c>
      <c r="AH78" s="60">
        <f t="shared" si="12"/>
        <v>19.264117522211038</v>
      </c>
      <c r="AI78" s="60">
        <f t="shared" si="12"/>
        <v>14.654157510283181</v>
      </c>
      <c r="AJ78" s="206">
        <f>-10*LOG(10^(-AJ76/10)+10^(-AJ77/10))</f>
        <v>12.274136994209963</v>
      </c>
      <c r="AK78" s="206">
        <f>-10*LOG(10^(-AK76/10)+10^(-AK77/10))</f>
        <v>18.313309556327873</v>
      </c>
      <c r="AL78" s="206">
        <f>-10*LOG(10^(-AL76/10)+10^(-AL77/10))</f>
        <v>19.454089800326429</v>
      </c>
      <c r="AM78" s="123">
        <v>9.5860758683946372</v>
      </c>
      <c r="AN78" s="123">
        <v>9.5860758683946372</v>
      </c>
      <c r="AO78" s="123">
        <v>9.5860758683946372</v>
      </c>
      <c r="AP78" s="123">
        <v>18.749273282547904</v>
      </c>
      <c r="AQ78" s="123">
        <v>18.651359287248873</v>
      </c>
      <c r="AR78" s="246">
        <v>18.651359287248873</v>
      </c>
      <c r="AS78" s="248">
        <v>9.5860758683946372</v>
      </c>
      <c r="AT78" s="123">
        <v>9.5860758683946372</v>
      </c>
      <c r="AU78" s="123">
        <v>9.5860758683946372</v>
      </c>
      <c r="AV78" s="123">
        <v>18.749273282547904</v>
      </c>
      <c r="AW78" s="123">
        <v>18.651359287248873</v>
      </c>
      <c r="AX78" s="246">
        <v>18.651359287248873</v>
      </c>
      <c r="AY78" s="248">
        <v>9.5860758683946372</v>
      </c>
      <c r="AZ78" s="123">
        <v>9.5860758683946372</v>
      </c>
      <c r="BA78" s="123">
        <v>9.5860758683946372</v>
      </c>
      <c r="BB78" s="123">
        <v>18.749273282547904</v>
      </c>
      <c r="BC78" s="123">
        <v>18.651359287248873</v>
      </c>
      <c r="BD78" s="246">
        <v>18.651359287248873</v>
      </c>
      <c r="BE78" s="248">
        <v>9.5860758683946372</v>
      </c>
      <c r="BF78" s="123">
        <v>9.5860758683946372</v>
      </c>
      <c r="BG78" s="123">
        <v>9.5860758683946372</v>
      </c>
      <c r="BH78" s="123">
        <v>18.749273282547904</v>
      </c>
      <c r="BI78" s="123">
        <v>18.651359287248873</v>
      </c>
      <c r="BJ78" s="246">
        <v>18.651359287248873</v>
      </c>
    </row>
    <row r="79" spans="2:62" ht="21.75" customHeight="1" thickBot="1" x14ac:dyDescent="0.25">
      <c r="B79" s="162"/>
      <c r="C79" s="66" t="s">
        <v>527</v>
      </c>
      <c r="D79" s="64"/>
      <c r="E79" s="86"/>
      <c r="F79" s="86"/>
      <c r="G79" s="86"/>
      <c r="H79" s="86"/>
      <c r="I79" s="190"/>
      <c r="J79" s="190"/>
      <c r="K79" s="190"/>
      <c r="L79" s="190"/>
      <c r="M79" s="190"/>
      <c r="N79" s="244"/>
      <c r="O79" s="190"/>
      <c r="P79" s="190"/>
      <c r="Q79" s="190"/>
      <c r="R79" s="190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193"/>
      <c r="AE79" s="193"/>
      <c r="AF79" s="193"/>
      <c r="AG79" s="193"/>
      <c r="AH79" s="193"/>
      <c r="AI79" s="193"/>
      <c r="AJ79" s="193"/>
      <c r="AK79" s="193"/>
      <c r="AL79" s="193"/>
      <c r="AM79" s="190"/>
      <c r="AN79" s="190"/>
      <c r="AO79" s="190"/>
      <c r="AP79" s="190"/>
      <c r="AQ79" s="190"/>
      <c r="AR79" s="244"/>
      <c r="AS79" s="190"/>
      <c r="AT79" s="190"/>
      <c r="AU79" s="190"/>
      <c r="AV79" s="190"/>
      <c r="AW79" s="190"/>
      <c r="AX79" s="244"/>
      <c r="AY79" s="190"/>
      <c r="AZ79" s="190"/>
      <c r="BA79" s="190"/>
      <c r="BB79" s="190"/>
      <c r="BC79" s="190"/>
      <c r="BD79" s="244"/>
      <c r="BE79" s="190"/>
      <c r="BF79" s="190"/>
      <c r="BG79" s="190"/>
      <c r="BH79" s="190"/>
      <c r="BI79" s="190"/>
      <c r="BJ79" s="244"/>
    </row>
    <row r="80" spans="2:62" ht="13.5" thickBot="1" x14ac:dyDescent="0.25">
      <c r="B80" s="163"/>
      <c r="C80" s="58" t="s">
        <v>235</v>
      </c>
      <c r="D80" s="59" t="s">
        <v>35</v>
      </c>
      <c r="E80" s="60" t="e">
        <f>E49+E39+#REF!</f>
        <v>#REF!</v>
      </c>
      <c r="F80" s="60" t="e">
        <f>F49+F39+#REF!</f>
        <v>#REF!</v>
      </c>
      <c r="G80" s="60" t="e">
        <f>G49+G39+#REF!</f>
        <v>#REF!</v>
      </c>
      <c r="H80" s="60" t="e">
        <f>H49+H39+#REF!</f>
        <v>#REF!</v>
      </c>
      <c r="I80" s="123">
        <v>-90.2</v>
      </c>
      <c r="J80" s="123">
        <v>-93</v>
      </c>
      <c r="K80" s="123">
        <v>-94.7</v>
      </c>
      <c r="L80" s="123">
        <v>-95.3</v>
      </c>
      <c r="M80" s="123">
        <v>-124.3</v>
      </c>
      <c r="N80" s="246">
        <v>-126.2</v>
      </c>
      <c r="O80" s="247" t="e">
        <f>O49+O39+#REF!</f>
        <v>#REF!</v>
      </c>
      <c r="P80" s="60" t="e">
        <f>P49+P39+#REF!</f>
        <v>#REF!</v>
      </c>
      <c r="Q80" s="60" t="e">
        <f>Q49+Q39+#REF!</f>
        <v>#REF!</v>
      </c>
      <c r="R80" s="60" t="e">
        <f>R49+R39+#REF!</f>
        <v>#REF!</v>
      </c>
      <c r="S80" s="60" t="e">
        <f>S49+S39+#REF!</f>
        <v>#REF!</v>
      </c>
      <c r="T80" s="60" t="e">
        <f>T49+T39+#REF!</f>
        <v>#REF!</v>
      </c>
      <c r="U80" s="60" t="e">
        <f>U49+U39+#REF!</f>
        <v>#REF!</v>
      </c>
      <c r="V80" s="60" t="e">
        <f>V49+V39+#REF!</f>
        <v>#REF!</v>
      </c>
      <c r="W80" s="60" t="e">
        <f>W49+W39+#REF!</f>
        <v>#REF!</v>
      </c>
      <c r="X80" s="60" t="e">
        <f>X49+X39+#REF!</f>
        <v>#REF!</v>
      </c>
      <c r="Y80" s="60" t="e">
        <f>Y49+Y39+#REF!</f>
        <v>#REF!</v>
      </c>
      <c r="Z80" s="60" t="e">
        <f>Z49+Z39+#REF!</f>
        <v>#REF!</v>
      </c>
      <c r="AA80" s="60" t="e">
        <f>AA49+AA39+#REF!</f>
        <v>#REF!</v>
      </c>
      <c r="AB80" s="60" t="e">
        <f>AB49+AB39+#REF!</f>
        <v>#REF!</v>
      </c>
      <c r="AC80" s="60" t="e">
        <f>AC49+AC39+#REF!</f>
        <v>#REF!</v>
      </c>
      <c r="AD80" s="60" t="e">
        <f>AD49+AD39+#REF!</f>
        <v>#REF!</v>
      </c>
      <c r="AE80" s="60" t="e">
        <f>AE49+AE39+#REF!</f>
        <v>#REF!</v>
      </c>
      <c r="AF80" s="60" t="e">
        <f>AF49+AF39+#REF!</f>
        <v>#REF!</v>
      </c>
      <c r="AG80" s="60" t="e">
        <f>AG49+AG39+#REF!</f>
        <v>#REF!</v>
      </c>
      <c r="AH80" s="60" t="e">
        <f>AH49+AH39+#REF!</f>
        <v>#REF!</v>
      </c>
      <c r="AI80" s="60" t="e">
        <f>AI49+AI39+#REF!</f>
        <v>#REF!</v>
      </c>
      <c r="AJ80" s="206" t="e">
        <f>AJ49+AJ39+#REF!</f>
        <v>#REF!</v>
      </c>
      <c r="AK80" s="206" t="e">
        <f>AK49+AK39+#REF!</f>
        <v>#REF!</v>
      </c>
      <c r="AL80" s="206" t="e">
        <f>AL49+AL39+#REF!</f>
        <v>#REF!</v>
      </c>
      <c r="AM80" s="123">
        <v>-90.9</v>
      </c>
      <c r="AN80" s="123">
        <v>-93.5</v>
      </c>
      <c r="AO80" s="123">
        <v>-95.2</v>
      </c>
      <c r="AP80" s="123">
        <v>-96.3</v>
      </c>
      <c r="AQ80" s="123">
        <v>-124.3</v>
      </c>
      <c r="AR80" s="246">
        <v>-126.3</v>
      </c>
      <c r="AS80" s="248">
        <v>-89.4</v>
      </c>
      <c r="AT80" s="123">
        <v>-92</v>
      </c>
      <c r="AU80" s="123">
        <v>-93.7</v>
      </c>
      <c r="AV80" s="123">
        <v>-94</v>
      </c>
      <c r="AW80" s="123">
        <v>-123.4</v>
      </c>
      <c r="AX80" s="246">
        <v>-126.2</v>
      </c>
      <c r="AY80" s="248">
        <v>-90</v>
      </c>
      <c r="AZ80" s="123">
        <v>-92.6</v>
      </c>
      <c r="BA80" s="123">
        <v>-94.3</v>
      </c>
      <c r="BB80" s="123">
        <v>-95</v>
      </c>
      <c r="BC80" s="123">
        <v>-124</v>
      </c>
      <c r="BD80" s="246">
        <v>-126.2</v>
      </c>
      <c r="BE80" s="248">
        <v>-90.7</v>
      </c>
      <c r="BF80" s="123">
        <v>-93.3</v>
      </c>
      <c r="BG80" s="123">
        <v>-95</v>
      </c>
      <c r="BH80" s="123">
        <v>-95.7</v>
      </c>
      <c r="BI80" s="123">
        <v>-124.3</v>
      </c>
      <c r="BJ80" s="246">
        <v>-126.2</v>
      </c>
    </row>
    <row r="81" spans="2:62" ht="13.5" thickBot="1" x14ac:dyDescent="0.25">
      <c r="B81" s="163"/>
      <c r="C81" s="58" t="s">
        <v>124</v>
      </c>
      <c r="D81" s="59" t="s">
        <v>35</v>
      </c>
      <c r="E81" s="60" t="e">
        <f>-228.6+10*LOG(E41*E35*1000000)</f>
        <v>#NUM!</v>
      </c>
      <c r="F81" s="60" t="e">
        <f>-228.6+10*LOG(F41*F35*1000000)</f>
        <v>#NUM!</v>
      </c>
      <c r="G81" s="60" t="e">
        <f>-228.6+10*LOG(G41*G35*1000000)</f>
        <v>#NUM!</v>
      </c>
      <c r="H81" s="60" t="e">
        <f>-228.6+10*LOG(H41*H35*1000000)</f>
        <v>#NUM!</v>
      </c>
      <c r="I81" s="123">
        <v>-121</v>
      </c>
      <c r="J81" s="123">
        <v>-121</v>
      </c>
      <c r="K81" s="123">
        <v>-121</v>
      </c>
      <c r="L81" s="123">
        <v>-121</v>
      </c>
      <c r="M81" s="123">
        <v>-131</v>
      </c>
      <c r="N81" s="246">
        <v>-131</v>
      </c>
      <c r="O81" s="247" t="e">
        <f t="shared" ref="O81:AL81" si="13">-228.6+10*LOG(O41*O35*1000000)</f>
        <v>#NUM!</v>
      </c>
      <c r="P81" s="60" t="e">
        <f t="shared" si="13"/>
        <v>#NUM!</v>
      </c>
      <c r="Q81" s="60" t="e">
        <f t="shared" si="13"/>
        <v>#NUM!</v>
      </c>
      <c r="R81" s="60" t="e">
        <f t="shared" si="13"/>
        <v>#NUM!</v>
      </c>
      <c r="S81" s="60" t="e">
        <f t="shared" si="13"/>
        <v>#NUM!</v>
      </c>
      <c r="T81" s="60" t="e">
        <f t="shared" si="13"/>
        <v>#NUM!</v>
      </c>
      <c r="U81" s="60" t="e">
        <f t="shared" si="13"/>
        <v>#NUM!</v>
      </c>
      <c r="V81" s="60" t="e">
        <f t="shared" si="13"/>
        <v>#NUM!</v>
      </c>
      <c r="W81" s="60" t="e">
        <f t="shared" si="13"/>
        <v>#NUM!</v>
      </c>
      <c r="X81" s="60" t="e">
        <f t="shared" si="13"/>
        <v>#NUM!</v>
      </c>
      <c r="Y81" s="60" t="e">
        <f t="shared" si="13"/>
        <v>#NUM!</v>
      </c>
      <c r="Z81" s="60" t="e">
        <f t="shared" si="13"/>
        <v>#NUM!</v>
      </c>
      <c r="AA81" s="60" t="e">
        <f t="shared" si="13"/>
        <v>#NUM!</v>
      </c>
      <c r="AB81" s="60" t="e">
        <f t="shared" si="13"/>
        <v>#NUM!</v>
      </c>
      <c r="AC81" s="60" t="e">
        <f t="shared" si="13"/>
        <v>#NUM!</v>
      </c>
      <c r="AD81" s="60" t="e">
        <f t="shared" si="13"/>
        <v>#NUM!</v>
      </c>
      <c r="AE81" s="60" t="e">
        <f t="shared" si="13"/>
        <v>#NUM!</v>
      </c>
      <c r="AF81" s="60" t="e">
        <f t="shared" si="13"/>
        <v>#NUM!</v>
      </c>
      <c r="AG81" s="60" t="e">
        <f t="shared" si="13"/>
        <v>#NUM!</v>
      </c>
      <c r="AH81" s="60" t="e">
        <f t="shared" si="13"/>
        <v>#NUM!</v>
      </c>
      <c r="AI81" s="60" t="e">
        <f t="shared" si="13"/>
        <v>#NUM!</v>
      </c>
      <c r="AJ81" s="206" t="e">
        <f t="shared" si="13"/>
        <v>#NUM!</v>
      </c>
      <c r="AK81" s="206" t="e">
        <f t="shared" si="13"/>
        <v>#NUM!</v>
      </c>
      <c r="AL81" s="206" t="e">
        <f t="shared" si="13"/>
        <v>#NUM!</v>
      </c>
      <c r="AM81" s="123">
        <v>-121</v>
      </c>
      <c r="AN81" s="123">
        <v>-121</v>
      </c>
      <c r="AO81" s="123">
        <v>-121</v>
      </c>
      <c r="AP81" s="123">
        <v>-121</v>
      </c>
      <c r="AQ81" s="123">
        <v>-131</v>
      </c>
      <c r="AR81" s="246">
        <v>-131</v>
      </c>
      <c r="AS81" s="248">
        <v>-121</v>
      </c>
      <c r="AT81" s="123">
        <v>-121</v>
      </c>
      <c r="AU81" s="123">
        <v>-121</v>
      </c>
      <c r="AV81" s="123">
        <v>-121</v>
      </c>
      <c r="AW81" s="123">
        <v>-131</v>
      </c>
      <c r="AX81" s="246">
        <v>-131</v>
      </c>
      <c r="AY81" s="248">
        <v>-121</v>
      </c>
      <c r="AZ81" s="123">
        <v>-121</v>
      </c>
      <c r="BA81" s="123">
        <v>-121</v>
      </c>
      <c r="BB81" s="123">
        <v>-121</v>
      </c>
      <c r="BC81" s="123">
        <v>-131</v>
      </c>
      <c r="BD81" s="246">
        <v>-131</v>
      </c>
      <c r="BE81" s="248">
        <v>-121</v>
      </c>
      <c r="BF81" s="123">
        <v>-121</v>
      </c>
      <c r="BG81" s="123">
        <v>-121</v>
      </c>
      <c r="BH81" s="123">
        <v>-121</v>
      </c>
      <c r="BI81" s="123">
        <v>-131</v>
      </c>
      <c r="BJ81" s="246">
        <v>-131</v>
      </c>
    </row>
    <row r="82" spans="2:62" ht="13.5" thickBot="1" x14ac:dyDescent="0.25">
      <c r="B82" s="163"/>
      <c r="C82" s="58" t="s">
        <v>239</v>
      </c>
      <c r="D82" s="59" t="s">
        <v>38</v>
      </c>
      <c r="E82" s="60" t="e">
        <f>-10*LOG(10^(-#REF!/10)+10^(-#REF!/10))</f>
        <v>#REF!</v>
      </c>
      <c r="F82" s="60" t="e">
        <f>-10*LOG(10^(-#REF!/10)+10^(-#REF!/10))</f>
        <v>#REF!</v>
      </c>
      <c r="G82" s="60" t="e">
        <f>-10*LOG(10^(-#REF!/10)+10^(-#REF!/10))</f>
        <v>#REF!</v>
      </c>
      <c r="H82" s="60" t="e">
        <f>-10*LOG(10^(-#REF!/10)+10^(-#REF!/10))</f>
        <v>#REF!</v>
      </c>
      <c r="I82" s="123">
        <v>21</v>
      </c>
      <c r="J82" s="123">
        <v>20.6</v>
      </c>
      <c r="K82" s="123">
        <v>20.2</v>
      </c>
      <c r="L82" s="123">
        <v>20.100000000000001</v>
      </c>
      <c r="M82" s="123">
        <v>6.5</v>
      </c>
      <c r="N82" s="246">
        <v>4.7</v>
      </c>
      <c r="O82" s="247" t="e">
        <f>-10*LOG(10^(-#REF!/10)+10^(-#REF!/10))</f>
        <v>#REF!</v>
      </c>
      <c r="P82" s="60" t="e">
        <f>-10*LOG(10^(-#REF!/10)+10^(-#REF!/10))</f>
        <v>#REF!</v>
      </c>
      <c r="Q82" s="60" t="e">
        <f>-10*LOG(10^(-#REF!/10)+10^(-#REF!/10))</f>
        <v>#REF!</v>
      </c>
      <c r="R82" s="60" t="e">
        <f>-10*LOG(10^(-#REF!/10)+10^(-#REF!/10))</f>
        <v>#REF!</v>
      </c>
      <c r="S82" s="60" t="e">
        <f>-10*LOG(10^(-#REF!/10)+10^(-#REF!/10))</f>
        <v>#REF!</v>
      </c>
      <c r="T82" s="60" t="e">
        <f>-10*LOG(10^(-#REF!/10)+10^(-#REF!/10))</f>
        <v>#REF!</v>
      </c>
      <c r="U82" s="60" t="e">
        <f>-10*LOG(10^(-#REF!/10)+10^(-#REF!/10))</f>
        <v>#REF!</v>
      </c>
      <c r="V82" s="60" t="e">
        <f>-10*LOG(10^(-#REF!/10)+10^(-#REF!/10))</f>
        <v>#REF!</v>
      </c>
      <c r="W82" s="60" t="e">
        <f>-10*LOG(10^(-#REF!/10)+10^(-#REF!/10))</f>
        <v>#REF!</v>
      </c>
      <c r="X82" s="60" t="e">
        <f>-10*LOG(10^(-#REF!/10)+10^(-#REF!/10))</f>
        <v>#REF!</v>
      </c>
      <c r="Y82" s="60" t="e">
        <f>-10*LOG(10^(-#REF!/10)+10^(-#REF!/10))</f>
        <v>#REF!</v>
      </c>
      <c r="Z82" s="60" t="e">
        <f>-10*LOG(10^(-#REF!/10)+10^(-#REF!/10))</f>
        <v>#REF!</v>
      </c>
      <c r="AA82" s="60" t="e">
        <f>-10*LOG(10^(-#REF!/10)+10^(-#REF!/10))</f>
        <v>#REF!</v>
      </c>
      <c r="AB82" s="60" t="e">
        <f>-10*LOG(10^(-#REF!/10)+10^(-#REF!/10))</f>
        <v>#REF!</v>
      </c>
      <c r="AC82" s="60" t="e">
        <f>-10*LOG(10^(-#REF!/10)+10^(-#REF!/10))</f>
        <v>#REF!</v>
      </c>
      <c r="AD82" s="60" t="e">
        <f>-10*LOG(10^(-#REF!/10)+10^(-#REF!/10))</f>
        <v>#REF!</v>
      </c>
      <c r="AE82" s="60" t="e">
        <f>-10*LOG(10^(-#REF!/10)+10^(-#REF!/10))</f>
        <v>#REF!</v>
      </c>
      <c r="AF82" s="60" t="e">
        <f>-10*LOG(10^(-#REF!/10)+10^(-#REF!/10))</f>
        <v>#REF!</v>
      </c>
      <c r="AG82" s="60" t="e">
        <f>-10*LOG(10^(-#REF!/10)+10^(-#REF!/10))</f>
        <v>#REF!</v>
      </c>
      <c r="AH82" s="60" t="e">
        <f>-10*LOG(10^(-#REF!/10)+10^(-#REF!/10))</f>
        <v>#REF!</v>
      </c>
      <c r="AI82" s="60" t="e">
        <f>-10*LOG(10^(-#REF!/10)+10^(-#REF!/10))</f>
        <v>#REF!</v>
      </c>
      <c r="AJ82" s="206" t="e">
        <f>-10*LOG(10^(-#REF!/10)+10^(-#REF!/10))</f>
        <v>#REF!</v>
      </c>
      <c r="AK82" s="206" t="e">
        <f>-10*LOG(10^(-#REF!/10)+10^(-#REF!/10))</f>
        <v>#REF!</v>
      </c>
      <c r="AL82" s="206" t="e">
        <f>-10*LOG(10^(-#REF!/10)+10^(-#REF!/10))</f>
        <v>#REF!</v>
      </c>
      <c r="AM82" s="123">
        <v>20.9</v>
      </c>
      <c r="AN82" s="123">
        <v>20.5</v>
      </c>
      <c r="AO82" s="123">
        <v>20.100000000000001</v>
      </c>
      <c r="AP82" s="123">
        <v>19.8</v>
      </c>
      <c r="AQ82" s="123">
        <v>6.6</v>
      </c>
      <c r="AR82" s="246">
        <v>4.5999999999999996</v>
      </c>
      <c r="AS82" s="248">
        <v>21.1</v>
      </c>
      <c r="AT82" s="123">
        <v>20.8</v>
      </c>
      <c r="AU82" s="123">
        <v>20.5</v>
      </c>
      <c r="AV82" s="123">
        <v>20.399999999999999</v>
      </c>
      <c r="AW82" s="123">
        <v>7.4</v>
      </c>
      <c r="AX82" s="246">
        <v>4.7</v>
      </c>
      <c r="AY82" s="248">
        <v>21</v>
      </c>
      <c r="AZ82" s="123">
        <v>20.7</v>
      </c>
      <c r="BA82" s="123">
        <v>20.3</v>
      </c>
      <c r="BB82" s="123">
        <v>20.100000000000001</v>
      </c>
      <c r="BC82" s="123">
        <v>6.9</v>
      </c>
      <c r="BD82" s="246">
        <v>4.7</v>
      </c>
      <c r="BE82" s="248">
        <v>20.9</v>
      </c>
      <c r="BF82" s="123">
        <v>20.5</v>
      </c>
      <c r="BG82" s="123">
        <v>20.2</v>
      </c>
      <c r="BH82" s="123">
        <v>20</v>
      </c>
      <c r="BI82" s="123">
        <v>6.5</v>
      </c>
      <c r="BJ82" s="246">
        <v>4.7</v>
      </c>
    </row>
    <row r="83" spans="2:62" ht="13.5" thickBot="1" x14ac:dyDescent="0.25">
      <c r="B83" s="163"/>
      <c r="C83" s="58" t="s">
        <v>236</v>
      </c>
      <c r="D83" s="59" t="s">
        <v>35</v>
      </c>
      <c r="E83" s="60" t="e">
        <f>E42+E55+#REF!</f>
        <v>#REF!</v>
      </c>
      <c r="F83" s="60" t="e">
        <f>F42+F55+#REF!</f>
        <v>#REF!</v>
      </c>
      <c r="G83" s="60" t="e">
        <f>G42+G55+#REF!</f>
        <v>#REF!</v>
      </c>
      <c r="H83" s="60" t="e">
        <f>H42+H55+#REF!</f>
        <v>#REF!</v>
      </c>
      <c r="I83" s="123">
        <v>-115</v>
      </c>
      <c r="J83" s="123">
        <v>-115.1</v>
      </c>
      <c r="K83" s="123">
        <v>-115</v>
      </c>
      <c r="L83" s="123">
        <v>-103</v>
      </c>
      <c r="M83" s="123">
        <v>-115.1</v>
      </c>
      <c r="N83" s="246">
        <v>-112.9</v>
      </c>
      <c r="O83" s="247" t="e">
        <f>O42+O55+#REF!</f>
        <v>#REF!</v>
      </c>
      <c r="P83" s="60" t="e">
        <f>P42+P55+#REF!</f>
        <v>#REF!</v>
      </c>
      <c r="Q83" s="60" t="e">
        <f>Q42+Q55+#REF!</f>
        <v>#REF!</v>
      </c>
      <c r="R83" s="60" t="e">
        <f>R42+R55+#REF!</f>
        <v>#REF!</v>
      </c>
      <c r="S83" s="60" t="e">
        <f>S42+S55+#REF!</f>
        <v>#REF!</v>
      </c>
      <c r="T83" s="60" t="e">
        <f>T42+T55+#REF!</f>
        <v>#REF!</v>
      </c>
      <c r="U83" s="60" t="e">
        <f>U42+U55+#REF!</f>
        <v>#REF!</v>
      </c>
      <c r="V83" s="60" t="e">
        <f>V42+V55+#REF!</f>
        <v>#REF!</v>
      </c>
      <c r="W83" s="60" t="e">
        <f>W42+W55+#REF!</f>
        <v>#REF!</v>
      </c>
      <c r="X83" s="60" t="e">
        <f>X42+X55+#REF!</f>
        <v>#REF!</v>
      </c>
      <c r="Y83" s="60" t="e">
        <f>Y42+Y55+#REF!</f>
        <v>#REF!</v>
      </c>
      <c r="Z83" s="60" t="e">
        <f>Z42+Z55+#REF!</f>
        <v>#REF!</v>
      </c>
      <c r="AA83" s="60" t="e">
        <f>AA42+AA55+#REF!</f>
        <v>#REF!</v>
      </c>
      <c r="AB83" s="60" t="e">
        <f>AB42+AB55+#REF!</f>
        <v>#REF!</v>
      </c>
      <c r="AC83" s="60" t="e">
        <f>AC42+AC55+#REF!</f>
        <v>#REF!</v>
      </c>
      <c r="AD83" s="60" t="e">
        <f>AD42+AD55+#REF!</f>
        <v>#REF!</v>
      </c>
      <c r="AE83" s="60" t="e">
        <f>AE42+AE55+#REF!</f>
        <v>#REF!</v>
      </c>
      <c r="AF83" s="60" t="e">
        <f>AF42+AF55+#REF!</f>
        <v>#REF!</v>
      </c>
      <c r="AG83" s="60" t="e">
        <f>AG42+AG55+#REF!</f>
        <v>#REF!</v>
      </c>
      <c r="AH83" s="60" t="e">
        <f>AH42+AH55+#REF!</f>
        <v>#REF!</v>
      </c>
      <c r="AI83" s="60" t="e">
        <f>AI42+AI55+#REF!</f>
        <v>#REF!</v>
      </c>
      <c r="AJ83" s="206" t="e">
        <f>AJ42+AJ55+#REF!</f>
        <v>#REF!</v>
      </c>
      <c r="AK83" s="206" t="e">
        <f>AK42+AK55+#REF!</f>
        <v>#REF!</v>
      </c>
      <c r="AL83" s="206" t="e">
        <f>AL42+AL55+#REF!</f>
        <v>#REF!</v>
      </c>
      <c r="AM83" s="123">
        <v>-115.1</v>
      </c>
      <c r="AN83" s="123">
        <v>-115.1</v>
      </c>
      <c r="AO83" s="123">
        <v>-115</v>
      </c>
      <c r="AP83" s="123">
        <v>-103</v>
      </c>
      <c r="AQ83" s="123">
        <v>-115.8</v>
      </c>
      <c r="AR83" s="246">
        <v>-112.4</v>
      </c>
      <c r="AS83" s="248">
        <v>-115.1</v>
      </c>
      <c r="AT83" s="123">
        <v>-115.1</v>
      </c>
      <c r="AU83" s="123">
        <v>-115</v>
      </c>
      <c r="AV83" s="123">
        <v>-103.4</v>
      </c>
      <c r="AW83" s="123">
        <v>-120.4</v>
      </c>
      <c r="AX83" s="246">
        <v>-114.5</v>
      </c>
      <c r="AY83" s="248">
        <v>-115.1</v>
      </c>
      <c r="AZ83" s="123">
        <v>-115.1</v>
      </c>
      <c r="BA83" s="123">
        <v>-115</v>
      </c>
      <c r="BB83" s="123">
        <v>-103.2</v>
      </c>
      <c r="BC83" s="123">
        <v>-118.3</v>
      </c>
      <c r="BD83" s="246">
        <v>-113.4</v>
      </c>
      <c r="BE83" s="248">
        <v>-115.1</v>
      </c>
      <c r="BF83" s="123">
        <v>-115</v>
      </c>
      <c r="BG83" s="123">
        <v>-115</v>
      </c>
      <c r="BH83" s="123">
        <v>-102.9</v>
      </c>
      <c r="BI83" s="123">
        <v>-114.9</v>
      </c>
      <c r="BJ83" s="246">
        <v>-112.6</v>
      </c>
    </row>
    <row r="84" spans="2:62" ht="13.5" thickBot="1" x14ac:dyDescent="0.25">
      <c r="B84" s="163"/>
      <c r="C84" s="58" t="s">
        <v>248</v>
      </c>
      <c r="D84" s="59" t="s">
        <v>35</v>
      </c>
      <c r="E84" s="60">
        <f>-228.6+10*LOG((E57*E36*1000000))</f>
        <v>-138.18607314841773</v>
      </c>
      <c r="F84" s="60">
        <f>-228.6+10*LOG((F57*F36*1000000))</f>
        <v>-145.26451972810094</v>
      </c>
      <c r="G84" s="60">
        <f>-228.6+10*LOG((G57*G36*1000000))</f>
        <v>-146.28148276256582</v>
      </c>
      <c r="H84" s="60">
        <f>-228.6+10*LOG((H57*H36*1000000))</f>
        <v>-145.86651431250897</v>
      </c>
      <c r="I84" s="123">
        <v>-122.7</v>
      </c>
      <c r="J84" s="123">
        <v>-122.7</v>
      </c>
      <c r="K84" s="123">
        <v>-122.7</v>
      </c>
      <c r="L84" s="123">
        <v>-122.7</v>
      </c>
      <c r="M84" s="123">
        <v>-132.69999999999999</v>
      </c>
      <c r="N84" s="246">
        <v>-132.69999999999999</v>
      </c>
      <c r="O84" s="247" t="e">
        <f t="shared" ref="O84:AI84" si="14">-228.6+10*LOG((O57*O36*1000000))</f>
        <v>#VALUE!</v>
      </c>
      <c r="P84" s="60" t="e">
        <f t="shared" si="14"/>
        <v>#VALUE!</v>
      </c>
      <c r="Q84" s="60" t="e">
        <f t="shared" si="14"/>
        <v>#VALUE!</v>
      </c>
      <c r="R84" s="60" t="e">
        <f t="shared" si="14"/>
        <v>#VALUE!</v>
      </c>
      <c r="S84" s="60">
        <f t="shared" si="14"/>
        <v>-141.72738653756494</v>
      </c>
      <c r="T84" s="60">
        <f t="shared" si="14"/>
        <v>-141.72738653756494</v>
      </c>
      <c r="U84" s="60">
        <f t="shared" si="14"/>
        <v>-141.72738653756494</v>
      </c>
      <c r="V84" s="60">
        <f t="shared" si="14"/>
        <v>-141.72738653756494</v>
      </c>
      <c r="W84" s="60">
        <f t="shared" si="14"/>
        <v>-143.50058595841773</v>
      </c>
      <c r="X84" s="60">
        <f t="shared" si="14"/>
        <v>-143.50058595841773</v>
      </c>
      <c r="Y84" s="60">
        <f t="shared" si="14"/>
        <v>-143.50058595841773</v>
      </c>
      <c r="Z84" s="60">
        <f t="shared" si="14"/>
        <v>-143.50058595841773</v>
      </c>
      <c r="AA84" s="60">
        <f t="shared" si="14"/>
        <v>-143.50058595841773</v>
      </c>
      <c r="AB84" s="60">
        <f t="shared" si="14"/>
        <v>-143.50058595841773</v>
      </c>
      <c r="AC84" s="60">
        <f t="shared" si="14"/>
        <v>-140.96444731878245</v>
      </c>
      <c r="AD84" s="60" t="e">
        <f t="shared" si="14"/>
        <v>#NUM!</v>
      </c>
      <c r="AE84" s="60" t="e">
        <f t="shared" si="14"/>
        <v>#NUM!</v>
      </c>
      <c r="AF84" s="60" t="e">
        <f t="shared" si="14"/>
        <v>#NUM!</v>
      </c>
      <c r="AG84" s="60" t="e">
        <f t="shared" si="14"/>
        <v>#NUM!</v>
      </c>
      <c r="AH84" s="60" t="e">
        <f t="shared" si="14"/>
        <v>#NUM!</v>
      </c>
      <c r="AI84" s="60" t="e">
        <f t="shared" si="14"/>
        <v>#NUM!</v>
      </c>
      <c r="AJ84" s="206">
        <f>-228.6+10*LOG(AJ57*AJ36*1000000)</f>
        <v>-149.99961610192807</v>
      </c>
      <c r="AK84" s="206">
        <f>-228.6+10*LOG(AK57*AK36*1000000)</f>
        <v>-144.08367052543008</v>
      </c>
      <c r="AL84" s="206">
        <f>-228.6+10*LOG(AL57*AL36*1000000)</f>
        <v>-149.73509274827518</v>
      </c>
      <c r="AM84" s="123">
        <v>-122.7</v>
      </c>
      <c r="AN84" s="123">
        <v>-122.7</v>
      </c>
      <c r="AO84" s="123">
        <v>-122.7</v>
      </c>
      <c r="AP84" s="123">
        <v>-122.7</v>
      </c>
      <c r="AQ84" s="123">
        <v>-132.69999999999999</v>
      </c>
      <c r="AR84" s="246">
        <v>-132.69999999999999</v>
      </c>
      <c r="AS84" s="248">
        <v>-122.7</v>
      </c>
      <c r="AT84" s="123">
        <v>-122.7</v>
      </c>
      <c r="AU84" s="123">
        <v>-122.7</v>
      </c>
      <c r="AV84" s="123">
        <v>-122.7</v>
      </c>
      <c r="AW84" s="123">
        <v>-132.69999999999999</v>
      </c>
      <c r="AX84" s="246">
        <v>-132.69999999999999</v>
      </c>
      <c r="AY84" s="248">
        <v>-122.7</v>
      </c>
      <c r="AZ84" s="123">
        <v>-122.7</v>
      </c>
      <c r="BA84" s="123">
        <v>-122.7</v>
      </c>
      <c r="BB84" s="123">
        <v>-122.7</v>
      </c>
      <c r="BC84" s="123">
        <v>-132.69999999999999</v>
      </c>
      <c r="BD84" s="246">
        <v>-132.69999999999999</v>
      </c>
      <c r="BE84" s="248">
        <v>-122.7</v>
      </c>
      <c r="BF84" s="123">
        <v>-122.7</v>
      </c>
      <c r="BG84" s="123">
        <v>-122.7</v>
      </c>
      <c r="BH84" s="123">
        <v>-122.7</v>
      </c>
      <c r="BI84" s="123">
        <v>-132.69999999999999</v>
      </c>
      <c r="BJ84" s="246">
        <v>-132.69999999999999</v>
      </c>
    </row>
    <row r="85" spans="2:62" ht="13.5" thickBot="1" x14ac:dyDescent="0.25">
      <c r="B85" s="163"/>
      <c r="C85" s="58" t="s">
        <v>240</v>
      </c>
      <c r="D85" s="59" t="s">
        <v>38</v>
      </c>
      <c r="E85" s="60" t="e">
        <f>-10*LOG(10^(-#REF!/10)+10^(-#REF!/10))</f>
        <v>#REF!</v>
      </c>
      <c r="F85" s="60" t="e">
        <f>-10*LOG(10^(-#REF!/10)+10^(-#REF!/10))</f>
        <v>#REF!</v>
      </c>
      <c r="G85" s="60" t="e">
        <f>-10*LOG(10^(-#REF!/10)+10^(-#REF!/10))</f>
        <v>#REF!</v>
      </c>
      <c r="H85" s="60" t="e">
        <f>-10*LOG(10^(-#REF!/10)+10^(-#REF!/10))</f>
        <v>#REF!</v>
      </c>
      <c r="I85" s="123">
        <v>7.5</v>
      </c>
      <c r="J85" s="123">
        <v>7.4</v>
      </c>
      <c r="K85" s="123">
        <v>7.5</v>
      </c>
      <c r="L85" s="123">
        <v>17.100000000000001</v>
      </c>
      <c r="M85" s="123">
        <v>15.8</v>
      </c>
      <c r="N85" s="246">
        <v>17.100000000000001</v>
      </c>
      <c r="O85" s="247" t="e">
        <f>-10*LOG(10^(-#REF!/10)+10^(-#REF!/10))</f>
        <v>#REF!</v>
      </c>
      <c r="P85" s="60" t="e">
        <f>-10*LOG(10^(-#REF!/10)+10^(-#REF!/10))</f>
        <v>#REF!</v>
      </c>
      <c r="Q85" s="60" t="e">
        <f>-10*LOG(10^(-#REF!/10)+10^(-#REF!/10))</f>
        <v>#REF!</v>
      </c>
      <c r="R85" s="60" t="e">
        <f>-10*LOG(10^(-#REF!/10)+10^(-#REF!/10))</f>
        <v>#REF!</v>
      </c>
      <c r="S85" s="60" t="e">
        <f>-10*LOG(10^(-#REF!/10)+10^(-#REF!/10))</f>
        <v>#REF!</v>
      </c>
      <c r="T85" s="60" t="e">
        <f>-10*LOG(10^(-#REF!/10)+10^(-#REF!/10))</f>
        <v>#REF!</v>
      </c>
      <c r="U85" s="60" t="e">
        <f>-10*LOG(10^(-#REF!/10)+10^(-#REF!/10))</f>
        <v>#REF!</v>
      </c>
      <c r="V85" s="60" t="e">
        <f>-10*LOG(10^(-#REF!/10)+10^(-#REF!/10))</f>
        <v>#REF!</v>
      </c>
      <c r="W85" s="60" t="e">
        <f>-10*LOG(10^(-#REF!/10)+10^(-#REF!/10))</f>
        <v>#REF!</v>
      </c>
      <c r="X85" s="60" t="e">
        <f>-10*LOG(10^(-#REF!/10)+10^(-#REF!/10))</f>
        <v>#REF!</v>
      </c>
      <c r="Y85" s="60" t="e">
        <f>-10*LOG(10^(-#REF!/10)+10^(-#REF!/10))</f>
        <v>#REF!</v>
      </c>
      <c r="Z85" s="60" t="e">
        <f>-10*LOG(10^(-#REF!/10)+10^(-#REF!/10))</f>
        <v>#REF!</v>
      </c>
      <c r="AA85" s="60" t="e">
        <f>-10*LOG(10^(-#REF!/10)+10^(-#REF!/10))</f>
        <v>#REF!</v>
      </c>
      <c r="AB85" s="60" t="e">
        <f>-10*LOG(10^(-#REF!/10)+10^(-#REF!/10))</f>
        <v>#REF!</v>
      </c>
      <c r="AC85" s="60" t="e">
        <f>-10*LOG(10^(-#REF!/10)+10^(-#REF!/10))</f>
        <v>#REF!</v>
      </c>
      <c r="AD85" s="60" t="e">
        <f>-10*LOG(10^(-#REF!/10)+10^(-#REF!/10))</f>
        <v>#REF!</v>
      </c>
      <c r="AE85" s="60" t="e">
        <f>-10*LOG(10^(-#REF!/10)+10^(-#REF!/10))</f>
        <v>#REF!</v>
      </c>
      <c r="AF85" s="60" t="e">
        <f>-10*LOG(10^(-#REF!/10)+10^(-#REF!/10))</f>
        <v>#REF!</v>
      </c>
      <c r="AG85" s="60" t="e">
        <f>-10*LOG(10^(-#REF!/10)+10^(-#REF!/10))</f>
        <v>#REF!</v>
      </c>
      <c r="AH85" s="60" t="e">
        <f>-10*LOG(10^(-#REF!/10)+10^(-#REF!/10))</f>
        <v>#REF!</v>
      </c>
      <c r="AI85" s="60" t="e">
        <f>-10*LOG(10^(-#REF!/10)+10^(-#REF!/10))</f>
        <v>#REF!</v>
      </c>
      <c r="AJ85" s="206" t="e">
        <f>-10*LOG(10^(-#REF!/10)+10^(-#REF!/10))</f>
        <v>#REF!</v>
      </c>
      <c r="AK85" s="206" t="e">
        <f>-10*LOG(10^(-#REF!/10)+10^(-#REF!/10))</f>
        <v>#REF!</v>
      </c>
      <c r="AL85" s="206" t="e">
        <f>-10*LOG(10^(-#REF!/10)+10^(-#REF!/10))</f>
        <v>#REF!</v>
      </c>
      <c r="AM85" s="123">
        <v>7.4</v>
      </c>
      <c r="AN85" s="123">
        <v>7.5</v>
      </c>
      <c r="AO85" s="123">
        <v>7.5</v>
      </c>
      <c r="AP85" s="123">
        <v>17.100000000000001</v>
      </c>
      <c r="AQ85" s="123">
        <v>15.4</v>
      </c>
      <c r="AR85" s="246">
        <v>17.399999999999999</v>
      </c>
      <c r="AS85" s="248">
        <v>7.4</v>
      </c>
      <c r="AT85" s="123">
        <v>7.5</v>
      </c>
      <c r="AU85" s="123">
        <v>7.5</v>
      </c>
      <c r="AV85" s="123">
        <v>16.8</v>
      </c>
      <c r="AW85" s="123">
        <v>11.7</v>
      </c>
      <c r="AX85" s="246">
        <v>16.2</v>
      </c>
      <c r="AY85" s="248">
        <v>7.4</v>
      </c>
      <c r="AZ85" s="123">
        <v>7.5</v>
      </c>
      <c r="BA85" s="123">
        <v>7.5</v>
      </c>
      <c r="BB85" s="123">
        <v>16.899999999999999</v>
      </c>
      <c r="BC85" s="123">
        <v>13.5</v>
      </c>
      <c r="BD85" s="246">
        <v>16.899999999999999</v>
      </c>
      <c r="BE85" s="248">
        <v>7.4</v>
      </c>
      <c r="BF85" s="123">
        <v>7.5</v>
      </c>
      <c r="BG85" s="123">
        <v>7.5</v>
      </c>
      <c r="BH85" s="123">
        <v>17.100000000000001</v>
      </c>
      <c r="BI85" s="123">
        <v>15.9</v>
      </c>
      <c r="BJ85" s="246">
        <v>17.3</v>
      </c>
    </row>
    <row r="86" spans="2:62" ht="21.75" customHeight="1" thickBot="1" x14ac:dyDescent="0.25">
      <c r="B86" s="162" t="s">
        <v>210</v>
      </c>
      <c r="C86" s="66" t="s">
        <v>241</v>
      </c>
      <c r="D86" s="64"/>
      <c r="E86" s="64"/>
      <c r="F86" s="64"/>
      <c r="G86" s="64"/>
      <c r="H86" s="64"/>
      <c r="I86" s="125"/>
      <c r="J86" s="125"/>
      <c r="K86" s="125"/>
      <c r="L86" s="125"/>
      <c r="M86" s="125"/>
      <c r="N86" s="249"/>
      <c r="O86" s="250"/>
      <c r="P86" s="65"/>
      <c r="Q86" s="65"/>
      <c r="R86" s="65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5"/>
      <c r="AE86" s="65"/>
      <c r="AF86" s="65"/>
      <c r="AG86" s="65"/>
      <c r="AH86" s="65"/>
      <c r="AI86" s="65"/>
      <c r="AJ86" s="208"/>
      <c r="AK86" s="208"/>
      <c r="AL86" s="208"/>
      <c r="AM86" s="125"/>
      <c r="AN86" s="125"/>
      <c r="AO86" s="125"/>
      <c r="AP86" s="125"/>
      <c r="AQ86" s="125"/>
      <c r="AR86" s="249"/>
      <c r="AS86" s="161"/>
      <c r="AT86" s="125"/>
      <c r="AU86" s="125"/>
      <c r="AV86" s="125"/>
      <c r="AW86" s="125"/>
      <c r="AX86" s="249"/>
      <c r="AY86" s="161"/>
      <c r="AZ86" s="125"/>
      <c r="BA86" s="125"/>
      <c r="BB86" s="125"/>
      <c r="BC86" s="125"/>
      <c r="BD86" s="249"/>
      <c r="BE86" s="161"/>
      <c r="BF86" s="125"/>
      <c r="BG86" s="125"/>
      <c r="BH86" s="125"/>
      <c r="BI86" s="125"/>
      <c r="BJ86" s="249"/>
    </row>
    <row r="87" spans="2:62" ht="21" customHeight="1" thickBot="1" x14ac:dyDescent="0.25">
      <c r="B87" s="163" t="s">
        <v>227</v>
      </c>
      <c r="C87" s="58" t="s">
        <v>253</v>
      </c>
      <c r="D87" s="59" t="s">
        <v>38</v>
      </c>
      <c r="E87" s="60" t="str">
        <f>IF(LEFT(TRIM(E10),1)="T",-10*LOG(10^(-E72/10)+10^(-E78/10)),"-")</f>
        <v>-</v>
      </c>
      <c r="F87" s="60">
        <f>IF(LEFT(TRIM(F10),1)="T",-10*LOG(10^(-F72/10)+10^(-F78/10)),"-")</f>
        <v>14.518954227629408</v>
      </c>
      <c r="G87" s="60">
        <f>IF(LEFT(TRIM(G10),1)="T",-10*LOG(10^(-G72/10)+10^(-G78/10)),"-")</f>
        <v>14.099884365898092</v>
      </c>
      <c r="H87" s="60">
        <f>IF(LEFT(TRIM(H10),1)="T",-10*LOG(10^(-H72/10)+10^(-H78/10)),"-")</f>
        <v>12.693458697407692</v>
      </c>
      <c r="I87" s="123">
        <v>9.2980804443312106</v>
      </c>
      <c r="J87" s="123">
        <v>9.2854463088668666</v>
      </c>
      <c r="K87" s="123">
        <v>9.271988787533795</v>
      </c>
      <c r="L87" s="123">
        <v>16.732208116051012</v>
      </c>
      <c r="M87" s="123">
        <v>12.643908567021571</v>
      </c>
      <c r="N87" s="246">
        <v>8.9609626992746758</v>
      </c>
      <c r="O87" s="247" t="str">
        <f t="shared" ref="O87:AI87" si="15">IF(LEFT(TRIM(O10),1)="T",-10*LOG(10^(-O72/10)+10^(-O78/10)),"-")</f>
        <v>-</v>
      </c>
      <c r="P87" s="60" t="str">
        <f t="shared" si="15"/>
        <v>-</v>
      </c>
      <c r="Q87" s="60" t="str">
        <f t="shared" si="15"/>
        <v>-</v>
      </c>
      <c r="R87" s="60" t="str">
        <f t="shared" si="15"/>
        <v>-</v>
      </c>
      <c r="S87" s="60">
        <f t="shared" si="15"/>
        <v>15.339419627168674</v>
      </c>
      <c r="T87" s="60">
        <f t="shared" si="15"/>
        <v>15.378866937448198</v>
      </c>
      <c r="U87" s="60">
        <f t="shared" si="15"/>
        <v>15.233332376080199</v>
      </c>
      <c r="V87" s="60">
        <f t="shared" si="15"/>
        <v>14.727769126898036</v>
      </c>
      <c r="W87" s="60">
        <f t="shared" si="15"/>
        <v>9.5299595157290256</v>
      </c>
      <c r="X87" s="60">
        <f t="shared" si="15"/>
        <v>9.5345919349669117</v>
      </c>
      <c r="Y87" s="60">
        <f t="shared" si="15"/>
        <v>9.5155427713986729</v>
      </c>
      <c r="Z87" s="60">
        <f t="shared" si="15"/>
        <v>9.6326379783133884</v>
      </c>
      <c r="AA87" s="60">
        <f t="shared" si="15"/>
        <v>9.6363115675053734</v>
      </c>
      <c r="AB87" s="60">
        <f t="shared" si="15"/>
        <v>9.6207069173670092</v>
      </c>
      <c r="AC87" s="60">
        <f t="shared" si="15"/>
        <v>14.834216472464384</v>
      </c>
      <c r="AD87" s="60">
        <f t="shared" si="15"/>
        <v>10.86835447528696</v>
      </c>
      <c r="AE87" s="60">
        <f t="shared" si="15"/>
        <v>15.153610208577007</v>
      </c>
      <c r="AF87" s="60">
        <f t="shared" si="15"/>
        <v>12.443242350602281</v>
      </c>
      <c r="AG87" s="60">
        <f t="shared" si="15"/>
        <v>10.31796658023805</v>
      </c>
      <c r="AH87" s="60">
        <f t="shared" si="15"/>
        <v>17.557633416093736</v>
      </c>
      <c r="AI87" s="60">
        <f t="shared" si="15"/>
        <v>13.457990370960056</v>
      </c>
      <c r="AJ87" s="199" t="str">
        <f>IF(LEFT(TRIM(AJ10), 1)="T", -10*LOG(10^(-AJ72/10)+10^(-AJ78/10)), "-")</f>
        <v>-</v>
      </c>
      <c r="AK87" s="206">
        <f>IF(LEFT(TRIM(AK10), 1)="T", -10*LOG(10^(-AK72/10)+10^(-AK78/10)), "-")</f>
        <v>13.435098922088173</v>
      </c>
      <c r="AL87" s="206">
        <f>IF(LEFT(TRIM(AL10), 1)="T", -10*LOG(10^(-AL72/10)+10^(-AL78/10)), "-")</f>
        <v>11.275410723064557</v>
      </c>
      <c r="AM87" s="123">
        <v>9.2980804443312106</v>
      </c>
      <c r="AN87" s="123">
        <v>9.2854463088668666</v>
      </c>
      <c r="AO87" s="123">
        <v>9.271988787533795</v>
      </c>
      <c r="AP87" s="123">
        <v>16.732208116051012</v>
      </c>
      <c r="AQ87" s="123">
        <v>12.643908567021571</v>
      </c>
      <c r="AR87" s="246">
        <v>8.9609626992746758</v>
      </c>
      <c r="AS87" s="248">
        <v>9.2980804443312106</v>
      </c>
      <c r="AT87" s="123">
        <v>9.2854463088668666</v>
      </c>
      <c r="AU87" s="123">
        <v>9.271988787533795</v>
      </c>
      <c r="AV87" s="123">
        <v>16.732208116051012</v>
      </c>
      <c r="AW87" s="123">
        <v>12.643908567021571</v>
      </c>
      <c r="AX87" s="246">
        <v>8.9609626992746758</v>
      </c>
      <c r="AY87" s="248">
        <v>9.2980804443312106</v>
      </c>
      <c r="AZ87" s="123">
        <v>9.2854463088668666</v>
      </c>
      <c r="BA87" s="123">
        <v>9.271988787533795</v>
      </c>
      <c r="BB87" s="123">
        <v>16.732208116051012</v>
      </c>
      <c r="BC87" s="123">
        <v>12.643908567021571</v>
      </c>
      <c r="BD87" s="246">
        <v>8.9609626992746758</v>
      </c>
      <c r="BE87" s="248">
        <v>9.2980804443312106</v>
      </c>
      <c r="BF87" s="123">
        <v>9.2854463088668666</v>
      </c>
      <c r="BG87" s="123">
        <v>9.271988787533795</v>
      </c>
      <c r="BH87" s="123">
        <v>16.732208116051012</v>
      </c>
      <c r="BI87" s="123">
        <v>12.643908567021571</v>
      </c>
      <c r="BJ87" s="246">
        <v>8.9609626992746758</v>
      </c>
    </row>
    <row r="88" spans="2:62" ht="21" customHeight="1" thickBot="1" x14ac:dyDescent="0.25">
      <c r="B88" s="163" t="s">
        <v>228</v>
      </c>
      <c r="C88" s="58" t="s">
        <v>214</v>
      </c>
      <c r="D88" s="59" t="s">
        <v>38</v>
      </c>
      <c r="E88" s="60" t="str">
        <f>IF(LEFT(TRIM(E10),1)="T",E54,"-")</f>
        <v>-</v>
      </c>
      <c r="F88" s="60">
        <f>IF(LEFT(TRIM(F10),1)="T",F54,"-")</f>
        <v>10.5</v>
      </c>
      <c r="G88" s="60">
        <f>IF(LEFT(TRIM(G10),1)="T",G54,"-")</f>
        <v>10.5</v>
      </c>
      <c r="H88" s="60">
        <f>IF(LEFT(TRIM(H10),1)="T",H54,"-")</f>
        <v>8.1</v>
      </c>
      <c r="I88" s="123">
        <v>7.269999999999996</v>
      </c>
      <c r="J88" s="123">
        <v>7.269999999999996</v>
      </c>
      <c r="K88" s="123">
        <v>7.269999999999996</v>
      </c>
      <c r="L88" s="123">
        <v>15.280000000000001</v>
      </c>
      <c r="M88" s="123">
        <v>5.980000000000004</v>
      </c>
      <c r="N88" s="246">
        <v>4.4000000000000057</v>
      </c>
      <c r="O88" s="247" t="str">
        <f t="shared" ref="O88:AI88" si="16">IF(LEFT(TRIM(O10),1)="T",O54,"-")</f>
        <v>-</v>
      </c>
      <c r="P88" s="60" t="str">
        <f t="shared" si="16"/>
        <v>-</v>
      </c>
      <c r="Q88" s="60" t="str">
        <f t="shared" si="16"/>
        <v>-</v>
      </c>
      <c r="R88" s="60" t="str">
        <f t="shared" si="16"/>
        <v>-</v>
      </c>
      <c r="S88" s="60">
        <f t="shared" si="16"/>
        <v>13.5</v>
      </c>
      <c r="T88" s="60">
        <f t="shared" si="16"/>
        <v>13.5</v>
      </c>
      <c r="U88" s="60">
        <f t="shared" si="16"/>
        <v>13.5</v>
      </c>
      <c r="V88" s="60">
        <f t="shared" si="16"/>
        <v>13.5</v>
      </c>
      <c r="W88" s="60">
        <f t="shared" si="16"/>
        <v>7.2</v>
      </c>
      <c r="X88" s="60">
        <f t="shared" si="16"/>
        <v>7.2</v>
      </c>
      <c r="Y88" s="60">
        <f t="shared" si="16"/>
        <v>7.2</v>
      </c>
      <c r="Z88" s="60">
        <f t="shared" si="16"/>
        <v>7.2</v>
      </c>
      <c r="AA88" s="60">
        <f t="shared" si="16"/>
        <v>7.2</v>
      </c>
      <c r="AB88" s="60">
        <f t="shared" si="16"/>
        <v>7.2</v>
      </c>
      <c r="AC88" s="60">
        <f t="shared" si="16"/>
        <v>11</v>
      </c>
      <c r="AD88" s="60">
        <f t="shared" si="16"/>
        <v>10.3</v>
      </c>
      <c r="AE88" s="60">
        <f t="shared" si="16"/>
        <v>10.3</v>
      </c>
      <c r="AF88" s="60">
        <f t="shared" si="16"/>
        <v>10.3</v>
      </c>
      <c r="AG88" s="60">
        <f t="shared" si="16"/>
        <v>10.3</v>
      </c>
      <c r="AH88" s="60">
        <f t="shared" si="16"/>
        <v>10.3</v>
      </c>
      <c r="AI88" s="60">
        <f t="shared" si="16"/>
        <v>10.3</v>
      </c>
      <c r="AJ88" s="199" t="str">
        <f>IF(LEFT(TRIM(AJ10), 1)="T", AJ54, "-")</f>
        <v>-</v>
      </c>
      <c r="AK88" s="199">
        <f>IF(LEFT(TRIM(AK10), 1)="T", AK54, "-")</f>
        <v>6.4</v>
      </c>
      <c r="AL88" s="199">
        <f>IF(LEFT(TRIM(AL10), 1)="T", AL54, "-")</f>
        <v>8.6</v>
      </c>
      <c r="AM88" s="123">
        <v>7.269999999999996</v>
      </c>
      <c r="AN88" s="123">
        <v>7.269999999999996</v>
      </c>
      <c r="AO88" s="123">
        <v>7.269999999999996</v>
      </c>
      <c r="AP88" s="123">
        <v>15.280000000000001</v>
      </c>
      <c r="AQ88" s="123">
        <v>5.980000000000004</v>
      </c>
      <c r="AR88" s="246">
        <v>4.4000000000000057</v>
      </c>
      <c r="AS88" s="248">
        <v>7.269999999999996</v>
      </c>
      <c r="AT88" s="123">
        <v>7.269999999999996</v>
      </c>
      <c r="AU88" s="123">
        <v>7.269999999999996</v>
      </c>
      <c r="AV88" s="123">
        <v>15.280000000000001</v>
      </c>
      <c r="AW88" s="123">
        <v>5.980000000000004</v>
      </c>
      <c r="AX88" s="246">
        <v>4.4000000000000057</v>
      </c>
      <c r="AY88" s="248">
        <v>7.269999999999996</v>
      </c>
      <c r="AZ88" s="123">
        <v>7.269999999999996</v>
      </c>
      <c r="BA88" s="123">
        <v>7.269999999999996</v>
      </c>
      <c r="BB88" s="123">
        <v>15.280000000000001</v>
      </c>
      <c r="BC88" s="123">
        <v>5.980000000000004</v>
      </c>
      <c r="BD88" s="246">
        <v>4.4000000000000057</v>
      </c>
      <c r="BE88" s="248">
        <v>7.269999999999996</v>
      </c>
      <c r="BF88" s="123">
        <v>7.269999999999996</v>
      </c>
      <c r="BG88" s="123">
        <v>7.269999999999996</v>
      </c>
      <c r="BH88" s="123">
        <v>15.280000000000001</v>
      </c>
      <c r="BI88" s="123">
        <v>5.980000000000004</v>
      </c>
      <c r="BJ88" s="246">
        <v>4.4000000000000057</v>
      </c>
    </row>
    <row r="89" spans="2:62" ht="19.5" customHeight="1" thickBot="1" x14ac:dyDescent="0.25">
      <c r="B89" s="163" t="s">
        <v>229</v>
      </c>
      <c r="C89" s="172" t="s">
        <v>254</v>
      </c>
      <c r="D89" s="173" t="s">
        <v>38</v>
      </c>
      <c r="E89" s="91" t="str">
        <f>IF(LEFT(TRIM(E10),1)="T",E87-E88,"-")</f>
        <v>-</v>
      </c>
      <c r="F89" s="91">
        <f>IF(LEFT(TRIM(F10),1)="T",F87-F88,"-")</f>
        <v>4.0189542276294077</v>
      </c>
      <c r="G89" s="91">
        <f>IF(LEFT(TRIM(G10),1)="T",G87-G88,"-")</f>
        <v>3.5998843658980917</v>
      </c>
      <c r="H89" s="91">
        <f>IF(LEFT(TRIM(H10),1)="T",H87-H88,"-")</f>
        <v>4.5934586974076925</v>
      </c>
      <c r="I89" s="119">
        <v>2.0280804443312146</v>
      </c>
      <c r="J89" s="119">
        <v>2.0154463088668706</v>
      </c>
      <c r="K89" s="119">
        <v>2.0019887875337989</v>
      </c>
      <c r="L89" s="119">
        <v>1.4522081160510112</v>
      </c>
      <c r="M89" s="119">
        <v>6.6639085670215668</v>
      </c>
      <c r="N89" s="251">
        <v>4.5609626992746701</v>
      </c>
      <c r="O89" s="252" t="str">
        <f t="shared" ref="O89:AI89" si="17">IF(LEFT(TRIM(O10),1)="T",O87-O88,"-")</f>
        <v>-</v>
      </c>
      <c r="P89" s="91" t="str">
        <f t="shared" si="17"/>
        <v>-</v>
      </c>
      <c r="Q89" s="91" t="str">
        <f t="shared" si="17"/>
        <v>-</v>
      </c>
      <c r="R89" s="91" t="str">
        <f t="shared" si="17"/>
        <v>-</v>
      </c>
      <c r="S89" s="91">
        <f t="shared" si="17"/>
        <v>1.8394196271686738</v>
      </c>
      <c r="T89" s="91">
        <f t="shared" si="17"/>
        <v>1.8788669374481977</v>
      </c>
      <c r="U89" s="91">
        <f t="shared" si="17"/>
        <v>1.7333323760801989</v>
      </c>
      <c r="V89" s="91">
        <f t="shared" si="17"/>
        <v>1.2277691268980355</v>
      </c>
      <c r="W89" s="91">
        <f t="shared" si="17"/>
        <v>2.3299595157290254</v>
      </c>
      <c r="X89" s="91">
        <f t="shared" si="17"/>
        <v>2.3345919349669115</v>
      </c>
      <c r="Y89" s="91">
        <f t="shared" si="17"/>
        <v>2.3155427713986727</v>
      </c>
      <c r="Z89" s="91">
        <f t="shared" si="17"/>
        <v>2.4326379783133882</v>
      </c>
      <c r="AA89" s="91">
        <f t="shared" si="17"/>
        <v>2.4363115675053733</v>
      </c>
      <c r="AB89" s="91">
        <f t="shared" si="17"/>
        <v>2.420706917367009</v>
      </c>
      <c r="AC89" s="91">
        <f t="shared" si="17"/>
        <v>3.8342164724643837</v>
      </c>
      <c r="AD89" s="195">
        <f t="shared" si="17"/>
        <v>0.56835447528695937</v>
      </c>
      <c r="AE89" s="195">
        <f t="shared" si="17"/>
        <v>4.8536102085770061</v>
      </c>
      <c r="AF89" s="195">
        <f t="shared" si="17"/>
        <v>2.1432423506022804</v>
      </c>
      <c r="AG89" s="195">
        <f t="shared" si="17"/>
        <v>1.796658023804909E-2</v>
      </c>
      <c r="AH89" s="195">
        <f t="shared" si="17"/>
        <v>7.2576334160937357</v>
      </c>
      <c r="AI89" s="195">
        <f t="shared" si="17"/>
        <v>3.1579903709600554</v>
      </c>
      <c r="AJ89" s="209" t="str">
        <f>IF(LEFT(TRIM(AJ10), 1)="T", AJ87-AJ88, "-")</f>
        <v>-</v>
      </c>
      <c r="AK89" s="210">
        <f>IF(LEFT(TRIM(AK10), 1)="T", AK87-AK88, "-")</f>
        <v>7.0350989220881726</v>
      </c>
      <c r="AL89" s="210">
        <f>IF(LEFT(TRIM(AL10), 1)="T", AL87-AL88, "-")</f>
        <v>2.675410723064557</v>
      </c>
      <c r="AM89" s="119">
        <v>2.0280804443312146</v>
      </c>
      <c r="AN89" s="119">
        <v>2.0154463088668706</v>
      </c>
      <c r="AO89" s="119">
        <v>2.0019887875337989</v>
      </c>
      <c r="AP89" s="119">
        <v>1.4522081160510112</v>
      </c>
      <c r="AQ89" s="119">
        <v>6.6639085670215668</v>
      </c>
      <c r="AR89" s="251">
        <v>4.5609626992746701</v>
      </c>
      <c r="AS89" s="253">
        <v>2.0280804443312146</v>
      </c>
      <c r="AT89" s="119">
        <v>2.0154463088668706</v>
      </c>
      <c r="AU89" s="119">
        <v>2.0019887875337989</v>
      </c>
      <c r="AV89" s="119">
        <v>1.4522081160510112</v>
      </c>
      <c r="AW89" s="119">
        <v>6.6639085670215668</v>
      </c>
      <c r="AX89" s="251">
        <v>4.5609626992746701</v>
      </c>
      <c r="AY89" s="253">
        <v>2.0280804443312146</v>
      </c>
      <c r="AZ89" s="119">
        <v>2.0154463088668706</v>
      </c>
      <c r="BA89" s="119">
        <v>2.0019887875337989</v>
      </c>
      <c r="BB89" s="119">
        <v>1.4522081160510112</v>
      </c>
      <c r="BC89" s="119">
        <v>6.6639085670215668</v>
      </c>
      <c r="BD89" s="251">
        <v>4.5609626992746701</v>
      </c>
      <c r="BE89" s="253">
        <v>2.0280804443312146</v>
      </c>
      <c r="BF89" s="119">
        <v>2.0154463088668706</v>
      </c>
      <c r="BG89" s="119">
        <v>2.0019887875337989</v>
      </c>
      <c r="BH89" s="119">
        <v>1.4522081160510112</v>
      </c>
      <c r="BI89" s="119">
        <v>6.6639085670215668</v>
      </c>
      <c r="BJ89" s="251">
        <v>4.5609626992746701</v>
      </c>
    </row>
    <row r="90" spans="2:62" ht="21.75" customHeight="1" thickBot="1" x14ac:dyDescent="0.25">
      <c r="B90" s="162"/>
      <c r="C90" s="66" t="s">
        <v>241</v>
      </c>
      <c r="D90" s="64"/>
      <c r="E90" s="64"/>
      <c r="F90" s="64"/>
      <c r="G90" s="64"/>
      <c r="H90" s="64"/>
      <c r="I90" s="125"/>
      <c r="J90" s="125"/>
      <c r="K90" s="125"/>
      <c r="L90" s="125"/>
      <c r="M90" s="125"/>
      <c r="N90" s="249"/>
      <c r="O90" s="250"/>
      <c r="P90" s="65"/>
      <c r="Q90" s="65"/>
      <c r="R90" s="65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5"/>
      <c r="AE90" s="65"/>
      <c r="AF90" s="65"/>
      <c r="AG90" s="65"/>
      <c r="AH90" s="65"/>
      <c r="AI90" s="65"/>
      <c r="AJ90" s="208"/>
      <c r="AK90" s="208"/>
      <c r="AL90" s="208"/>
      <c r="AM90" s="125"/>
      <c r="AN90" s="125"/>
      <c r="AO90" s="125"/>
      <c r="AP90" s="125"/>
      <c r="AQ90" s="125"/>
      <c r="AR90" s="249"/>
      <c r="AS90" s="161"/>
      <c r="AT90" s="125"/>
      <c r="AU90" s="125"/>
      <c r="AV90" s="125"/>
      <c r="AW90" s="125"/>
      <c r="AX90" s="249"/>
      <c r="AY90" s="161"/>
      <c r="AZ90" s="125"/>
      <c r="BA90" s="125"/>
      <c r="BB90" s="125"/>
      <c r="BC90" s="125"/>
      <c r="BD90" s="249"/>
      <c r="BE90" s="161"/>
      <c r="BF90" s="125"/>
      <c r="BG90" s="125"/>
      <c r="BH90" s="125"/>
      <c r="BI90" s="125"/>
      <c r="BJ90" s="249"/>
    </row>
    <row r="91" spans="2:62" ht="21" customHeight="1" thickBot="1" x14ac:dyDescent="0.25">
      <c r="B91" s="163"/>
      <c r="C91" s="58" t="s">
        <v>528</v>
      </c>
      <c r="D91" s="59" t="s">
        <v>38</v>
      </c>
      <c r="E91" s="60" t="str">
        <f>IF(LEFT(TRIM(E14),1)="T",-10*LOG(10^(-E76/10)+10^(-E82/10)),"-")</f>
        <v>-</v>
      </c>
      <c r="F91" s="60" t="str">
        <f>IF(LEFT(TRIM(F14),1)="T",-10*LOG(10^(-F76/10)+10^(-F82/10)),"-")</f>
        <v>-</v>
      </c>
      <c r="G91" s="60" t="str">
        <f>IF(LEFT(TRIM(G14),1)="T",-10*LOG(10^(-G76/10)+10^(-G82/10)),"-")</f>
        <v>-</v>
      </c>
      <c r="H91" s="60" t="str">
        <f>IF(LEFT(TRIM(H14),1)="T",-10*LOG(10^(-H76/10)+10^(-H82/10)),"-")</f>
        <v>-</v>
      </c>
      <c r="I91" s="123">
        <v>7.3</v>
      </c>
      <c r="J91" s="123">
        <v>7.2</v>
      </c>
      <c r="K91" s="123">
        <v>7.3</v>
      </c>
      <c r="L91" s="123">
        <v>15.3</v>
      </c>
      <c r="M91" s="123">
        <v>6.1</v>
      </c>
      <c r="N91" s="246">
        <v>4.4000000000000004</v>
      </c>
      <c r="O91" s="247" t="str">
        <f t="shared" ref="O91:AI91" si="18">IF(LEFT(TRIM(O14),1)="T",-10*LOG(10^(-O76/10)+10^(-O82/10)),"-")</f>
        <v>-</v>
      </c>
      <c r="P91" s="60" t="str">
        <f t="shared" si="18"/>
        <v>-</v>
      </c>
      <c r="Q91" s="60" t="str">
        <f t="shared" si="18"/>
        <v>-</v>
      </c>
      <c r="R91" s="60" t="str">
        <f t="shared" si="18"/>
        <v>-</v>
      </c>
      <c r="S91" s="60" t="str">
        <f t="shared" si="18"/>
        <v>-</v>
      </c>
      <c r="T91" s="60" t="str">
        <f t="shared" si="18"/>
        <v>-</v>
      </c>
      <c r="U91" s="60" t="str">
        <f t="shared" si="18"/>
        <v>-</v>
      </c>
      <c r="V91" s="60" t="str">
        <f t="shared" si="18"/>
        <v>-</v>
      </c>
      <c r="W91" s="60" t="str">
        <f t="shared" si="18"/>
        <v>-</v>
      </c>
      <c r="X91" s="60" t="str">
        <f t="shared" si="18"/>
        <v>-</v>
      </c>
      <c r="Y91" s="60" t="str">
        <f t="shared" si="18"/>
        <v>-</v>
      </c>
      <c r="Z91" s="60" t="str">
        <f t="shared" si="18"/>
        <v>-</v>
      </c>
      <c r="AA91" s="60" t="str">
        <f t="shared" si="18"/>
        <v>-</v>
      </c>
      <c r="AB91" s="60" t="str">
        <f t="shared" si="18"/>
        <v>-</v>
      </c>
      <c r="AC91" s="60" t="str">
        <f t="shared" si="18"/>
        <v>-</v>
      </c>
      <c r="AD91" s="60" t="str">
        <f t="shared" si="18"/>
        <v>-</v>
      </c>
      <c r="AE91" s="60" t="str">
        <f t="shared" si="18"/>
        <v>-</v>
      </c>
      <c r="AF91" s="60" t="str">
        <f t="shared" si="18"/>
        <v>-</v>
      </c>
      <c r="AG91" s="60" t="str">
        <f t="shared" si="18"/>
        <v>-</v>
      </c>
      <c r="AH91" s="60" t="str">
        <f t="shared" si="18"/>
        <v>-</v>
      </c>
      <c r="AI91" s="60" t="str">
        <f t="shared" si="18"/>
        <v>-</v>
      </c>
      <c r="AJ91" s="199" t="str">
        <f>IF(LEFT(TRIM(AJ14), 1)="T", -10*LOG(10^(-AJ76/10)+10^(-AJ82/10)), "-")</f>
        <v>-</v>
      </c>
      <c r="AK91" s="206" t="str">
        <f>IF(LEFT(TRIM(AK14), 1)="T", -10*LOG(10^(-AK76/10)+10^(-AK82/10)), "-")</f>
        <v>-</v>
      </c>
      <c r="AL91" s="206" t="str">
        <f>IF(LEFT(TRIM(AL14), 1)="T", -10*LOG(10^(-AL76/10)+10^(-AL82/10)), "-")</f>
        <v>-</v>
      </c>
      <c r="AM91" s="123">
        <v>7.2</v>
      </c>
      <c r="AN91" s="123">
        <v>7.2</v>
      </c>
      <c r="AO91" s="123">
        <v>7.3</v>
      </c>
      <c r="AP91" s="123">
        <v>15.2</v>
      </c>
      <c r="AQ91" s="123">
        <v>6.1</v>
      </c>
      <c r="AR91" s="246">
        <v>4.4000000000000004</v>
      </c>
      <c r="AS91" s="248">
        <v>7.2</v>
      </c>
      <c r="AT91" s="123">
        <v>7.3</v>
      </c>
      <c r="AU91" s="123">
        <v>7.3</v>
      </c>
      <c r="AV91" s="123">
        <v>15.3</v>
      </c>
      <c r="AW91" s="123">
        <v>6.1</v>
      </c>
      <c r="AX91" s="246">
        <v>4.4000000000000004</v>
      </c>
      <c r="AY91" s="248">
        <v>7.2</v>
      </c>
      <c r="AZ91" s="123">
        <v>7.2</v>
      </c>
      <c r="BA91" s="123">
        <v>7.3</v>
      </c>
      <c r="BB91" s="123">
        <v>15.2</v>
      </c>
      <c r="BC91" s="123">
        <v>6</v>
      </c>
      <c r="BD91" s="246">
        <v>4.4000000000000004</v>
      </c>
      <c r="BE91" s="248">
        <v>7.2</v>
      </c>
      <c r="BF91" s="123">
        <v>7.3</v>
      </c>
      <c r="BG91" s="123">
        <v>7.3</v>
      </c>
      <c r="BH91" s="123">
        <v>15.3</v>
      </c>
      <c r="BI91" s="123">
        <v>6.1</v>
      </c>
      <c r="BJ91" s="246">
        <v>4.4000000000000004</v>
      </c>
    </row>
    <row r="92" spans="2:62" ht="21" customHeight="1" thickBot="1" x14ac:dyDescent="0.25">
      <c r="B92" s="163"/>
      <c r="C92" s="58" t="s">
        <v>214</v>
      </c>
      <c r="D92" s="59" t="s">
        <v>38</v>
      </c>
      <c r="E92" s="60" t="str">
        <f>IF(LEFT(TRIM(E14),1)="T",E58,"-")</f>
        <v>-</v>
      </c>
      <c r="F92" s="60" t="str">
        <f>IF(LEFT(TRIM(F14),1)="T",F58,"-")</f>
        <v>-</v>
      </c>
      <c r="G92" s="60" t="str">
        <f>IF(LEFT(TRIM(G14),1)="T",G58,"-")</f>
        <v>-</v>
      </c>
      <c r="H92" s="60" t="str">
        <f>IF(LEFT(TRIM(H14),1)="T",H58,"-")</f>
        <v>-</v>
      </c>
      <c r="I92" s="123">
        <v>7.3</v>
      </c>
      <c r="J92" s="123">
        <v>7.3</v>
      </c>
      <c r="K92" s="123">
        <v>7.3</v>
      </c>
      <c r="L92" s="123">
        <v>15.3</v>
      </c>
      <c r="M92" s="123">
        <v>6</v>
      </c>
      <c r="N92" s="246">
        <v>4.4000000000000004</v>
      </c>
      <c r="O92" s="247" t="str">
        <f t="shared" ref="O92:AI92" si="19">IF(LEFT(TRIM(O14),1)="T",O58,"-")</f>
        <v>-</v>
      </c>
      <c r="P92" s="60" t="str">
        <f t="shared" si="19"/>
        <v>-</v>
      </c>
      <c r="Q92" s="60" t="str">
        <f t="shared" si="19"/>
        <v>-</v>
      </c>
      <c r="R92" s="60" t="str">
        <f t="shared" si="19"/>
        <v>-</v>
      </c>
      <c r="S92" s="60" t="str">
        <f t="shared" si="19"/>
        <v>-</v>
      </c>
      <c r="T92" s="60" t="str">
        <f t="shared" si="19"/>
        <v>-</v>
      </c>
      <c r="U92" s="60" t="str">
        <f t="shared" si="19"/>
        <v>-</v>
      </c>
      <c r="V92" s="60" t="str">
        <f t="shared" si="19"/>
        <v>-</v>
      </c>
      <c r="W92" s="60" t="str">
        <f t="shared" si="19"/>
        <v>-</v>
      </c>
      <c r="X92" s="60" t="str">
        <f t="shared" si="19"/>
        <v>-</v>
      </c>
      <c r="Y92" s="60" t="str">
        <f t="shared" si="19"/>
        <v>-</v>
      </c>
      <c r="Z92" s="60" t="str">
        <f t="shared" si="19"/>
        <v>-</v>
      </c>
      <c r="AA92" s="60" t="str">
        <f t="shared" si="19"/>
        <v>-</v>
      </c>
      <c r="AB92" s="60" t="str">
        <f t="shared" si="19"/>
        <v>-</v>
      </c>
      <c r="AC92" s="60" t="str">
        <f t="shared" si="19"/>
        <v>-</v>
      </c>
      <c r="AD92" s="60" t="str">
        <f t="shared" si="19"/>
        <v>-</v>
      </c>
      <c r="AE92" s="60" t="str">
        <f t="shared" si="19"/>
        <v>-</v>
      </c>
      <c r="AF92" s="60" t="str">
        <f t="shared" si="19"/>
        <v>-</v>
      </c>
      <c r="AG92" s="60" t="str">
        <f t="shared" si="19"/>
        <v>-</v>
      </c>
      <c r="AH92" s="60" t="str">
        <f t="shared" si="19"/>
        <v>-</v>
      </c>
      <c r="AI92" s="60" t="str">
        <f t="shared" si="19"/>
        <v>-</v>
      </c>
      <c r="AJ92" s="199" t="str">
        <f>IF(LEFT(TRIM(AJ14), 1)="T", AJ58, "-")</f>
        <v>-</v>
      </c>
      <c r="AK92" s="199" t="str">
        <f>IF(LEFT(TRIM(AK14), 1)="T", AK58, "-")</f>
        <v>-</v>
      </c>
      <c r="AL92" s="199" t="str">
        <f>IF(LEFT(TRIM(AL14), 1)="T", AL58, "-")</f>
        <v>-</v>
      </c>
      <c r="AM92" s="123">
        <v>7.3</v>
      </c>
      <c r="AN92" s="123">
        <v>7.3</v>
      </c>
      <c r="AO92" s="123">
        <v>7.3</v>
      </c>
      <c r="AP92" s="123">
        <v>15.3</v>
      </c>
      <c r="AQ92" s="123">
        <v>6</v>
      </c>
      <c r="AR92" s="246">
        <v>4.4000000000000004</v>
      </c>
      <c r="AS92" s="248">
        <v>7.3</v>
      </c>
      <c r="AT92" s="123">
        <v>7.3</v>
      </c>
      <c r="AU92" s="123">
        <v>7.3</v>
      </c>
      <c r="AV92" s="123">
        <v>15.3</v>
      </c>
      <c r="AW92" s="123">
        <v>6</v>
      </c>
      <c r="AX92" s="246">
        <v>4.4000000000000004</v>
      </c>
      <c r="AY92" s="248">
        <v>7.3</v>
      </c>
      <c r="AZ92" s="123">
        <v>7.3</v>
      </c>
      <c r="BA92" s="123">
        <v>7.3</v>
      </c>
      <c r="BB92" s="123">
        <v>15.3</v>
      </c>
      <c r="BC92" s="123">
        <v>6</v>
      </c>
      <c r="BD92" s="246">
        <v>4.4000000000000004</v>
      </c>
      <c r="BE92" s="248">
        <v>7.3</v>
      </c>
      <c r="BF92" s="123">
        <v>7.3</v>
      </c>
      <c r="BG92" s="123">
        <v>7.3</v>
      </c>
      <c r="BH92" s="123">
        <v>15.3</v>
      </c>
      <c r="BI92" s="123">
        <v>6</v>
      </c>
      <c r="BJ92" s="246">
        <v>4.4000000000000004</v>
      </c>
    </row>
    <row r="93" spans="2:62" ht="19.5" customHeight="1" thickBot="1" x14ac:dyDescent="0.25">
      <c r="B93" s="163"/>
      <c r="C93" s="172" t="s">
        <v>529</v>
      </c>
      <c r="D93" s="173" t="s">
        <v>38</v>
      </c>
      <c r="E93" s="91" t="str">
        <f>IF(LEFT(TRIM(E14),1)="T",E91-E92,"-")</f>
        <v>-</v>
      </c>
      <c r="F93" s="91" t="str">
        <f>IF(LEFT(TRIM(F14),1)="T",F91-F92,"-")</f>
        <v>-</v>
      </c>
      <c r="G93" s="91" t="str">
        <f>IF(LEFT(TRIM(G14),1)="T",G91-G92,"-")</f>
        <v>-</v>
      </c>
      <c r="H93" s="91" t="str">
        <f>IF(LEFT(TRIM(H14),1)="T",H91-H92,"-")</f>
        <v>-</v>
      </c>
      <c r="I93" s="119">
        <v>0</v>
      </c>
      <c r="J93" s="119">
        <v>0</v>
      </c>
      <c r="K93" s="119">
        <v>0</v>
      </c>
      <c r="L93" s="119">
        <v>0</v>
      </c>
      <c r="M93" s="119">
        <v>0</v>
      </c>
      <c r="N93" s="251">
        <v>0</v>
      </c>
      <c r="O93" s="252" t="str">
        <f t="shared" ref="O93:AI93" si="20">IF(LEFT(TRIM(O14),1)="T",O91-O92,"-")</f>
        <v>-</v>
      </c>
      <c r="P93" s="91" t="str">
        <f t="shared" si="20"/>
        <v>-</v>
      </c>
      <c r="Q93" s="91" t="str">
        <f t="shared" si="20"/>
        <v>-</v>
      </c>
      <c r="R93" s="91" t="str">
        <f t="shared" si="20"/>
        <v>-</v>
      </c>
      <c r="S93" s="91" t="str">
        <f t="shared" si="20"/>
        <v>-</v>
      </c>
      <c r="T93" s="91" t="str">
        <f t="shared" si="20"/>
        <v>-</v>
      </c>
      <c r="U93" s="91" t="str">
        <f t="shared" si="20"/>
        <v>-</v>
      </c>
      <c r="V93" s="91" t="str">
        <f t="shared" si="20"/>
        <v>-</v>
      </c>
      <c r="W93" s="91" t="str">
        <f t="shared" si="20"/>
        <v>-</v>
      </c>
      <c r="X93" s="91" t="str">
        <f t="shared" si="20"/>
        <v>-</v>
      </c>
      <c r="Y93" s="91" t="str">
        <f t="shared" si="20"/>
        <v>-</v>
      </c>
      <c r="Z93" s="91" t="str">
        <f t="shared" si="20"/>
        <v>-</v>
      </c>
      <c r="AA93" s="91" t="str">
        <f t="shared" si="20"/>
        <v>-</v>
      </c>
      <c r="AB93" s="91" t="str">
        <f t="shared" si="20"/>
        <v>-</v>
      </c>
      <c r="AC93" s="91" t="str">
        <f t="shared" si="20"/>
        <v>-</v>
      </c>
      <c r="AD93" s="195" t="str">
        <f t="shared" si="20"/>
        <v>-</v>
      </c>
      <c r="AE93" s="195" t="str">
        <f t="shared" si="20"/>
        <v>-</v>
      </c>
      <c r="AF93" s="195" t="str">
        <f t="shared" si="20"/>
        <v>-</v>
      </c>
      <c r="AG93" s="195" t="str">
        <f t="shared" si="20"/>
        <v>-</v>
      </c>
      <c r="AH93" s="195" t="str">
        <f t="shared" si="20"/>
        <v>-</v>
      </c>
      <c r="AI93" s="195" t="str">
        <f t="shared" si="20"/>
        <v>-</v>
      </c>
      <c r="AJ93" s="209" t="str">
        <f>IF(LEFT(TRIM(AJ14), 1)="T", AJ91-AJ92, "-")</f>
        <v>-</v>
      </c>
      <c r="AK93" s="210" t="str">
        <f>IF(LEFT(TRIM(AK14), 1)="T", AK91-AK92, "-")</f>
        <v>-</v>
      </c>
      <c r="AL93" s="210" t="str">
        <f>IF(LEFT(TRIM(AL14), 1)="T", AL91-AL92, "-")</f>
        <v>-</v>
      </c>
      <c r="AM93" s="119">
        <v>0</v>
      </c>
      <c r="AN93" s="119">
        <v>0</v>
      </c>
      <c r="AO93" s="119">
        <v>0</v>
      </c>
      <c r="AP93" s="119">
        <v>0</v>
      </c>
      <c r="AQ93" s="119">
        <v>0</v>
      </c>
      <c r="AR93" s="251">
        <v>0</v>
      </c>
      <c r="AS93" s="253">
        <v>0</v>
      </c>
      <c r="AT93" s="119">
        <v>0</v>
      </c>
      <c r="AU93" s="119">
        <v>0</v>
      </c>
      <c r="AV93" s="119">
        <v>0</v>
      </c>
      <c r="AW93" s="119">
        <v>0</v>
      </c>
      <c r="AX93" s="251">
        <v>0</v>
      </c>
      <c r="AY93" s="253">
        <v>0</v>
      </c>
      <c r="AZ93" s="119">
        <v>0</v>
      </c>
      <c r="BA93" s="119">
        <v>0</v>
      </c>
      <c r="BB93" s="119">
        <v>0</v>
      </c>
      <c r="BC93" s="119">
        <v>0</v>
      </c>
      <c r="BD93" s="251">
        <v>0</v>
      </c>
      <c r="BE93" s="253">
        <v>0</v>
      </c>
      <c r="BF93" s="119">
        <v>0</v>
      </c>
      <c r="BG93" s="119">
        <v>0</v>
      </c>
      <c r="BH93" s="119">
        <v>0</v>
      </c>
      <c r="BI93" s="119">
        <v>0</v>
      </c>
      <c r="BJ93" s="251">
        <v>0</v>
      </c>
    </row>
    <row r="94" spans="2:62" x14ac:dyDescent="0.2">
      <c r="E94" s="80"/>
      <c r="F94" s="80"/>
      <c r="G94" s="80"/>
      <c r="H94" s="80"/>
      <c r="S94" s="80"/>
      <c r="T94" s="80"/>
      <c r="U94" s="48"/>
      <c r="V94" s="48"/>
      <c r="W94" s="48"/>
      <c r="X94" s="48"/>
      <c r="Y94" s="48"/>
      <c r="Z94" s="48"/>
      <c r="AA94" s="48"/>
      <c r="AB94" s="48"/>
      <c r="AC94" s="48"/>
      <c r="AD94" s="81"/>
      <c r="AE94" s="81"/>
      <c r="AF94" s="81"/>
      <c r="AG94" s="81"/>
      <c r="AH94" s="81"/>
      <c r="AI94" s="81"/>
    </row>
    <row r="95" spans="2:62" x14ac:dyDescent="0.2">
      <c r="E95" s="47"/>
      <c r="F95" s="47"/>
      <c r="G95" s="47"/>
      <c r="H95" s="47"/>
      <c r="S95" s="47"/>
      <c r="T95" s="47"/>
      <c r="U95" s="48"/>
      <c r="V95" s="48"/>
      <c r="W95" s="48"/>
      <c r="X95" s="48"/>
      <c r="Y95" s="48"/>
      <c r="Z95" s="48"/>
      <c r="AA95" s="48"/>
      <c r="AB95" s="48"/>
      <c r="AC95" s="48"/>
      <c r="AD95" s="51"/>
      <c r="AE95" s="51"/>
      <c r="AF95" s="51"/>
      <c r="AG95" s="51"/>
      <c r="AH95" s="51"/>
      <c r="AI95" s="51"/>
    </row>
    <row r="96" spans="2:62" x14ac:dyDescent="0.2">
      <c r="E96" s="47"/>
      <c r="F96" s="47"/>
      <c r="G96" s="47"/>
      <c r="H96" s="47"/>
      <c r="S96" s="47"/>
      <c r="T96" s="47"/>
      <c r="U96" s="48"/>
      <c r="V96" s="48"/>
      <c r="W96" s="48"/>
      <c r="X96" s="48"/>
      <c r="Y96" s="48"/>
      <c r="Z96" s="48"/>
      <c r="AA96" s="48"/>
      <c r="AB96" s="48"/>
      <c r="AC96" s="48"/>
      <c r="AD96" s="51"/>
      <c r="AE96" s="51"/>
      <c r="AF96" s="51"/>
      <c r="AG96" s="51"/>
      <c r="AH96" s="51"/>
      <c r="AI96" s="51"/>
    </row>
    <row r="97" spans="5:35" x14ac:dyDescent="0.2">
      <c r="E97" s="47"/>
      <c r="F97" s="47"/>
      <c r="G97" s="47"/>
      <c r="H97" s="47"/>
      <c r="S97" s="47"/>
      <c r="T97" s="47"/>
      <c r="U97" s="48"/>
      <c r="V97" s="48"/>
      <c r="W97" s="48"/>
      <c r="X97" s="48"/>
      <c r="Y97" s="48"/>
      <c r="Z97" s="48"/>
      <c r="AA97" s="48"/>
      <c r="AB97" s="48"/>
      <c r="AC97" s="48"/>
      <c r="AD97" s="51"/>
      <c r="AE97" s="51"/>
      <c r="AF97" s="51"/>
      <c r="AG97" s="51"/>
      <c r="AH97" s="51"/>
      <c r="AI97" s="51"/>
    </row>
    <row r="98" spans="5:35" x14ac:dyDescent="0.2">
      <c r="E98" s="47"/>
      <c r="F98" s="47"/>
      <c r="G98" s="47"/>
      <c r="H98" s="47"/>
      <c r="S98" s="47"/>
      <c r="T98" s="47"/>
      <c r="U98" s="48"/>
      <c r="V98" s="48"/>
      <c r="W98" s="48"/>
      <c r="X98" s="48"/>
      <c r="Y98" s="48"/>
      <c r="Z98" s="48"/>
      <c r="AA98" s="48"/>
      <c r="AB98" s="48"/>
      <c r="AC98" s="48"/>
      <c r="AD98" s="51"/>
      <c r="AE98" s="51"/>
      <c r="AF98" s="51"/>
      <c r="AG98" s="51"/>
      <c r="AH98" s="51"/>
      <c r="AI98" s="51"/>
    </row>
    <row r="99" spans="5:35" x14ac:dyDescent="0.2">
      <c r="E99" s="47"/>
      <c r="F99" s="47"/>
      <c r="G99" s="47"/>
      <c r="H99" s="47"/>
      <c r="S99" s="47"/>
      <c r="T99" s="47"/>
      <c r="U99" s="48"/>
      <c r="V99" s="48"/>
      <c r="W99" s="48"/>
      <c r="X99" s="48"/>
      <c r="Y99" s="48"/>
      <c r="Z99" s="48"/>
      <c r="AA99" s="48"/>
      <c r="AB99" s="48"/>
      <c r="AC99" s="48"/>
      <c r="AD99" s="51"/>
      <c r="AE99" s="51"/>
      <c r="AF99" s="51"/>
      <c r="AG99" s="51"/>
      <c r="AH99" s="51"/>
      <c r="AI99" s="51"/>
    </row>
    <row r="100" spans="5:35" x14ac:dyDescent="0.2">
      <c r="E100" s="47"/>
      <c r="F100" s="47"/>
      <c r="G100" s="47"/>
      <c r="H100" s="47"/>
      <c r="S100" s="47"/>
      <c r="T100" s="47"/>
      <c r="U100" s="48"/>
      <c r="V100" s="48"/>
      <c r="W100" s="48"/>
      <c r="X100" s="48"/>
      <c r="Y100" s="48"/>
      <c r="Z100" s="48"/>
      <c r="AA100" s="48"/>
      <c r="AB100" s="48"/>
      <c r="AC100" s="48"/>
      <c r="AD100" s="51"/>
      <c r="AE100" s="51"/>
      <c r="AF100" s="51"/>
      <c r="AG100" s="51"/>
      <c r="AH100" s="51"/>
      <c r="AI100" s="51"/>
    </row>
    <row r="101" spans="5:35" x14ac:dyDescent="0.2">
      <c r="E101" s="47"/>
      <c r="F101" s="47"/>
      <c r="G101" s="47"/>
      <c r="H101" s="47"/>
      <c r="S101" s="47"/>
      <c r="T101" s="47"/>
      <c r="U101" s="48"/>
      <c r="V101" s="48"/>
      <c r="W101" s="48"/>
      <c r="X101" s="48"/>
      <c r="Y101" s="48"/>
      <c r="Z101" s="48"/>
      <c r="AA101" s="48"/>
      <c r="AB101" s="48"/>
      <c r="AC101" s="48"/>
      <c r="AD101" s="51"/>
      <c r="AE101" s="51"/>
      <c r="AF101" s="51"/>
      <c r="AG101" s="51"/>
      <c r="AH101" s="51"/>
      <c r="AI101" s="51"/>
    </row>
    <row r="102" spans="5:35" x14ac:dyDescent="0.2">
      <c r="E102" s="47"/>
      <c r="F102" s="47"/>
      <c r="G102" s="47"/>
      <c r="H102" s="47"/>
      <c r="S102" s="47"/>
      <c r="T102" s="47"/>
      <c r="U102" s="48"/>
      <c r="V102" s="48"/>
      <c r="W102" s="48"/>
      <c r="X102" s="48"/>
      <c r="Y102" s="48"/>
      <c r="Z102" s="48"/>
      <c r="AA102" s="48"/>
      <c r="AB102" s="48"/>
      <c r="AC102" s="48"/>
      <c r="AD102" s="51"/>
      <c r="AE102" s="51"/>
      <c r="AF102" s="51"/>
      <c r="AG102" s="51"/>
      <c r="AH102" s="51"/>
      <c r="AI102" s="51"/>
    </row>
    <row r="103" spans="5:35" x14ac:dyDescent="0.2">
      <c r="E103" s="47"/>
      <c r="F103" s="47"/>
      <c r="G103" s="47"/>
      <c r="H103" s="47"/>
      <c r="S103" s="47"/>
      <c r="T103" s="47"/>
      <c r="U103" s="48"/>
      <c r="V103" s="48"/>
      <c r="W103" s="48"/>
      <c r="X103" s="48"/>
      <c r="Y103" s="48"/>
      <c r="Z103" s="48"/>
      <c r="AA103" s="48"/>
      <c r="AB103" s="48"/>
      <c r="AC103" s="48"/>
      <c r="AD103" s="51"/>
      <c r="AE103" s="51"/>
      <c r="AF103" s="51"/>
      <c r="AG103" s="51"/>
      <c r="AH103" s="51"/>
      <c r="AI103" s="51"/>
    </row>
    <row r="104" spans="5:35" x14ac:dyDescent="0.2">
      <c r="E104" s="47"/>
      <c r="F104" s="47"/>
      <c r="G104" s="47"/>
      <c r="H104" s="47"/>
      <c r="S104" s="47"/>
      <c r="T104" s="47"/>
      <c r="U104" s="48"/>
      <c r="V104" s="48"/>
      <c r="W104" s="48"/>
      <c r="X104" s="48"/>
      <c r="Y104" s="48"/>
      <c r="Z104" s="48"/>
      <c r="AA104" s="48"/>
      <c r="AB104" s="48"/>
      <c r="AC104" s="48"/>
      <c r="AD104" s="51"/>
      <c r="AE104" s="51"/>
      <c r="AF104" s="51"/>
      <c r="AG104" s="51"/>
      <c r="AH104" s="51"/>
      <c r="AI104" s="51"/>
    </row>
    <row r="105" spans="5:35" x14ac:dyDescent="0.2">
      <c r="E105" s="47"/>
      <c r="F105" s="47"/>
      <c r="G105" s="47"/>
      <c r="H105" s="47"/>
      <c r="S105" s="47"/>
      <c r="T105" s="47"/>
      <c r="U105" s="48"/>
      <c r="V105" s="48"/>
      <c r="W105" s="48"/>
      <c r="X105" s="48"/>
      <c r="Y105" s="48"/>
      <c r="Z105" s="48"/>
      <c r="AA105" s="48"/>
      <c r="AB105" s="48"/>
      <c r="AC105" s="48"/>
      <c r="AD105" s="51"/>
      <c r="AE105" s="51"/>
      <c r="AF105" s="51"/>
      <c r="AG105" s="51"/>
      <c r="AH105" s="51"/>
      <c r="AI105" s="51"/>
    </row>
    <row r="106" spans="5:35" x14ac:dyDescent="0.2">
      <c r="E106" s="47"/>
      <c r="F106" s="47"/>
      <c r="G106" s="47"/>
      <c r="H106" s="47"/>
      <c r="S106" s="47"/>
      <c r="T106" s="47"/>
      <c r="U106" s="48"/>
      <c r="V106" s="48"/>
      <c r="W106" s="48"/>
      <c r="X106" s="48"/>
      <c r="Y106" s="48"/>
      <c r="Z106" s="48"/>
      <c r="AA106" s="48"/>
      <c r="AB106" s="48"/>
      <c r="AC106" s="48"/>
      <c r="AD106" s="51"/>
      <c r="AE106" s="51"/>
      <c r="AF106" s="51"/>
      <c r="AG106" s="51"/>
      <c r="AH106" s="51"/>
      <c r="AI106" s="51"/>
    </row>
    <row r="107" spans="5:35" x14ac:dyDescent="0.2">
      <c r="E107" s="47"/>
      <c r="F107" s="47"/>
      <c r="G107" s="47"/>
      <c r="H107" s="47"/>
      <c r="S107" s="47"/>
      <c r="T107" s="47"/>
      <c r="U107" s="48"/>
      <c r="V107" s="48"/>
      <c r="W107" s="48"/>
      <c r="X107" s="48"/>
      <c r="Y107" s="48"/>
      <c r="Z107" s="48"/>
      <c r="AA107" s="48"/>
      <c r="AB107" s="48"/>
      <c r="AC107" s="48"/>
      <c r="AD107" s="51"/>
      <c r="AE107" s="51"/>
      <c r="AF107" s="51"/>
      <c r="AG107" s="51"/>
      <c r="AH107" s="51"/>
      <c r="AI107" s="51"/>
    </row>
    <row r="108" spans="5:35" x14ac:dyDescent="0.2">
      <c r="E108" s="47"/>
      <c r="F108" s="47"/>
      <c r="G108" s="47"/>
      <c r="H108" s="47"/>
      <c r="S108" s="47"/>
      <c r="T108" s="47"/>
      <c r="U108" s="48"/>
      <c r="V108" s="48"/>
      <c r="W108" s="48"/>
      <c r="X108" s="48"/>
      <c r="Y108" s="48"/>
      <c r="Z108" s="48"/>
      <c r="AA108" s="48"/>
      <c r="AB108" s="48"/>
      <c r="AC108" s="48"/>
      <c r="AD108" s="51"/>
      <c r="AE108" s="51"/>
      <c r="AF108" s="51"/>
      <c r="AG108" s="51"/>
      <c r="AH108" s="51"/>
      <c r="AI108" s="51"/>
    </row>
    <row r="109" spans="5:35" x14ac:dyDescent="0.2">
      <c r="AD109" s="51"/>
      <c r="AE109" s="51"/>
      <c r="AF109" s="51"/>
      <c r="AG109" s="51"/>
      <c r="AH109" s="51"/>
      <c r="AI109" s="51"/>
    </row>
    <row r="110" spans="5:35" x14ac:dyDescent="0.2">
      <c r="AD110" s="51"/>
      <c r="AE110" s="51"/>
      <c r="AF110" s="51"/>
      <c r="AG110" s="51"/>
      <c r="AH110" s="51"/>
      <c r="AI110" s="51"/>
    </row>
    <row r="111" spans="5:35" x14ac:dyDescent="0.2">
      <c r="AD111" s="51"/>
      <c r="AE111" s="51"/>
      <c r="AF111" s="51"/>
      <c r="AG111" s="51"/>
      <c r="AH111" s="51"/>
      <c r="AI111" s="51"/>
    </row>
    <row r="112" spans="5:35" x14ac:dyDescent="0.2">
      <c r="AD112" s="51"/>
      <c r="AE112" s="51"/>
      <c r="AF112" s="51"/>
      <c r="AG112" s="51"/>
      <c r="AH112" s="51"/>
      <c r="AI112" s="51"/>
    </row>
    <row r="113" spans="30:35" x14ac:dyDescent="0.2">
      <c r="AD113" s="51"/>
      <c r="AE113" s="51"/>
      <c r="AF113" s="51"/>
      <c r="AG113" s="51"/>
      <c r="AH113" s="51"/>
      <c r="AI113" s="51"/>
    </row>
    <row r="114" spans="30:35" x14ac:dyDescent="0.2">
      <c r="AD114" s="51"/>
      <c r="AE114" s="51"/>
      <c r="AF114" s="51"/>
      <c r="AG114" s="51"/>
      <c r="AH114" s="51"/>
      <c r="AI114" s="51"/>
    </row>
    <row r="115" spans="30:35" x14ac:dyDescent="0.2">
      <c r="AD115" s="51"/>
      <c r="AE115" s="51"/>
      <c r="AF115" s="51"/>
      <c r="AG115" s="51"/>
      <c r="AH115" s="51"/>
      <c r="AI115" s="51"/>
    </row>
    <row r="116" spans="30:35" x14ac:dyDescent="0.2">
      <c r="AD116" s="51"/>
      <c r="AE116" s="51"/>
      <c r="AF116" s="51"/>
      <c r="AG116" s="51"/>
      <c r="AH116" s="51"/>
      <c r="AI116" s="51"/>
    </row>
    <row r="117" spans="30:35" x14ac:dyDescent="0.2">
      <c r="AD117" s="51"/>
      <c r="AE117" s="51"/>
      <c r="AF117" s="51"/>
      <c r="AG117" s="51"/>
      <c r="AH117" s="51"/>
      <c r="AI117" s="51"/>
    </row>
    <row r="118" spans="30:35" x14ac:dyDescent="0.2">
      <c r="AD118" s="51"/>
      <c r="AE118" s="51"/>
      <c r="AF118" s="51"/>
      <c r="AG118" s="51"/>
      <c r="AH118" s="51"/>
      <c r="AI118" s="51"/>
    </row>
    <row r="119" spans="30:35" x14ac:dyDescent="0.2">
      <c r="AD119" s="51"/>
      <c r="AE119" s="51"/>
      <c r="AF119" s="51"/>
      <c r="AG119" s="51"/>
      <c r="AH119" s="51"/>
      <c r="AI119" s="51"/>
    </row>
    <row r="120" spans="30:35" x14ac:dyDescent="0.2">
      <c r="AD120" s="51"/>
      <c r="AE120" s="51"/>
      <c r="AF120" s="51"/>
      <c r="AG120" s="51"/>
      <c r="AH120" s="51"/>
      <c r="AI120" s="51"/>
    </row>
    <row r="121" spans="30:35" x14ac:dyDescent="0.2">
      <c r="AD121" s="51"/>
      <c r="AE121" s="51"/>
      <c r="AF121" s="51"/>
      <c r="AG121" s="51"/>
      <c r="AH121" s="51"/>
      <c r="AI121" s="51"/>
    </row>
    <row r="122" spans="30:35" x14ac:dyDescent="0.2">
      <c r="AD122" s="51"/>
      <c r="AE122" s="51"/>
      <c r="AF122" s="51"/>
      <c r="AG122" s="51"/>
      <c r="AH122" s="51"/>
      <c r="AI122" s="51"/>
    </row>
    <row r="123" spans="30:35" x14ac:dyDescent="0.2">
      <c r="AD123" s="51"/>
      <c r="AE123" s="51"/>
      <c r="AF123" s="51"/>
      <c r="AG123" s="51"/>
      <c r="AH123" s="51"/>
      <c r="AI123" s="51"/>
    </row>
    <row r="124" spans="30:35" x14ac:dyDescent="0.2">
      <c r="AD124" s="51"/>
      <c r="AE124" s="51"/>
      <c r="AF124" s="51"/>
      <c r="AG124" s="51"/>
      <c r="AH124" s="51"/>
      <c r="AI124" s="51"/>
    </row>
    <row r="125" spans="30:35" x14ac:dyDescent="0.2">
      <c r="AD125" s="51"/>
      <c r="AE125" s="51"/>
      <c r="AF125" s="51"/>
      <c r="AG125" s="51"/>
      <c r="AH125" s="51"/>
      <c r="AI125" s="51"/>
    </row>
    <row r="126" spans="30:35" x14ac:dyDescent="0.2">
      <c r="AD126" s="51"/>
      <c r="AE126" s="51"/>
      <c r="AF126" s="51"/>
      <c r="AG126" s="51"/>
      <c r="AH126" s="51"/>
      <c r="AI126" s="51"/>
    </row>
    <row r="127" spans="30:35" x14ac:dyDescent="0.2">
      <c r="AD127" s="51"/>
      <c r="AE127" s="51"/>
      <c r="AF127" s="51"/>
      <c r="AG127" s="51"/>
      <c r="AH127" s="51"/>
      <c r="AI127" s="51"/>
    </row>
    <row r="128" spans="30:35" x14ac:dyDescent="0.2">
      <c r="AD128" s="51"/>
      <c r="AE128" s="51"/>
      <c r="AF128" s="51"/>
      <c r="AG128" s="51"/>
      <c r="AH128" s="51"/>
      <c r="AI128" s="51"/>
    </row>
    <row r="129" spans="30:35" x14ac:dyDescent="0.2">
      <c r="AD129" s="51"/>
      <c r="AE129" s="51"/>
      <c r="AF129" s="51"/>
      <c r="AG129" s="51"/>
      <c r="AH129" s="51"/>
      <c r="AI129" s="51"/>
    </row>
    <row r="130" spans="30:35" x14ac:dyDescent="0.2">
      <c r="AD130" s="51"/>
      <c r="AE130" s="51"/>
      <c r="AF130" s="51"/>
      <c r="AG130" s="51"/>
      <c r="AH130" s="51"/>
      <c r="AI130" s="51"/>
    </row>
    <row r="131" spans="30:35" x14ac:dyDescent="0.2">
      <c r="AD131" s="51"/>
      <c r="AE131" s="51"/>
      <c r="AF131" s="51"/>
      <c r="AG131" s="51"/>
      <c r="AH131" s="51"/>
      <c r="AI131" s="51"/>
    </row>
    <row r="132" spans="30:35" x14ac:dyDescent="0.2">
      <c r="AD132" s="51"/>
      <c r="AE132" s="51"/>
      <c r="AF132" s="51"/>
      <c r="AG132" s="51"/>
      <c r="AH132" s="51"/>
      <c r="AI132" s="51"/>
    </row>
    <row r="133" spans="30:35" x14ac:dyDescent="0.2">
      <c r="AD133" s="51"/>
      <c r="AE133" s="51"/>
      <c r="AF133" s="51"/>
      <c r="AG133" s="51"/>
      <c r="AH133" s="51"/>
      <c r="AI133" s="51"/>
    </row>
    <row r="134" spans="30:35" x14ac:dyDescent="0.2">
      <c r="AD134" s="41"/>
      <c r="AE134" s="41"/>
      <c r="AF134" s="41"/>
      <c r="AG134" s="41"/>
      <c r="AH134" s="41"/>
      <c r="AI134" s="41"/>
    </row>
    <row r="135" spans="30:35" x14ac:dyDescent="0.2">
      <c r="AD135" s="41"/>
      <c r="AE135" s="41"/>
      <c r="AF135" s="41"/>
      <c r="AG135" s="41"/>
      <c r="AH135" s="41"/>
      <c r="AI135" s="41"/>
    </row>
    <row r="136" spans="30:35" x14ac:dyDescent="0.2">
      <c r="AD136" s="41"/>
      <c r="AE136" s="41"/>
      <c r="AF136" s="41"/>
      <c r="AG136" s="41"/>
      <c r="AH136" s="41"/>
      <c r="AI136" s="41"/>
    </row>
    <row r="137" spans="30:35" x14ac:dyDescent="0.2">
      <c r="AD137" s="41"/>
      <c r="AE137" s="41"/>
      <c r="AF137" s="41"/>
      <c r="AG137" s="41"/>
      <c r="AH137" s="41"/>
      <c r="AI137" s="41"/>
    </row>
    <row r="138" spans="30:35" x14ac:dyDescent="0.2">
      <c r="AD138" s="41"/>
      <c r="AE138" s="41"/>
      <c r="AF138" s="41"/>
      <c r="AG138" s="41"/>
      <c r="AH138" s="41"/>
      <c r="AI138" s="41"/>
    </row>
    <row r="139" spans="30:35" x14ac:dyDescent="0.2">
      <c r="AD139" s="41"/>
      <c r="AE139" s="41"/>
      <c r="AF139" s="41"/>
      <c r="AG139" s="41"/>
      <c r="AH139" s="41"/>
      <c r="AI139" s="41"/>
    </row>
    <row r="140" spans="30:35" x14ac:dyDescent="0.2">
      <c r="AD140" s="41"/>
      <c r="AE140" s="41"/>
      <c r="AF140" s="41"/>
      <c r="AG140" s="41"/>
      <c r="AH140" s="41"/>
      <c r="AI140" s="41"/>
    </row>
    <row r="141" spans="30:35" x14ac:dyDescent="0.2">
      <c r="AD141" s="41"/>
      <c r="AE141" s="41"/>
      <c r="AF141" s="41"/>
      <c r="AG141" s="41"/>
      <c r="AH141" s="41"/>
      <c r="AI141" s="41"/>
    </row>
    <row r="142" spans="30:35" x14ac:dyDescent="0.2">
      <c r="AD142" s="41"/>
      <c r="AE142" s="41"/>
      <c r="AF142" s="41"/>
      <c r="AG142" s="41"/>
      <c r="AH142" s="41"/>
      <c r="AI142" s="41"/>
    </row>
    <row r="143" spans="30:35" x14ac:dyDescent="0.2">
      <c r="AD143" s="41"/>
      <c r="AE143" s="41"/>
      <c r="AF143" s="41"/>
      <c r="AG143" s="41"/>
      <c r="AH143" s="41"/>
      <c r="AI143" s="41"/>
    </row>
    <row r="144" spans="30:35" x14ac:dyDescent="0.2">
      <c r="AD144" s="41"/>
      <c r="AE144" s="41"/>
      <c r="AF144" s="41"/>
      <c r="AG144" s="41"/>
      <c r="AH144" s="41"/>
      <c r="AI144" s="41"/>
    </row>
    <row r="145" spans="30:35" x14ac:dyDescent="0.2">
      <c r="AD145" s="41"/>
      <c r="AE145" s="41"/>
      <c r="AF145" s="41"/>
      <c r="AG145" s="41"/>
      <c r="AH145" s="41"/>
      <c r="AI145" s="41"/>
    </row>
    <row r="146" spans="30:35" x14ac:dyDescent="0.2">
      <c r="AD146" s="41"/>
      <c r="AE146" s="41"/>
      <c r="AF146" s="41"/>
      <c r="AG146" s="41"/>
      <c r="AH146" s="41"/>
      <c r="AI146" s="41"/>
    </row>
    <row r="147" spans="30:35" x14ac:dyDescent="0.2">
      <c r="AD147" s="41"/>
      <c r="AE147" s="41"/>
      <c r="AF147" s="41"/>
      <c r="AG147" s="41"/>
      <c r="AH147" s="41"/>
      <c r="AI147" s="41"/>
    </row>
    <row r="148" spans="30:35" x14ac:dyDescent="0.2">
      <c r="AD148" s="41"/>
      <c r="AE148" s="41"/>
      <c r="AF148" s="41"/>
      <c r="AG148" s="41"/>
      <c r="AH148" s="41"/>
      <c r="AI148" s="41"/>
    </row>
    <row r="149" spans="30:35" x14ac:dyDescent="0.2">
      <c r="AD149" s="41"/>
      <c r="AE149" s="41"/>
      <c r="AF149" s="41"/>
      <c r="AG149" s="41"/>
      <c r="AH149" s="41"/>
      <c r="AI149" s="41"/>
    </row>
    <row r="150" spans="30:35" x14ac:dyDescent="0.2">
      <c r="AD150" s="41"/>
      <c r="AE150" s="41"/>
      <c r="AF150" s="41"/>
      <c r="AG150" s="41"/>
      <c r="AH150" s="41"/>
      <c r="AI150" s="41"/>
    </row>
    <row r="151" spans="30:35" x14ac:dyDescent="0.2">
      <c r="AD151" s="41"/>
      <c r="AE151" s="41"/>
      <c r="AF151" s="41"/>
      <c r="AG151" s="41"/>
      <c r="AH151" s="41"/>
      <c r="AI151" s="41"/>
    </row>
    <row r="152" spans="30:35" x14ac:dyDescent="0.2">
      <c r="AD152" s="41"/>
      <c r="AE152" s="41"/>
      <c r="AF152" s="41"/>
      <c r="AG152" s="41"/>
      <c r="AH152" s="41"/>
      <c r="AI152" s="41"/>
    </row>
    <row r="153" spans="30:35" x14ac:dyDescent="0.2">
      <c r="AD153" s="41"/>
      <c r="AE153" s="41"/>
      <c r="AF153" s="41"/>
      <c r="AG153" s="41"/>
      <c r="AH153" s="41"/>
      <c r="AI153" s="41"/>
    </row>
    <row r="154" spans="30:35" x14ac:dyDescent="0.2">
      <c r="AD154" s="41"/>
      <c r="AE154" s="41"/>
      <c r="AF154" s="41"/>
      <c r="AG154" s="41"/>
      <c r="AH154" s="41"/>
      <c r="AI154" s="41"/>
    </row>
    <row r="155" spans="30:35" x14ac:dyDescent="0.2">
      <c r="AD155" s="41"/>
      <c r="AE155" s="41"/>
      <c r="AF155" s="41"/>
      <c r="AG155" s="41"/>
      <c r="AH155" s="41"/>
      <c r="AI155" s="41"/>
    </row>
    <row r="156" spans="30:35" x14ac:dyDescent="0.2">
      <c r="AD156" s="41"/>
      <c r="AE156" s="41"/>
      <c r="AF156" s="41"/>
      <c r="AG156" s="41"/>
      <c r="AH156" s="41"/>
      <c r="AI156" s="41"/>
    </row>
    <row r="157" spans="30:35" x14ac:dyDescent="0.2">
      <c r="AD157" s="41"/>
      <c r="AE157" s="41"/>
      <c r="AF157" s="41"/>
      <c r="AG157" s="41"/>
      <c r="AH157" s="41"/>
      <c r="AI157" s="41"/>
    </row>
    <row r="158" spans="30:35" x14ac:dyDescent="0.2">
      <c r="AD158" s="41"/>
      <c r="AE158" s="41"/>
      <c r="AF158" s="41"/>
      <c r="AG158" s="41"/>
      <c r="AH158" s="41"/>
      <c r="AI158" s="41"/>
    </row>
    <row r="159" spans="30:35" x14ac:dyDescent="0.2">
      <c r="AD159" s="41"/>
      <c r="AE159" s="41"/>
      <c r="AF159" s="41"/>
      <c r="AG159" s="41"/>
      <c r="AH159" s="41"/>
      <c r="AI159" s="41"/>
    </row>
    <row r="160" spans="30:35" x14ac:dyDescent="0.2">
      <c r="AD160" s="41"/>
      <c r="AE160" s="41"/>
      <c r="AF160" s="41"/>
      <c r="AG160" s="41"/>
      <c r="AH160" s="41"/>
      <c r="AI160" s="41"/>
    </row>
    <row r="161" spans="30:35" x14ac:dyDescent="0.2">
      <c r="AD161" s="41"/>
      <c r="AE161" s="41"/>
      <c r="AF161" s="41"/>
      <c r="AG161" s="41"/>
      <c r="AH161" s="41"/>
      <c r="AI161" s="41"/>
    </row>
    <row r="162" spans="30:35" x14ac:dyDescent="0.2">
      <c r="AD162" s="41"/>
      <c r="AE162" s="41"/>
      <c r="AF162" s="41"/>
      <c r="AG162" s="41"/>
      <c r="AH162" s="41"/>
      <c r="AI162" s="41"/>
    </row>
    <row r="163" spans="30:35" x14ac:dyDescent="0.2">
      <c r="AD163" s="41"/>
      <c r="AE163" s="41"/>
      <c r="AF163" s="41"/>
      <c r="AG163" s="41"/>
      <c r="AH163" s="41"/>
      <c r="AI163" s="41"/>
    </row>
    <row r="164" spans="30:35" x14ac:dyDescent="0.2">
      <c r="AD164" s="41"/>
      <c r="AE164" s="41"/>
      <c r="AF164" s="41"/>
      <c r="AG164" s="41"/>
      <c r="AH164" s="41"/>
      <c r="AI164" s="41"/>
    </row>
    <row r="165" spans="30:35" x14ac:dyDescent="0.2">
      <c r="AD165" s="41"/>
      <c r="AE165" s="41"/>
      <c r="AF165" s="41"/>
      <c r="AG165" s="41"/>
      <c r="AH165" s="41"/>
      <c r="AI165" s="41"/>
    </row>
    <row r="166" spans="30:35" x14ac:dyDescent="0.2">
      <c r="AD166" s="41"/>
      <c r="AE166" s="41"/>
      <c r="AF166" s="41"/>
      <c r="AG166" s="41"/>
      <c r="AH166" s="41"/>
      <c r="AI166" s="41"/>
    </row>
    <row r="167" spans="30:35" x14ac:dyDescent="0.2">
      <c r="AD167" s="41"/>
      <c r="AE167" s="41"/>
      <c r="AF167" s="41"/>
      <c r="AG167" s="41"/>
      <c r="AH167" s="41"/>
      <c r="AI167" s="41"/>
    </row>
    <row r="168" spans="30:35" x14ac:dyDescent="0.2">
      <c r="AD168" s="41"/>
      <c r="AE168" s="41"/>
      <c r="AF168" s="41"/>
      <c r="AG168" s="41"/>
      <c r="AH168" s="41"/>
      <c r="AI168" s="41"/>
    </row>
    <row r="169" spans="30:35" x14ac:dyDescent="0.2">
      <c r="AD169" s="41"/>
      <c r="AE169" s="41"/>
      <c r="AF169" s="41"/>
      <c r="AG169" s="41"/>
      <c r="AH169" s="41"/>
      <c r="AI169" s="41"/>
    </row>
    <row r="170" spans="30:35" x14ac:dyDescent="0.2">
      <c r="AD170" s="41"/>
      <c r="AE170" s="41"/>
      <c r="AF170" s="41"/>
      <c r="AG170" s="41"/>
      <c r="AH170" s="41"/>
      <c r="AI170" s="41"/>
    </row>
    <row r="171" spans="30:35" x14ac:dyDescent="0.2">
      <c r="AD171" s="41"/>
      <c r="AE171" s="41"/>
      <c r="AF171" s="41"/>
      <c r="AG171" s="41"/>
      <c r="AH171" s="41"/>
      <c r="AI171" s="41"/>
    </row>
    <row r="172" spans="30:35" x14ac:dyDescent="0.2">
      <c r="AD172" s="41"/>
      <c r="AE172" s="41"/>
      <c r="AF172" s="41"/>
      <c r="AG172" s="41"/>
      <c r="AH172" s="41"/>
      <c r="AI172" s="41"/>
    </row>
    <row r="173" spans="30:35" x14ac:dyDescent="0.2">
      <c r="AD173" s="41"/>
      <c r="AE173" s="41"/>
      <c r="AF173" s="41"/>
      <c r="AG173" s="41"/>
      <c r="AH173" s="41"/>
      <c r="AI173" s="41"/>
    </row>
    <row r="174" spans="30:35" x14ac:dyDescent="0.2">
      <c r="AD174" s="41"/>
      <c r="AE174" s="41"/>
      <c r="AF174" s="41"/>
      <c r="AG174" s="41"/>
      <c r="AH174" s="41"/>
      <c r="AI174" s="41"/>
    </row>
    <row r="175" spans="30:35" x14ac:dyDescent="0.2">
      <c r="AD175" s="41"/>
      <c r="AE175" s="41"/>
      <c r="AF175" s="41"/>
      <c r="AG175" s="41"/>
      <c r="AH175" s="41"/>
      <c r="AI175" s="41"/>
    </row>
    <row r="176" spans="30:35" x14ac:dyDescent="0.2">
      <c r="AD176" s="41"/>
      <c r="AE176" s="41"/>
      <c r="AF176" s="41"/>
      <c r="AG176" s="41"/>
      <c r="AH176" s="41"/>
      <c r="AI176" s="41"/>
    </row>
    <row r="177" spans="30:35" x14ac:dyDescent="0.2">
      <c r="AD177" s="41"/>
      <c r="AE177" s="41"/>
      <c r="AF177" s="41"/>
      <c r="AG177" s="41"/>
      <c r="AH177" s="41"/>
      <c r="AI177" s="41"/>
    </row>
    <row r="178" spans="30:35" x14ac:dyDescent="0.2">
      <c r="AD178" s="41"/>
      <c r="AE178" s="41"/>
      <c r="AF178" s="41"/>
      <c r="AG178" s="41"/>
      <c r="AH178" s="41"/>
      <c r="AI178" s="41"/>
    </row>
    <row r="179" spans="30:35" x14ac:dyDescent="0.2">
      <c r="AD179" s="41"/>
      <c r="AE179" s="41"/>
      <c r="AF179" s="41"/>
      <c r="AG179" s="41"/>
      <c r="AH179" s="41"/>
      <c r="AI179" s="41"/>
    </row>
    <row r="180" spans="30:35" x14ac:dyDescent="0.2">
      <c r="AD180" s="41"/>
      <c r="AE180" s="41"/>
      <c r="AF180" s="41"/>
      <c r="AG180" s="41"/>
      <c r="AH180" s="41"/>
      <c r="AI180" s="41"/>
    </row>
    <row r="181" spans="30:35" x14ac:dyDescent="0.2">
      <c r="AD181" s="41"/>
      <c r="AE181" s="41"/>
      <c r="AF181" s="41"/>
      <c r="AG181" s="41"/>
      <c r="AH181" s="41"/>
      <c r="AI181" s="41"/>
    </row>
    <row r="182" spans="30:35" x14ac:dyDescent="0.2">
      <c r="AD182" s="41"/>
      <c r="AE182" s="41"/>
      <c r="AF182" s="41"/>
      <c r="AG182" s="41"/>
      <c r="AH182" s="41"/>
      <c r="AI182" s="41"/>
    </row>
    <row r="183" spans="30:35" x14ac:dyDescent="0.2">
      <c r="AD183" s="41"/>
      <c r="AE183" s="41"/>
      <c r="AF183" s="41"/>
      <c r="AG183" s="41"/>
      <c r="AH183" s="41"/>
      <c r="AI183" s="41"/>
    </row>
    <row r="184" spans="30:35" x14ac:dyDescent="0.2">
      <c r="AD184" s="41"/>
      <c r="AE184" s="41"/>
      <c r="AF184" s="41"/>
      <c r="AG184" s="41"/>
      <c r="AH184" s="41"/>
      <c r="AI184" s="41"/>
    </row>
    <row r="185" spans="30:35" x14ac:dyDescent="0.2">
      <c r="AD185" s="41"/>
      <c r="AE185" s="41"/>
      <c r="AF185" s="41"/>
      <c r="AG185" s="41"/>
      <c r="AH185" s="41"/>
      <c r="AI185" s="41"/>
    </row>
    <row r="186" spans="30:35" x14ac:dyDescent="0.2">
      <c r="AD186" s="41"/>
      <c r="AE186" s="41"/>
      <c r="AF186" s="41"/>
      <c r="AG186" s="41"/>
      <c r="AH186" s="41"/>
      <c r="AI186" s="41"/>
    </row>
    <row r="187" spans="30:35" x14ac:dyDescent="0.2">
      <c r="AD187" s="41"/>
      <c r="AE187" s="41"/>
      <c r="AF187" s="41"/>
      <c r="AG187" s="41"/>
      <c r="AH187" s="41"/>
      <c r="AI187" s="41"/>
    </row>
    <row r="188" spans="30:35" x14ac:dyDescent="0.2">
      <c r="AD188" s="41"/>
      <c r="AE188" s="41"/>
      <c r="AF188" s="41"/>
      <c r="AG188" s="41"/>
      <c r="AH188" s="41"/>
      <c r="AI188" s="41"/>
    </row>
    <row r="189" spans="30:35" x14ac:dyDescent="0.2">
      <c r="AD189" s="41"/>
      <c r="AE189" s="41"/>
      <c r="AF189" s="41"/>
      <c r="AG189" s="41"/>
      <c r="AH189" s="41"/>
      <c r="AI189" s="41"/>
    </row>
    <row r="190" spans="30:35" x14ac:dyDescent="0.2">
      <c r="AD190" s="41"/>
      <c r="AE190" s="41"/>
      <c r="AF190" s="41"/>
      <c r="AG190" s="41"/>
      <c r="AH190" s="41"/>
      <c r="AI190" s="41"/>
    </row>
    <row r="191" spans="30:35" x14ac:dyDescent="0.2">
      <c r="AD191" s="41"/>
      <c r="AE191" s="41"/>
      <c r="AF191" s="41"/>
      <c r="AG191" s="41"/>
      <c r="AH191" s="41"/>
      <c r="AI191" s="41"/>
    </row>
    <row r="192" spans="30:35" x14ac:dyDescent="0.2">
      <c r="AD192" s="41"/>
      <c r="AE192" s="41"/>
      <c r="AF192" s="41"/>
      <c r="AG192" s="41"/>
      <c r="AH192" s="41"/>
      <c r="AI192" s="41"/>
    </row>
    <row r="193" spans="30:35" x14ac:dyDescent="0.2">
      <c r="AD193" s="41"/>
      <c r="AE193" s="41"/>
      <c r="AF193" s="41"/>
      <c r="AG193" s="41"/>
      <c r="AH193" s="41"/>
      <c r="AI193" s="41"/>
    </row>
    <row r="194" spans="30:35" x14ac:dyDescent="0.2">
      <c r="AD194" s="41"/>
      <c r="AE194" s="41"/>
      <c r="AF194" s="41"/>
      <c r="AG194" s="41"/>
      <c r="AH194" s="41"/>
      <c r="AI194" s="41"/>
    </row>
    <row r="195" spans="30:35" x14ac:dyDescent="0.2">
      <c r="AD195" s="41"/>
      <c r="AE195" s="41"/>
      <c r="AF195" s="41"/>
      <c r="AG195" s="41"/>
      <c r="AH195" s="41"/>
      <c r="AI195" s="41"/>
    </row>
    <row r="196" spans="30:35" x14ac:dyDescent="0.2">
      <c r="AD196" s="41"/>
      <c r="AE196" s="41"/>
      <c r="AF196" s="41"/>
      <c r="AG196" s="41"/>
      <c r="AH196" s="41"/>
      <c r="AI196" s="41"/>
    </row>
    <row r="197" spans="30:35" x14ac:dyDescent="0.2">
      <c r="AD197" s="41"/>
      <c r="AE197" s="41"/>
      <c r="AF197" s="41"/>
      <c r="AG197" s="41"/>
      <c r="AH197" s="41"/>
      <c r="AI197" s="41"/>
    </row>
    <row r="198" spans="30:35" x14ac:dyDescent="0.2">
      <c r="AD198" s="41"/>
      <c r="AE198" s="41"/>
      <c r="AF198" s="41"/>
      <c r="AG198" s="41"/>
      <c r="AH198" s="41"/>
      <c r="AI198" s="41"/>
    </row>
    <row r="199" spans="30:35" x14ac:dyDescent="0.2">
      <c r="AD199" s="41"/>
      <c r="AE199" s="41"/>
      <c r="AF199" s="41"/>
      <c r="AG199" s="41"/>
      <c r="AH199" s="41"/>
      <c r="AI199" s="41"/>
    </row>
    <row r="200" spans="30:35" x14ac:dyDescent="0.2">
      <c r="AD200" s="41"/>
      <c r="AE200" s="41"/>
      <c r="AF200" s="41"/>
      <c r="AG200" s="41"/>
      <c r="AH200" s="41"/>
      <c r="AI200" s="41"/>
    </row>
    <row r="201" spans="30:35" x14ac:dyDescent="0.2">
      <c r="AD201" s="41"/>
      <c r="AE201" s="41"/>
      <c r="AF201" s="41"/>
      <c r="AG201" s="41"/>
      <c r="AH201" s="41"/>
      <c r="AI201" s="41"/>
    </row>
    <row r="202" spans="30:35" x14ac:dyDescent="0.2">
      <c r="AD202" s="41"/>
      <c r="AE202" s="41"/>
      <c r="AF202" s="41"/>
      <c r="AG202" s="41"/>
      <c r="AH202" s="41"/>
      <c r="AI202" s="41"/>
    </row>
    <row r="203" spans="30:35" x14ac:dyDescent="0.2">
      <c r="AD203" s="41"/>
      <c r="AE203" s="41"/>
      <c r="AF203" s="41"/>
      <c r="AG203" s="41"/>
      <c r="AH203" s="41"/>
      <c r="AI203" s="41"/>
    </row>
    <row r="204" spans="30:35" x14ac:dyDescent="0.2">
      <c r="AD204" s="41"/>
      <c r="AE204" s="41"/>
      <c r="AF204" s="41"/>
      <c r="AG204" s="41"/>
      <c r="AH204" s="41"/>
      <c r="AI204" s="41"/>
    </row>
    <row r="205" spans="30:35" x14ac:dyDescent="0.2">
      <c r="AD205" s="41"/>
      <c r="AE205" s="41"/>
      <c r="AF205" s="41"/>
      <c r="AG205" s="41"/>
      <c r="AH205" s="41"/>
      <c r="AI205" s="41"/>
    </row>
    <row r="206" spans="30:35" x14ac:dyDescent="0.2">
      <c r="AD206" s="41"/>
      <c r="AE206" s="41"/>
      <c r="AF206" s="41"/>
      <c r="AG206" s="41"/>
      <c r="AH206" s="41"/>
      <c r="AI206" s="41"/>
    </row>
    <row r="207" spans="30:35" x14ac:dyDescent="0.2">
      <c r="AD207" s="41"/>
      <c r="AE207" s="41"/>
      <c r="AF207" s="41"/>
      <c r="AG207" s="41"/>
      <c r="AH207" s="41"/>
      <c r="AI207" s="41"/>
    </row>
    <row r="208" spans="30:35" x14ac:dyDescent="0.2">
      <c r="AD208" s="41"/>
      <c r="AE208" s="41"/>
      <c r="AF208" s="41"/>
      <c r="AG208" s="41"/>
      <c r="AH208" s="41"/>
      <c r="AI208" s="41"/>
    </row>
    <row r="209" spans="30:35" x14ac:dyDescent="0.2">
      <c r="AD209" s="41"/>
      <c r="AE209" s="41"/>
      <c r="AF209" s="41"/>
      <c r="AG209" s="41"/>
      <c r="AH209" s="41"/>
      <c r="AI209" s="41"/>
    </row>
    <row r="210" spans="30:35" x14ac:dyDescent="0.2">
      <c r="AD210" s="41"/>
      <c r="AE210" s="41"/>
      <c r="AF210" s="41"/>
      <c r="AG210" s="41"/>
      <c r="AH210" s="41"/>
      <c r="AI210" s="41"/>
    </row>
    <row r="211" spans="30:35" x14ac:dyDescent="0.2">
      <c r="AD211" s="41"/>
      <c r="AE211" s="41"/>
      <c r="AF211" s="41"/>
      <c r="AG211" s="41"/>
      <c r="AH211" s="41"/>
      <c r="AI211" s="41"/>
    </row>
    <row r="212" spans="30:35" x14ac:dyDescent="0.2">
      <c r="AD212" s="41"/>
      <c r="AE212" s="41"/>
      <c r="AF212" s="41"/>
      <c r="AG212" s="41"/>
      <c r="AH212" s="41"/>
      <c r="AI212" s="41"/>
    </row>
    <row r="213" spans="30:35" x14ac:dyDescent="0.2">
      <c r="AD213" s="41"/>
      <c r="AE213" s="41"/>
      <c r="AF213" s="41"/>
      <c r="AG213" s="41"/>
      <c r="AH213" s="41"/>
      <c r="AI213" s="41"/>
    </row>
    <row r="214" spans="30:35" x14ac:dyDescent="0.2">
      <c r="AD214" s="41"/>
      <c r="AE214" s="41"/>
      <c r="AF214" s="41"/>
      <c r="AG214" s="41"/>
      <c r="AH214" s="41"/>
      <c r="AI214" s="41"/>
    </row>
    <row r="215" spans="30:35" x14ac:dyDescent="0.2">
      <c r="AD215" s="41"/>
      <c r="AE215" s="41"/>
      <c r="AF215" s="41"/>
      <c r="AG215" s="41"/>
      <c r="AH215" s="41"/>
      <c r="AI215" s="41"/>
    </row>
    <row r="216" spans="30:35" x14ac:dyDescent="0.2">
      <c r="AD216" s="41"/>
      <c r="AE216" s="41"/>
      <c r="AF216" s="41"/>
      <c r="AG216" s="41"/>
      <c r="AH216" s="41"/>
      <c r="AI216" s="41"/>
    </row>
    <row r="217" spans="30:35" x14ac:dyDescent="0.2">
      <c r="AD217" s="41"/>
      <c r="AE217" s="41"/>
      <c r="AF217" s="41"/>
      <c r="AG217" s="41"/>
      <c r="AH217" s="41"/>
      <c r="AI217" s="41"/>
    </row>
    <row r="218" spans="30:35" x14ac:dyDescent="0.2">
      <c r="AD218" s="41"/>
      <c r="AE218" s="41"/>
      <c r="AF218" s="41"/>
      <c r="AG218" s="41"/>
      <c r="AH218" s="41"/>
      <c r="AI218" s="41"/>
    </row>
    <row r="219" spans="30:35" x14ac:dyDescent="0.2">
      <c r="AD219" s="41"/>
      <c r="AE219" s="41"/>
      <c r="AF219" s="41"/>
      <c r="AG219" s="41"/>
      <c r="AH219" s="41"/>
      <c r="AI219" s="41"/>
    </row>
    <row r="220" spans="30:35" x14ac:dyDescent="0.2">
      <c r="AD220" s="41"/>
      <c r="AE220" s="41"/>
      <c r="AF220" s="41"/>
      <c r="AG220" s="41"/>
      <c r="AH220" s="41"/>
      <c r="AI220" s="41"/>
    </row>
    <row r="221" spans="30:35" x14ac:dyDescent="0.2">
      <c r="AD221" s="41"/>
      <c r="AE221" s="41"/>
      <c r="AF221" s="41"/>
      <c r="AG221" s="41"/>
      <c r="AH221" s="41"/>
      <c r="AI221" s="41"/>
    </row>
    <row r="222" spans="30:35" x14ac:dyDescent="0.2">
      <c r="AD222" s="41"/>
      <c r="AE222" s="41"/>
      <c r="AF222" s="41"/>
      <c r="AG222" s="41"/>
      <c r="AH222" s="41"/>
      <c r="AI222" s="41"/>
    </row>
    <row r="223" spans="30:35" x14ac:dyDescent="0.2">
      <c r="AD223" s="41"/>
      <c r="AE223" s="41"/>
      <c r="AF223" s="41"/>
      <c r="AG223" s="41"/>
      <c r="AH223" s="41"/>
      <c r="AI223" s="41"/>
    </row>
    <row r="224" spans="30:35" x14ac:dyDescent="0.2">
      <c r="AD224" s="41"/>
      <c r="AE224" s="41"/>
      <c r="AF224" s="41"/>
      <c r="AG224" s="41"/>
      <c r="AH224" s="41"/>
      <c r="AI224" s="41"/>
    </row>
    <row r="225" spans="30:35" x14ac:dyDescent="0.2">
      <c r="AD225" s="41"/>
      <c r="AE225" s="41"/>
      <c r="AF225" s="41"/>
      <c r="AG225" s="41"/>
      <c r="AH225" s="41"/>
      <c r="AI225" s="41"/>
    </row>
    <row r="226" spans="30:35" x14ac:dyDescent="0.2">
      <c r="AD226" s="41"/>
      <c r="AE226" s="41"/>
      <c r="AF226" s="41"/>
      <c r="AG226" s="41"/>
      <c r="AH226" s="41"/>
      <c r="AI226" s="41"/>
    </row>
    <row r="227" spans="30:35" x14ac:dyDescent="0.2">
      <c r="AD227" s="41"/>
      <c r="AE227" s="41"/>
      <c r="AF227" s="41"/>
      <c r="AG227" s="41"/>
      <c r="AH227" s="41"/>
      <c r="AI227" s="41"/>
    </row>
    <row r="228" spans="30:35" x14ac:dyDescent="0.2">
      <c r="AD228" s="41"/>
      <c r="AE228" s="41"/>
      <c r="AF228" s="41"/>
      <c r="AG228" s="41"/>
      <c r="AH228" s="41"/>
      <c r="AI228" s="41"/>
    </row>
    <row r="229" spans="30:35" x14ac:dyDescent="0.2">
      <c r="AD229" s="41"/>
      <c r="AE229" s="41"/>
      <c r="AF229" s="41"/>
      <c r="AG229" s="41"/>
      <c r="AH229" s="41"/>
      <c r="AI229" s="41"/>
    </row>
    <row r="230" spans="30:35" x14ac:dyDescent="0.2">
      <c r="AD230" s="41"/>
      <c r="AE230" s="41"/>
      <c r="AF230" s="41"/>
      <c r="AG230" s="41"/>
      <c r="AH230" s="41"/>
      <c r="AI230" s="41"/>
    </row>
    <row r="231" spans="30:35" x14ac:dyDescent="0.2">
      <c r="AD231" s="41"/>
      <c r="AE231" s="41"/>
      <c r="AF231" s="41"/>
      <c r="AG231" s="41"/>
      <c r="AH231" s="41"/>
      <c r="AI231" s="41"/>
    </row>
    <row r="232" spans="30:35" x14ac:dyDescent="0.2">
      <c r="AD232" s="40"/>
      <c r="AE232" s="40"/>
      <c r="AF232" s="40"/>
      <c r="AG232" s="40"/>
      <c r="AH232" s="40"/>
      <c r="AI232" s="40"/>
    </row>
    <row r="233" spans="30:35" x14ac:dyDescent="0.2">
      <c r="AD233" s="40"/>
      <c r="AE233" s="40"/>
      <c r="AF233" s="40"/>
      <c r="AG233" s="40"/>
      <c r="AH233" s="40"/>
      <c r="AI233" s="40"/>
    </row>
    <row r="234" spans="30:35" x14ac:dyDescent="0.2">
      <c r="AD234" s="40"/>
      <c r="AE234" s="40"/>
      <c r="AF234" s="40"/>
      <c r="AG234" s="40"/>
      <c r="AH234" s="40"/>
      <c r="AI234" s="40"/>
    </row>
    <row r="235" spans="30:35" x14ac:dyDescent="0.2">
      <c r="AD235" s="40"/>
      <c r="AE235" s="40"/>
      <c r="AF235" s="40"/>
      <c r="AG235" s="40"/>
      <c r="AH235" s="40"/>
      <c r="AI235" s="40"/>
    </row>
    <row r="236" spans="30:35" x14ac:dyDescent="0.2">
      <c r="AD236" s="40"/>
      <c r="AE236" s="40"/>
      <c r="AF236" s="40"/>
      <c r="AG236" s="40"/>
      <c r="AH236" s="40"/>
      <c r="AI236" s="40"/>
    </row>
    <row r="237" spans="30:35" x14ac:dyDescent="0.2">
      <c r="AD237" s="40"/>
      <c r="AE237" s="40"/>
      <c r="AF237" s="40"/>
      <c r="AG237" s="40"/>
      <c r="AH237" s="40"/>
      <c r="AI237" s="40"/>
    </row>
    <row r="238" spans="30:35" x14ac:dyDescent="0.2">
      <c r="AD238" s="40"/>
      <c r="AE238" s="40"/>
      <c r="AF238" s="40"/>
      <c r="AG238" s="40"/>
      <c r="AH238" s="40"/>
      <c r="AI238" s="40"/>
    </row>
    <row r="239" spans="30:35" x14ac:dyDescent="0.2">
      <c r="AD239" s="40"/>
      <c r="AE239" s="40"/>
      <c r="AF239" s="40"/>
      <c r="AG239" s="40"/>
      <c r="AH239" s="40"/>
      <c r="AI239" s="40"/>
    </row>
    <row r="240" spans="30:35" x14ac:dyDescent="0.2">
      <c r="AD240" s="40"/>
      <c r="AE240" s="40"/>
      <c r="AF240" s="40"/>
      <c r="AG240" s="40"/>
      <c r="AH240" s="40"/>
      <c r="AI240" s="40"/>
    </row>
    <row r="241" spans="30:35" x14ac:dyDescent="0.2">
      <c r="AD241" s="40"/>
      <c r="AE241" s="40"/>
      <c r="AF241" s="40"/>
      <c r="AG241" s="40"/>
      <c r="AH241" s="40"/>
      <c r="AI241" s="40"/>
    </row>
    <row r="242" spans="30:35" x14ac:dyDescent="0.2">
      <c r="AD242" s="40"/>
      <c r="AE242" s="40"/>
      <c r="AF242" s="40"/>
      <c r="AG242" s="40"/>
      <c r="AH242" s="40"/>
      <c r="AI242" s="40"/>
    </row>
    <row r="243" spans="30:35" x14ac:dyDescent="0.2">
      <c r="AD243" s="40"/>
      <c r="AE243" s="40"/>
      <c r="AF243" s="40"/>
      <c r="AG243" s="40"/>
      <c r="AH243" s="40"/>
      <c r="AI243" s="40"/>
    </row>
    <row r="244" spans="30:35" x14ac:dyDescent="0.2">
      <c r="AD244" s="40"/>
      <c r="AE244" s="40"/>
      <c r="AF244" s="40"/>
      <c r="AG244" s="40"/>
      <c r="AH244" s="40"/>
      <c r="AI244" s="40"/>
    </row>
    <row r="245" spans="30:35" x14ac:dyDescent="0.2">
      <c r="AD245" s="40"/>
      <c r="AE245" s="40"/>
      <c r="AF245" s="40"/>
      <c r="AG245" s="40"/>
      <c r="AH245" s="40"/>
      <c r="AI245" s="40"/>
    </row>
    <row r="246" spans="30:35" x14ac:dyDescent="0.2">
      <c r="AD246" s="40"/>
      <c r="AE246" s="40"/>
      <c r="AF246" s="40"/>
      <c r="AG246" s="40"/>
      <c r="AH246" s="40"/>
      <c r="AI246" s="40"/>
    </row>
    <row r="247" spans="30:35" x14ac:dyDescent="0.2">
      <c r="AD247" s="40"/>
      <c r="AE247" s="40"/>
      <c r="AF247" s="40"/>
      <c r="AG247" s="40"/>
      <c r="AH247" s="40"/>
      <c r="AI247" s="40"/>
    </row>
    <row r="248" spans="30:35" x14ac:dyDescent="0.2">
      <c r="AD248" s="40"/>
      <c r="AE248" s="40"/>
      <c r="AF248" s="40"/>
      <c r="AG248" s="40"/>
      <c r="AH248" s="40"/>
      <c r="AI248" s="40"/>
    </row>
    <row r="249" spans="30:35" x14ac:dyDescent="0.2">
      <c r="AD249" s="40"/>
      <c r="AE249" s="40"/>
      <c r="AF249" s="40"/>
      <c r="AG249" s="40"/>
      <c r="AH249" s="40"/>
      <c r="AI249" s="40"/>
    </row>
    <row r="250" spans="30:35" x14ac:dyDescent="0.2">
      <c r="AD250" s="40"/>
      <c r="AE250" s="40"/>
      <c r="AF250" s="40"/>
      <c r="AG250" s="40"/>
      <c r="AH250" s="40"/>
      <c r="AI250" s="40"/>
    </row>
    <row r="251" spans="30:35" x14ac:dyDescent="0.2">
      <c r="AD251" s="40"/>
      <c r="AE251" s="40"/>
      <c r="AF251" s="40"/>
      <c r="AG251" s="40"/>
      <c r="AH251" s="40"/>
      <c r="AI251" s="40"/>
    </row>
    <row r="252" spans="30:35" x14ac:dyDescent="0.2">
      <c r="AD252" s="40"/>
      <c r="AE252" s="40"/>
      <c r="AF252" s="40"/>
      <c r="AG252" s="40"/>
      <c r="AH252" s="40"/>
      <c r="AI252" s="40"/>
    </row>
    <row r="253" spans="30:35" x14ac:dyDescent="0.2">
      <c r="AD253" s="40"/>
      <c r="AE253" s="40"/>
      <c r="AF253" s="40"/>
      <c r="AG253" s="40"/>
      <c r="AH253" s="40"/>
      <c r="AI253" s="40"/>
    </row>
    <row r="254" spans="30:35" x14ac:dyDescent="0.2">
      <c r="AD254" s="40"/>
      <c r="AE254" s="40"/>
      <c r="AF254" s="40"/>
      <c r="AG254" s="40"/>
      <c r="AH254" s="40"/>
      <c r="AI254" s="40"/>
    </row>
    <row r="255" spans="30:35" x14ac:dyDescent="0.2">
      <c r="AD255" s="40"/>
      <c r="AE255" s="40"/>
      <c r="AF255" s="40"/>
      <c r="AG255" s="40"/>
      <c r="AH255" s="40"/>
      <c r="AI255" s="40"/>
    </row>
    <row r="256" spans="30:35" x14ac:dyDescent="0.2">
      <c r="AD256" s="40"/>
      <c r="AE256" s="40"/>
      <c r="AF256" s="40"/>
      <c r="AG256" s="40"/>
      <c r="AH256" s="40"/>
      <c r="AI256" s="40"/>
    </row>
    <row r="257" spans="30:35" x14ac:dyDescent="0.2">
      <c r="AD257" s="40"/>
      <c r="AE257" s="40"/>
      <c r="AF257" s="40"/>
      <c r="AG257" s="40"/>
      <c r="AH257" s="40"/>
      <c r="AI257" s="40"/>
    </row>
    <row r="258" spans="30:35" x14ac:dyDescent="0.2">
      <c r="AD258" s="40"/>
      <c r="AE258" s="40"/>
      <c r="AF258" s="40"/>
      <c r="AG258" s="40"/>
      <c r="AH258" s="40"/>
      <c r="AI258" s="40"/>
    </row>
    <row r="259" spans="30:35" x14ac:dyDescent="0.2">
      <c r="AD259" s="40"/>
      <c r="AE259" s="40"/>
      <c r="AF259" s="40"/>
      <c r="AG259" s="40"/>
      <c r="AH259" s="40"/>
      <c r="AI259" s="40"/>
    </row>
    <row r="260" spans="30:35" x14ac:dyDescent="0.2">
      <c r="AD260" s="40"/>
      <c r="AE260" s="40"/>
      <c r="AF260" s="40"/>
      <c r="AG260" s="40"/>
      <c r="AH260" s="40"/>
      <c r="AI260" s="40"/>
    </row>
    <row r="261" spans="30:35" x14ac:dyDescent="0.2">
      <c r="AD261" s="40"/>
      <c r="AE261" s="40"/>
      <c r="AF261" s="40"/>
      <c r="AG261" s="40"/>
      <c r="AH261" s="40"/>
      <c r="AI261" s="40"/>
    </row>
    <row r="262" spans="30:35" x14ac:dyDescent="0.2">
      <c r="AD262" s="40"/>
      <c r="AE262" s="40"/>
      <c r="AF262" s="40"/>
      <c r="AG262" s="40"/>
      <c r="AH262" s="40"/>
      <c r="AI262" s="40"/>
    </row>
    <row r="263" spans="30:35" x14ac:dyDescent="0.2">
      <c r="AD263" s="40"/>
      <c r="AE263" s="40"/>
      <c r="AF263" s="40"/>
      <c r="AG263" s="40"/>
      <c r="AH263" s="40"/>
      <c r="AI263" s="40"/>
    </row>
    <row r="264" spans="30:35" x14ac:dyDescent="0.2">
      <c r="AD264" s="40"/>
      <c r="AE264" s="40"/>
      <c r="AF264" s="40"/>
      <c r="AG264" s="40"/>
      <c r="AH264" s="40"/>
      <c r="AI264" s="40"/>
    </row>
    <row r="265" spans="30:35" x14ac:dyDescent="0.2">
      <c r="AD265" s="40"/>
      <c r="AE265" s="40"/>
      <c r="AF265" s="40"/>
      <c r="AG265" s="40"/>
      <c r="AH265" s="40"/>
      <c r="AI265" s="40"/>
    </row>
    <row r="266" spans="30:35" x14ac:dyDescent="0.2">
      <c r="AD266" s="40"/>
      <c r="AE266" s="40"/>
      <c r="AF266" s="40"/>
      <c r="AG266" s="40"/>
      <c r="AH266" s="40"/>
      <c r="AI266" s="40"/>
    </row>
    <row r="267" spans="30:35" x14ac:dyDescent="0.2">
      <c r="AD267" s="40"/>
      <c r="AE267" s="40"/>
      <c r="AF267" s="40"/>
      <c r="AG267" s="40"/>
      <c r="AH267" s="40"/>
      <c r="AI267" s="40"/>
    </row>
    <row r="268" spans="30:35" x14ac:dyDescent="0.2">
      <c r="AD268" s="40"/>
      <c r="AE268" s="40"/>
      <c r="AF268" s="40"/>
      <c r="AG268" s="40"/>
      <c r="AH268" s="40"/>
      <c r="AI268" s="40"/>
    </row>
    <row r="269" spans="30:35" x14ac:dyDescent="0.2">
      <c r="AD269" s="40"/>
      <c r="AE269" s="40"/>
      <c r="AF269" s="40"/>
      <c r="AG269" s="40"/>
      <c r="AH269" s="40"/>
      <c r="AI269" s="40"/>
    </row>
    <row r="270" spans="30:35" x14ac:dyDescent="0.2">
      <c r="AD270" s="40"/>
      <c r="AE270" s="40"/>
      <c r="AF270" s="40"/>
      <c r="AG270" s="40"/>
      <c r="AH270" s="40"/>
      <c r="AI270" s="40"/>
    </row>
    <row r="271" spans="30:35" x14ac:dyDescent="0.2">
      <c r="AD271" s="40"/>
      <c r="AE271" s="40"/>
      <c r="AF271" s="40"/>
      <c r="AG271" s="40"/>
      <c r="AH271" s="40"/>
      <c r="AI271" s="40"/>
    </row>
    <row r="272" spans="30:35" x14ac:dyDescent="0.2">
      <c r="AD272" s="40"/>
      <c r="AE272" s="40"/>
      <c r="AF272" s="40"/>
      <c r="AG272" s="40"/>
      <c r="AH272" s="40"/>
      <c r="AI272" s="40"/>
    </row>
    <row r="273" spans="30:35" x14ac:dyDescent="0.2">
      <c r="AD273" s="40"/>
      <c r="AE273" s="40"/>
      <c r="AF273" s="40"/>
      <c r="AG273" s="40"/>
      <c r="AH273" s="40"/>
      <c r="AI273" s="40"/>
    </row>
    <row r="274" spans="30:35" x14ac:dyDescent="0.2">
      <c r="AD274" s="40"/>
      <c r="AE274" s="40"/>
      <c r="AF274" s="40"/>
      <c r="AG274" s="40"/>
      <c r="AH274" s="40"/>
      <c r="AI274" s="40"/>
    </row>
    <row r="275" spans="30:35" x14ac:dyDescent="0.2">
      <c r="AD275" s="40"/>
      <c r="AE275" s="40"/>
      <c r="AF275" s="40"/>
      <c r="AG275" s="40"/>
      <c r="AH275" s="40"/>
      <c r="AI275" s="40"/>
    </row>
    <row r="276" spans="30:35" x14ac:dyDescent="0.2">
      <c r="AD276" s="40"/>
      <c r="AE276" s="40"/>
      <c r="AF276" s="40"/>
      <c r="AG276" s="40"/>
      <c r="AH276" s="40"/>
      <c r="AI276" s="40"/>
    </row>
    <row r="277" spans="30:35" x14ac:dyDescent="0.2">
      <c r="AD277" s="40"/>
      <c r="AE277" s="40"/>
      <c r="AF277" s="40"/>
      <c r="AG277" s="40"/>
      <c r="AH277" s="40"/>
      <c r="AI277" s="40"/>
    </row>
    <row r="278" spans="30:35" x14ac:dyDescent="0.2">
      <c r="AD278" s="40"/>
      <c r="AE278" s="40"/>
      <c r="AF278" s="40"/>
      <c r="AG278" s="40"/>
      <c r="AH278" s="40"/>
      <c r="AI278" s="40"/>
    </row>
    <row r="279" spans="30:35" x14ac:dyDescent="0.2">
      <c r="AD279" s="40"/>
      <c r="AE279" s="40"/>
      <c r="AF279" s="40"/>
      <c r="AG279" s="40"/>
      <c r="AH279" s="40"/>
      <c r="AI279" s="40"/>
    </row>
    <row r="280" spans="30:35" x14ac:dyDescent="0.2">
      <c r="AD280" s="40"/>
      <c r="AE280" s="40"/>
      <c r="AF280" s="40"/>
      <c r="AG280" s="40"/>
      <c r="AH280" s="40"/>
      <c r="AI280" s="40"/>
    </row>
    <row r="281" spans="30:35" x14ac:dyDescent="0.2">
      <c r="AD281" s="40"/>
      <c r="AE281" s="40"/>
      <c r="AF281" s="40"/>
      <c r="AG281" s="40"/>
      <c r="AH281" s="40"/>
      <c r="AI281" s="40"/>
    </row>
    <row r="282" spans="30:35" x14ac:dyDescent="0.2">
      <c r="AD282" s="40"/>
      <c r="AE282" s="40"/>
      <c r="AF282" s="40"/>
      <c r="AG282" s="40"/>
      <c r="AH282" s="40"/>
      <c r="AI282" s="40"/>
    </row>
    <row r="283" spans="30:35" x14ac:dyDescent="0.2">
      <c r="AD283" s="40"/>
      <c r="AE283" s="40"/>
      <c r="AF283" s="40"/>
      <c r="AG283" s="40"/>
      <c r="AH283" s="40"/>
      <c r="AI283" s="40"/>
    </row>
    <row r="284" spans="30:35" x14ac:dyDescent="0.2">
      <c r="AD284" s="40"/>
      <c r="AE284" s="40"/>
      <c r="AF284" s="40"/>
      <c r="AG284" s="40"/>
      <c r="AH284" s="40"/>
      <c r="AI284" s="40"/>
    </row>
    <row r="285" spans="30:35" x14ac:dyDescent="0.2">
      <c r="AD285" s="40"/>
      <c r="AE285" s="40"/>
      <c r="AF285" s="40"/>
      <c r="AG285" s="40"/>
      <c r="AH285" s="40"/>
      <c r="AI285" s="40"/>
    </row>
    <row r="286" spans="30:35" x14ac:dyDescent="0.2">
      <c r="AD286" s="40"/>
      <c r="AE286" s="40"/>
      <c r="AF286" s="40"/>
      <c r="AG286" s="40"/>
      <c r="AH286" s="40"/>
      <c r="AI286" s="40"/>
    </row>
    <row r="287" spans="30:35" x14ac:dyDescent="0.2">
      <c r="AD287" s="40"/>
      <c r="AE287" s="40"/>
      <c r="AF287" s="40"/>
      <c r="AG287" s="40"/>
      <c r="AH287" s="40"/>
      <c r="AI287" s="40"/>
    </row>
    <row r="288" spans="30:35" x14ac:dyDescent="0.2">
      <c r="AD288" s="40"/>
      <c r="AE288" s="40"/>
      <c r="AF288" s="40"/>
      <c r="AG288" s="40"/>
      <c r="AH288" s="40"/>
      <c r="AI288" s="40"/>
    </row>
    <row r="289" spans="30:35" x14ac:dyDescent="0.2">
      <c r="AD289" s="40"/>
      <c r="AE289" s="40"/>
      <c r="AF289" s="40"/>
      <c r="AG289" s="40"/>
      <c r="AH289" s="40"/>
      <c r="AI289" s="40"/>
    </row>
    <row r="290" spans="30:35" x14ac:dyDescent="0.2">
      <c r="AD290" s="40"/>
      <c r="AE290" s="40"/>
      <c r="AF290" s="40"/>
      <c r="AG290" s="40"/>
      <c r="AH290" s="40"/>
      <c r="AI290" s="40"/>
    </row>
    <row r="291" spans="30:35" x14ac:dyDescent="0.2">
      <c r="AD291" s="40"/>
      <c r="AE291" s="40"/>
      <c r="AF291" s="40"/>
      <c r="AG291" s="40"/>
      <c r="AH291" s="40"/>
      <c r="AI291" s="40"/>
    </row>
    <row r="292" spans="30:35" x14ac:dyDescent="0.2">
      <c r="AD292" s="40"/>
      <c r="AE292" s="40"/>
      <c r="AF292" s="40"/>
      <c r="AG292" s="40"/>
      <c r="AH292" s="40"/>
      <c r="AI292" s="40"/>
    </row>
    <row r="293" spans="30:35" x14ac:dyDescent="0.2">
      <c r="AD293" s="40"/>
      <c r="AE293" s="40"/>
      <c r="AF293" s="40"/>
      <c r="AG293" s="40"/>
      <c r="AH293" s="40"/>
      <c r="AI293" s="40"/>
    </row>
    <row r="294" spans="30:35" x14ac:dyDescent="0.2">
      <c r="AD294" s="40"/>
      <c r="AE294" s="40"/>
      <c r="AF294" s="40"/>
      <c r="AG294" s="40"/>
      <c r="AH294" s="40"/>
      <c r="AI294" s="40"/>
    </row>
    <row r="295" spans="30:35" x14ac:dyDescent="0.2">
      <c r="AD295" s="40"/>
      <c r="AE295" s="40"/>
      <c r="AF295" s="40"/>
      <c r="AG295" s="40"/>
      <c r="AH295" s="40"/>
      <c r="AI295" s="40"/>
    </row>
    <row r="296" spans="30:35" x14ac:dyDescent="0.2">
      <c r="AD296" s="40"/>
      <c r="AE296" s="40"/>
      <c r="AF296" s="40"/>
      <c r="AG296" s="40"/>
      <c r="AH296" s="40"/>
      <c r="AI296" s="40"/>
    </row>
    <row r="297" spans="30:35" x14ac:dyDescent="0.2">
      <c r="AD297" s="40"/>
      <c r="AE297" s="40"/>
      <c r="AF297" s="40"/>
      <c r="AG297" s="40"/>
      <c r="AH297" s="40"/>
      <c r="AI297" s="40"/>
    </row>
    <row r="298" spans="30:35" x14ac:dyDescent="0.2">
      <c r="AD298" s="40"/>
      <c r="AE298" s="40"/>
      <c r="AF298" s="40"/>
      <c r="AG298" s="40"/>
      <c r="AH298" s="40"/>
      <c r="AI298" s="40"/>
    </row>
    <row r="299" spans="30:35" x14ac:dyDescent="0.2">
      <c r="AD299" s="40"/>
      <c r="AE299" s="40"/>
      <c r="AF299" s="40"/>
      <c r="AG299" s="40"/>
      <c r="AH299" s="40"/>
      <c r="AI299" s="40"/>
    </row>
    <row r="300" spans="30:35" x14ac:dyDescent="0.2">
      <c r="AD300" s="40"/>
      <c r="AE300" s="40"/>
      <c r="AF300" s="40"/>
      <c r="AG300" s="40"/>
      <c r="AH300" s="40"/>
      <c r="AI300" s="40"/>
    </row>
    <row r="301" spans="30:35" x14ac:dyDescent="0.2">
      <c r="AD301" s="40"/>
      <c r="AE301" s="40"/>
      <c r="AF301" s="40"/>
      <c r="AG301" s="40"/>
      <c r="AH301" s="40"/>
      <c r="AI301" s="40"/>
    </row>
    <row r="302" spans="30:35" x14ac:dyDescent="0.2">
      <c r="AD302" s="40"/>
      <c r="AE302" s="40"/>
      <c r="AF302" s="40"/>
      <c r="AG302" s="40"/>
      <c r="AH302" s="40"/>
      <c r="AI302" s="40"/>
    </row>
    <row r="303" spans="30:35" x14ac:dyDescent="0.2">
      <c r="AD303" s="40"/>
      <c r="AE303" s="40"/>
      <c r="AF303" s="40"/>
      <c r="AG303" s="40"/>
      <c r="AH303" s="40"/>
      <c r="AI303" s="40"/>
    </row>
    <row r="304" spans="30:35" x14ac:dyDescent="0.2">
      <c r="AD304" s="40"/>
      <c r="AE304" s="40"/>
      <c r="AF304" s="40"/>
      <c r="AG304" s="40"/>
      <c r="AH304" s="40"/>
      <c r="AI304" s="40"/>
    </row>
    <row r="305" spans="30:35" x14ac:dyDescent="0.2">
      <c r="AD305" s="40"/>
      <c r="AE305" s="40"/>
      <c r="AF305" s="40"/>
      <c r="AG305" s="40"/>
      <c r="AH305" s="40"/>
      <c r="AI305" s="40"/>
    </row>
    <row r="306" spans="30:35" x14ac:dyDescent="0.2">
      <c r="AD306" s="40"/>
      <c r="AE306" s="40"/>
      <c r="AF306" s="40"/>
      <c r="AG306" s="40"/>
      <c r="AH306" s="40"/>
      <c r="AI306" s="40"/>
    </row>
    <row r="307" spans="30:35" x14ac:dyDescent="0.2">
      <c r="AD307" s="40"/>
      <c r="AE307" s="40"/>
      <c r="AF307" s="40"/>
      <c r="AG307" s="40"/>
      <c r="AH307" s="40"/>
      <c r="AI307" s="40"/>
    </row>
    <row r="308" spans="30:35" x14ac:dyDescent="0.2">
      <c r="AD308" s="40"/>
      <c r="AE308" s="40"/>
      <c r="AF308" s="40"/>
      <c r="AG308" s="40"/>
      <c r="AH308" s="40"/>
      <c r="AI308" s="40"/>
    </row>
    <row r="309" spans="30:35" x14ac:dyDescent="0.2">
      <c r="AD309" s="40"/>
      <c r="AE309" s="40"/>
      <c r="AF309" s="40"/>
      <c r="AG309" s="40"/>
      <c r="AH309" s="40"/>
      <c r="AI309" s="40"/>
    </row>
    <row r="310" spans="30:35" x14ac:dyDescent="0.2">
      <c r="AD310" s="40"/>
      <c r="AE310" s="40"/>
      <c r="AF310" s="40"/>
      <c r="AG310" s="40"/>
      <c r="AH310" s="40"/>
      <c r="AI310" s="40"/>
    </row>
    <row r="311" spans="30:35" x14ac:dyDescent="0.2">
      <c r="AD311" s="40"/>
      <c r="AE311" s="40"/>
      <c r="AF311" s="40"/>
      <c r="AG311" s="40"/>
      <c r="AH311" s="40"/>
      <c r="AI311" s="40"/>
    </row>
    <row r="312" spans="30:35" x14ac:dyDescent="0.2">
      <c r="AD312" s="40"/>
      <c r="AE312" s="40"/>
      <c r="AF312" s="40"/>
      <c r="AG312" s="40"/>
      <c r="AH312" s="40"/>
      <c r="AI312" s="40"/>
    </row>
    <row r="313" spans="30:35" x14ac:dyDescent="0.2">
      <c r="AD313" s="40"/>
      <c r="AE313" s="40"/>
      <c r="AF313" s="40"/>
      <c r="AG313" s="40"/>
      <c r="AH313" s="40"/>
      <c r="AI313" s="40"/>
    </row>
  </sheetData>
  <mergeCells count="16">
    <mergeCell ref="BE6:BJ6"/>
    <mergeCell ref="I20:N20"/>
    <mergeCell ref="AM20:AR20"/>
    <mergeCell ref="I7:N7"/>
    <mergeCell ref="AM7:AR7"/>
    <mergeCell ref="AS7:AX7"/>
    <mergeCell ref="AY7:BD7"/>
    <mergeCell ref="BE7:BJ7"/>
    <mergeCell ref="AS20:AX20"/>
    <mergeCell ref="AY20:BD20"/>
    <mergeCell ref="BE20:BJ20"/>
    <mergeCell ref="C65:D65"/>
    <mergeCell ref="I6:N6"/>
    <mergeCell ref="AM6:AR6"/>
    <mergeCell ref="AS6:AX6"/>
    <mergeCell ref="AY6:BD6"/>
  </mergeCells>
  <printOptions gridLines="1"/>
  <pageMargins left="0.55118110236220474" right="0.55118110236220474" top="0.59055118110236227" bottom="0.59055118110236227" header="0.31496062992125984" footer="0.31496062992125984"/>
  <pageSetup orientation="portrait" r:id="rId1"/>
  <headerFooter alignWithMargins="0">
    <oddFooter>CA108_data&amp;RPage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0184-7FBE-4A02-BB72-A4C6BA8F1053}">
  <dimension ref="B1:AO308"/>
  <sheetViews>
    <sheetView topLeftCell="C1" workbookViewId="0">
      <selection activeCell="B93" sqref="B93"/>
    </sheetView>
  </sheetViews>
  <sheetFormatPr defaultRowHeight="14.25" x14ac:dyDescent="0.2"/>
  <cols>
    <col min="1" max="1" width="5.140625" customWidth="1"/>
    <col min="3" max="3" width="72.5703125" style="174" customWidth="1"/>
    <col min="4" max="4" width="9.140625" style="174" customWidth="1"/>
    <col min="5" max="8" width="14.140625" style="2" customWidth="1"/>
    <col min="22" max="23" width="14.140625" style="2" customWidth="1"/>
    <col min="24" max="32" width="14.140625" style="3" customWidth="1"/>
    <col min="33" max="38" width="14" style="5" customWidth="1"/>
    <col min="39" max="39" width="15.28515625" style="192" customWidth="1"/>
    <col min="40" max="40" width="15.7109375" style="196" customWidth="1"/>
    <col min="41" max="41" width="15.85546875" style="196" customWidth="1"/>
  </cols>
  <sheetData>
    <row r="1" spans="2:41" ht="32.25" customHeight="1" thickBot="1" x14ac:dyDescent="0.25">
      <c r="B1" s="12"/>
      <c r="C1" s="175" t="s">
        <v>0</v>
      </c>
      <c r="D1" s="167" t="s">
        <v>1</v>
      </c>
      <c r="E1" s="166"/>
      <c r="F1" s="166"/>
      <c r="G1" s="166"/>
      <c r="H1" s="16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66"/>
      <c r="W1" s="166"/>
      <c r="X1" s="15"/>
      <c r="Y1" s="15"/>
      <c r="Z1" s="15"/>
      <c r="AA1" s="15"/>
      <c r="AB1" s="15"/>
      <c r="AC1" s="15"/>
      <c r="AD1" s="15"/>
      <c r="AE1" s="15"/>
      <c r="AF1" s="15"/>
      <c r="AG1" s="14"/>
      <c r="AH1" s="14"/>
      <c r="AI1" s="14"/>
      <c r="AJ1" s="14"/>
      <c r="AK1" s="14"/>
      <c r="AL1" s="14"/>
      <c r="AM1" s="197"/>
      <c r="AN1" s="199"/>
      <c r="AO1" s="199"/>
    </row>
    <row r="2" spans="2:41" ht="21" customHeight="1" thickBot="1" x14ac:dyDescent="0.25">
      <c r="B2" s="162">
        <v>1</v>
      </c>
      <c r="C2" s="168" t="s">
        <v>3</v>
      </c>
      <c r="D2" s="64"/>
      <c r="E2" s="83"/>
      <c r="F2" s="83"/>
      <c r="G2" s="83"/>
      <c r="H2" s="83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198"/>
      <c r="AO2" s="198"/>
    </row>
    <row r="3" spans="2:41" ht="13.5" thickBot="1" x14ac:dyDescent="0.25">
      <c r="B3" s="163">
        <v>1.1000000000000001</v>
      </c>
      <c r="C3" s="61" t="s">
        <v>261</v>
      </c>
      <c r="D3" s="59"/>
      <c r="E3" s="20" t="s">
        <v>263</v>
      </c>
      <c r="F3" s="20" t="s">
        <v>263</v>
      </c>
      <c r="G3" s="20" t="s">
        <v>263</v>
      </c>
      <c r="H3" s="20" t="s">
        <v>263</v>
      </c>
      <c r="I3" s="102" t="s">
        <v>263</v>
      </c>
      <c r="J3" s="102" t="s">
        <v>263</v>
      </c>
      <c r="K3" s="102" t="s">
        <v>263</v>
      </c>
      <c r="L3" s="102" t="s">
        <v>263</v>
      </c>
      <c r="M3" s="102" t="s">
        <v>263</v>
      </c>
      <c r="N3" s="186" t="s">
        <v>263</v>
      </c>
      <c r="O3" s="186" t="s">
        <v>263</v>
      </c>
      <c r="P3" s="186" t="s">
        <v>263</v>
      </c>
      <c r="Q3" s="186" t="s">
        <v>263</v>
      </c>
      <c r="R3" s="186" t="s">
        <v>263</v>
      </c>
      <c r="S3" s="186" t="s">
        <v>263</v>
      </c>
      <c r="T3" s="186" t="s">
        <v>263</v>
      </c>
      <c r="U3" s="186" t="s">
        <v>263</v>
      </c>
      <c r="V3" s="20" t="s">
        <v>263</v>
      </c>
      <c r="W3" s="20" t="s">
        <v>263</v>
      </c>
      <c r="X3" s="20" t="s">
        <v>263</v>
      </c>
      <c r="Y3" s="20" t="s">
        <v>263</v>
      </c>
      <c r="Z3" s="20" t="s">
        <v>263</v>
      </c>
      <c r="AA3" s="20" t="s">
        <v>263</v>
      </c>
      <c r="AB3" s="20" t="s">
        <v>263</v>
      </c>
      <c r="AC3" s="20" t="s">
        <v>263</v>
      </c>
      <c r="AD3" s="20" t="s">
        <v>263</v>
      </c>
      <c r="AE3" s="20" t="s">
        <v>263</v>
      </c>
      <c r="AF3" s="20" t="s">
        <v>263</v>
      </c>
      <c r="AG3" s="169" t="s">
        <v>263</v>
      </c>
      <c r="AH3" s="169" t="s">
        <v>263</v>
      </c>
      <c r="AI3" s="169" t="s">
        <v>263</v>
      </c>
      <c r="AJ3" s="169" t="s">
        <v>263</v>
      </c>
      <c r="AK3" s="169" t="s">
        <v>263</v>
      </c>
      <c r="AL3" s="169" t="s">
        <v>263</v>
      </c>
      <c r="AM3" s="169" t="s">
        <v>263</v>
      </c>
      <c r="AN3" s="169" t="s">
        <v>263</v>
      </c>
      <c r="AO3" s="169" t="s">
        <v>263</v>
      </c>
    </row>
    <row r="4" spans="2:41" ht="13.5" customHeight="1" thickBot="1" x14ac:dyDescent="0.25">
      <c r="B4" s="163">
        <v>1.2</v>
      </c>
      <c r="C4" s="61" t="s">
        <v>5</v>
      </c>
      <c r="D4" s="59"/>
      <c r="E4" s="20" t="s">
        <v>273</v>
      </c>
      <c r="F4" s="20" t="s">
        <v>354</v>
      </c>
      <c r="G4" s="20" t="s">
        <v>354</v>
      </c>
      <c r="H4" s="20" t="s">
        <v>355</v>
      </c>
      <c r="I4" s="102" t="s">
        <v>426</v>
      </c>
      <c r="J4" s="102" t="s">
        <v>426</v>
      </c>
      <c r="K4" s="102" t="s">
        <v>426</v>
      </c>
      <c r="L4" s="102" t="s">
        <v>426</v>
      </c>
      <c r="M4" s="102" t="s">
        <v>426</v>
      </c>
      <c r="N4" s="331" t="s">
        <v>427</v>
      </c>
      <c r="O4" s="332"/>
      <c r="P4" s="332"/>
      <c r="Q4" s="332"/>
      <c r="R4" s="332"/>
      <c r="S4" s="332"/>
      <c r="T4" s="332"/>
      <c r="U4" s="187"/>
      <c r="V4" s="20" t="s">
        <v>345</v>
      </c>
      <c r="W4" s="20" t="s">
        <v>345</v>
      </c>
      <c r="X4" s="20" t="s">
        <v>345</v>
      </c>
      <c r="Y4" s="20" t="s">
        <v>345</v>
      </c>
      <c r="Z4" s="20" t="s">
        <v>346</v>
      </c>
      <c r="AA4" s="20" t="s">
        <v>346</v>
      </c>
      <c r="AB4" s="20" t="s">
        <v>346</v>
      </c>
      <c r="AC4" s="20" t="s">
        <v>346</v>
      </c>
      <c r="AD4" s="20" t="s">
        <v>346</v>
      </c>
      <c r="AE4" s="20" t="s">
        <v>346</v>
      </c>
      <c r="AF4" s="20" t="s">
        <v>346</v>
      </c>
      <c r="AG4" s="169" t="s">
        <v>445</v>
      </c>
      <c r="AH4" s="169" t="s">
        <v>445</v>
      </c>
      <c r="AI4" s="169" t="s">
        <v>445</v>
      </c>
      <c r="AJ4" s="169" t="s">
        <v>445</v>
      </c>
      <c r="AK4" s="169" t="s">
        <v>445</v>
      </c>
      <c r="AL4" s="169" t="s">
        <v>445</v>
      </c>
      <c r="AM4" s="199" t="s">
        <v>480</v>
      </c>
      <c r="AN4" s="199" t="s">
        <v>485</v>
      </c>
      <c r="AO4" s="199" t="s">
        <v>485</v>
      </c>
    </row>
    <row r="5" spans="2:41" ht="13.5" thickBot="1" x14ac:dyDescent="0.25">
      <c r="B5" s="163">
        <v>1.3</v>
      </c>
      <c r="C5" s="61" t="s">
        <v>7</v>
      </c>
      <c r="D5" s="59"/>
      <c r="E5" s="20" t="s">
        <v>274</v>
      </c>
      <c r="F5" s="20" t="s">
        <v>275</v>
      </c>
      <c r="G5" s="20" t="s">
        <v>276</v>
      </c>
      <c r="H5" s="20" t="s">
        <v>277</v>
      </c>
      <c r="I5" s="102" t="s">
        <v>274</v>
      </c>
      <c r="J5" s="102" t="s">
        <v>274</v>
      </c>
      <c r="K5" s="102" t="s">
        <v>428</v>
      </c>
      <c r="L5" s="102" t="s">
        <v>429</v>
      </c>
      <c r="M5" s="102" t="s">
        <v>430</v>
      </c>
      <c r="N5" s="188" t="s">
        <v>407</v>
      </c>
      <c r="O5" s="188" t="s">
        <v>408</v>
      </c>
      <c r="P5" s="188" t="s">
        <v>409</v>
      </c>
      <c r="Q5" s="188" t="s">
        <v>410</v>
      </c>
      <c r="R5" s="188" t="s">
        <v>411</v>
      </c>
      <c r="S5" s="188" t="s">
        <v>412</v>
      </c>
      <c r="T5" s="188" t="s">
        <v>413</v>
      </c>
      <c r="U5" s="188" t="s">
        <v>414</v>
      </c>
      <c r="V5" s="20" t="s">
        <v>275</v>
      </c>
      <c r="W5" s="20" t="s">
        <v>275</v>
      </c>
      <c r="X5" s="20" t="s">
        <v>276</v>
      </c>
      <c r="Y5" s="20" t="s">
        <v>277</v>
      </c>
      <c r="Z5" s="20" t="s">
        <v>275</v>
      </c>
      <c r="AA5" s="20" t="s">
        <v>275</v>
      </c>
      <c r="AB5" s="20" t="s">
        <v>276</v>
      </c>
      <c r="AC5" s="20" t="s">
        <v>277</v>
      </c>
      <c r="AD5" s="20" t="s">
        <v>277</v>
      </c>
      <c r="AE5" s="20" t="s">
        <v>347</v>
      </c>
      <c r="AF5" s="20" t="s">
        <v>348</v>
      </c>
      <c r="AG5" s="169" t="s">
        <v>46</v>
      </c>
      <c r="AH5" s="169" t="s">
        <v>46</v>
      </c>
      <c r="AI5" s="169" t="s">
        <v>46</v>
      </c>
      <c r="AJ5" s="169" t="s">
        <v>46</v>
      </c>
      <c r="AK5" s="169" t="s">
        <v>46</v>
      </c>
      <c r="AL5" s="169" t="s">
        <v>46</v>
      </c>
      <c r="AM5" s="202" t="s">
        <v>481</v>
      </c>
      <c r="AN5" s="199" t="s">
        <v>486</v>
      </c>
      <c r="AO5" s="201" t="s">
        <v>487</v>
      </c>
    </row>
    <row r="6" spans="2:41" ht="13.5" thickBot="1" x14ac:dyDescent="0.25">
      <c r="B6" s="291">
        <v>1.4</v>
      </c>
      <c r="C6" s="19" t="s">
        <v>564</v>
      </c>
      <c r="D6" s="20" t="s">
        <v>565</v>
      </c>
      <c r="E6" s="292"/>
      <c r="F6" s="292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306"/>
      <c r="AH6" s="306"/>
      <c r="AI6" s="306"/>
      <c r="AJ6" s="306"/>
      <c r="AK6" s="306"/>
      <c r="AL6" s="306"/>
      <c r="AM6" s="306"/>
      <c r="AN6" s="307"/>
      <c r="AO6" s="307"/>
    </row>
    <row r="7" spans="2:41" ht="21" customHeight="1" thickBot="1" x14ac:dyDescent="0.25">
      <c r="B7" s="162">
        <v>2</v>
      </c>
      <c r="C7" s="168" t="s">
        <v>9</v>
      </c>
      <c r="D7" s="64"/>
      <c r="E7" s="83"/>
      <c r="F7" s="83"/>
      <c r="G7" s="83"/>
      <c r="H7" s="83"/>
      <c r="I7" s="185"/>
      <c r="J7" s="185"/>
      <c r="K7" s="185"/>
      <c r="L7" s="185"/>
      <c r="M7" s="185"/>
      <c r="N7" s="189"/>
      <c r="O7" s="189"/>
      <c r="P7" s="189"/>
      <c r="Q7" s="189"/>
      <c r="R7" s="189"/>
      <c r="S7" s="189"/>
      <c r="T7" s="189"/>
      <c r="U7" s="189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200"/>
      <c r="AN7" s="200"/>
      <c r="AO7" s="200"/>
    </row>
    <row r="8" spans="2:41" ht="13.5" customHeight="1" thickBot="1" x14ac:dyDescent="0.25">
      <c r="B8" s="163">
        <v>2.1</v>
      </c>
      <c r="C8" s="61" t="s">
        <v>10</v>
      </c>
      <c r="D8" s="169" t="s">
        <v>11</v>
      </c>
      <c r="E8" s="20" t="s">
        <v>278</v>
      </c>
      <c r="F8" s="20" t="s">
        <v>278</v>
      </c>
      <c r="G8" s="20" t="s">
        <v>278</v>
      </c>
      <c r="H8" s="20" t="s">
        <v>278</v>
      </c>
      <c r="I8" s="102" t="s">
        <v>278</v>
      </c>
      <c r="J8" s="102" t="s">
        <v>278</v>
      </c>
      <c r="K8" s="102" t="s">
        <v>278</v>
      </c>
      <c r="L8" s="102" t="s">
        <v>278</v>
      </c>
      <c r="M8" s="102" t="s">
        <v>278</v>
      </c>
      <c r="N8" s="331" t="s">
        <v>431</v>
      </c>
      <c r="O8" s="332"/>
      <c r="P8" s="332"/>
      <c r="Q8" s="332"/>
      <c r="R8" s="332"/>
      <c r="S8" s="332"/>
      <c r="T8" s="332"/>
      <c r="U8" s="187"/>
      <c r="V8" s="20" t="s">
        <v>349</v>
      </c>
      <c r="W8" s="20" t="s">
        <v>349</v>
      </c>
      <c r="X8" s="20" t="s">
        <v>349</v>
      </c>
      <c r="Y8" s="20" t="s">
        <v>349</v>
      </c>
      <c r="Z8" s="20" t="s">
        <v>350</v>
      </c>
      <c r="AA8" s="20" t="s">
        <v>350</v>
      </c>
      <c r="AB8" s="20" t="s">
        <v>350</v>
      </c>
      <c r="AC8" s="20" t="s">
        <v>350</v>
      </c>
      <c r="AD8" s="20" t="s">
        <v>350</v>
      </c>
      <c r="AE8" s="20" t="s">
        <v>350</v>
      </c>
      <c r="AF8" s="20" t="s">
        <v>350</v>
      </c>
      <c r="AG8" s="169">
        <v>175</v>
      </c>
      <c r="AH8" s="169">
        <v>175</v>
      </c>
      <c r="AI8" s="169">
        <v>175</v>
      </c>
      <c r="AJ8" s="169">
        <v>175</v>
      </c>
      <c r="AK8" s="169">
        <v>175</v>
      </c>
      <c r="AL8" s="169">
        <v>175</v>
      </c>
      <c r="AM8" s="199" t="s">
        <v>482</v>
      </c>
      <c r="AN8" s="199" t="s">
        <v>488</v>
      </c>
      <c r="AO8" s="199" t="s">
        <v>488</v>
      </c>
    </row>
    <row r="9" spans="2:41" ht="13.5" thickBot="1" x14ac:dyDescent="0.25">
      <c r="B9" s="163">
        <v>2.2000000000000002</v>
      </c>
      <c r="C9" s="61" t="s">
        <v>352</v>
      </c>
      <c r="D9" s="59"/>
      <c r="E9" s="20" t="s">
        <v>279</v>
      </c>
      <c r="F9" s="20" t="s">
        <v>280</v>
      </c>
      <c r="G9" s="20" t="s">
        <v>280</v>
      </c>
      <c r="H9" s="20" t="s">
        <v>280</v>
      </c>
      <c r="I9" s="102" t="s">
        <v>279</v>
      </c>
      <c r="J9" s="102" t="s">
        <v>279</v>
      </c>
      <c r="K9" s="102" t="s">
        <v>279</v>
      </c>
      <c r="L9" s="102" t="s">
        <v>279</v>
      </c>
      <c r="M9" s="102" t="s">
        <v>279</v>
      </c>
      <c r="N9" s="188" t="s">
        <v>279</v>
      </c>
      <c r="O9" s="188" t="s">
        <v>279</v>
      </c>
      <c r="P9" s="188" t="s">
        <v>279</v>
      </c>
      <c r="Q9" s="188" t="s">
        <v>279</v>
      </c>
      <c r="R9" s="188" t="s">
        <v>279</v>
      </c>
      <c r="S9" s="188" t="s">
        <v>279</v>
      </c>
      <c r="T9" s="188" t="s">
        <v>279</v>
      </c>
      <c r="U9" s="188" t="s">
        <v>279</v>
      </c>
      <c r="V9" s="20" t="s">
        <v>126</v>
      </c>
      <c r="W9" s="20" t="s">
        <v>126</v>
      </c>
      <c r="X9" s="20" t="s">
        <v>126</v>
      </c>
      <c r="Y9" s="20" t="s">
        <v>126</v>
      </c>
      <c r="Z9" s="20" t="s">
        <v>126</v>
      </c>
      <c r="AA9" s="20" t="s">
        <v>126</v>
      </c>
      <c r="AB9" s="20" t="s">
        <v>126</v>
      </c>
      <c r="AC9" s="20" t="s">
        <v>126</v>
      </c>
      <c r="AD9" s="20" t="s">
        <v>126</v>
      </c>
      <c r="AE9" s="20" t="s">
        <v>126</v>
      </c>
      <c r="AF9" s="20" t="s">
        <v>126</v>
      </c>
      <c r="AG9" s="169" t="s">
        <v>126</v>
      </c>
      <c r="AH9" s="169" t="s">
        <v>126</v>
      </c>
      <c r="AI9" s="169" t="s">
        <v>126</v>
      </c>
      <c r="AJ9" s="169" t="s">
        <v>126</v>
      </c>
      <c r="AK9" s="169" t="s">
        <v>126</v>
      </c>
      <c r="AL9" s="169" t="s">
        <v>126</v>
      </c>
      <c r="AM9" s="199" t="s">
        <v>125</v>
      </c>
      <c r="AN9" s="199" t="s">
        <v>126</v>
      </c>
      <c r="AO9" s="199" t="s">
        <v>126</v>
      </c>
    </row>
    <row r="10" spans="2:41" ht="22.5" customHeight="1" thickBot="1" x14ac:dyDescent="0.25">
      <c r="B10" s="162">
        <v>3</v>
      </c>
      <c r="C10" s="168" t="s">
        <v>12</v>
      </c>
      <c r="D10" s="64"/>
      <c r="E10" s="83"/>
      <c r="F10" s="83"/>
      <c r="G10" s="83"/>
      <c r="H10" s="83"/>
      <c r="I10" s="185"/>
      <c r="J10" s="185"/>
      <c r="K10" s="185"/>
      <c r="L10" s="185"/>
      <c r="M10" s="185"/>
      <c r="N10" s="32"/>
      <c r="O10" s="32"/>
      <c r="P10" s="32"/>
      <c r="Q10" s="32"/>
      <c r="R10" s="32"/>
      <c r="S10" s="32"/>
      <c r="T10" s="32"/>
      <c r="U10" s="32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200"/>
      <c r="AN10" s="200"/>
      <c r="AO10" s="200"/>
    </row>
    <row r="11" spans="2:41" ht="28.5" customHeight="1" thickBot="1" x14ac:dyDescent="0.25">
      <c r="B11" s="164">
        <v>3.1</v>
      </c>
      <c r="C11" s="58" t="s">
        <v>353</v>
      </c>
      <c r="D11" s="169" t="s">
        <v>14</v>
      </c>
      <c r="E11" s="22" t="s">
        <v>15</v>
      </c>
      <c r="F11" s="22" t="s">
        <v>281</v>
      </c>
      <c r="G11" s="22" t="s">
        <v>17</v>
      </c>
      <c r="H11" s="22" t="s">
        <v>15</v>
      </c>
      <c r="I11" s="106" t="s">
        <v>281</v>
      </c>
      <c r="J11" s="106" t="s">
        <v>17</v>
      </c>
      <c r="K11" s="106" t="s">
        <v>281</v>
      </c>
      <c r="L11" s="106" t="s">
        <v>281</v>
      </c>
      <c r="M11" s="106" t="s">
        <v>281</v>
      </c>
      <c r="N11" s="21" t="s">
        <v>15</v>
      </c>
      <c r="O11" s="21" t="s">
        <v>15</v>
      </c>
      <c r="P11" s="21" t="s">
        <v>15</v>
      </c>
      <c r="Q11" s="21" t="s">
        <v>15</v>
      </c>
      <c r="R11" s="21" t="s">
        <v>15</v>
      </c>
      <c r="S11" s="21" t="s">
        <v>15</v>
      </c>
      <c r="T11" s="21" t="s">
        <v>15</v>
      </c>
      <c r="U11" s="21" t="s">
        <v>15</v>
      </c>
      <c r="V11" s="22" t="s">
        <v>15</v>
      </c>
      <c r="W11" s="22" t="s">
        <v>15</v>
      </c>
      <c r="X11" s="22" t="s">
        <v>15</v>
      </c>
      <c r="Y11" s="22" t="s">
        <v>15</v>
      </c>
      <c r="Z11" s="22" t="s">
        <v>15</v>
      </c>
      <c r="AA11" s="22" t="s">
        <v>15</v>
      </c>
      <c r="AB11" s="22" t="s">
        <v>15</v>
      </c>
      <c r="AC11" s="22" t="s">
        <v>15</v>
      </c>
      <c r="AD11" s="22" t="s">
        <v>15</v>
      </c>
      <c r="AE11" s="22" t="s">
        <v>15</v>
      </c>
      <c r="AF11" s="22" t="s">
        <v>15</v>
      </c>
      <c r="AG11" s="169" t="s">
        <v>17</v>
      </c>
      <c r="AH11" s="169" t="s">
        <v>281</v>
      </c>
      <c r="AI11" s="169" t="s">
        <v>15</v>
      </c>
      <c r="AJ11" s="169" t="s">
        <v>17</v>
      </c>
      <c r="AK11" s="169" t="s">
        <v>281</v>
      </c>
      <c r="AL11" s="169" t="s">
        <v>15</v>
      </c>
      <c r="AM11" s="199" t="s">
        <v>15</v>
      </c>
      <c r="AN11" s="199" t="s">
        <v>15</v>
      </c>
      <c r="AO11" s="199" t="s">
        <v>15</v>
      </c>
    </row>
    <row r="12" spans="2:41" ht="28.5" customHeight="1" thickBot="1" x14ac:dyDescent="0.25">
      <c r="B12" s="164">
        <v>3.2</v>
      </c>
      <c r="C12" s="58" t="s">
        <v>16</v>
      </c>
      <c r="D12" s="169" t="s">
        <v>14</v>
      </c>
      <c r="E12" s="22" t="s">
        <v>15</v>
      </c>
      <c r="F12" s="22" t="s">
        <v>15</v>
      </c>
      <c r="G12" s="22" t="s">
        <v>15</v>
      </c>
      <c r="H12" s="22" t="s">
        <v>15</v>
      </c>
      <c r="I12" s="106" t="s">
        <v>15</v>
      </c>
      <c r="J12" s="106" t="s">
        <v>15</v>
      </c>
      <c r="K12" s="106" t="s">
        <v>15</v>
      </c>
      <c r="L12" s="106" t="s">
        <v>15</v>
      </c>
      <c r="M12" s="106" t="s">
        <v>15</v>
      </c>
      <c r="N12" s="21" t="s">
        <v>15</v>
      </c>
      <c r="O12" s="21" t="s">
        <v>15</v>
      </c>
      <c r="P12" s="21" t="s">
        <v>15</v>
      </c>
      <c r="Q12" s="21" t="s">
        <v>15</v>
      </c>
      <c r="R12" s="21" t="s">
        <v>15</v>
      </c>
      <c r="S12" s="21" t="s">
        <v>15</v>
      </c>
      <c r="T12" s="21" t="s">
        <v>15</v>
      </c>
      <c r="U12" s="21" t="s">
        <v>15</v>
      </c>
      <c r="V12" s="22" t="s">
        <v>15</v>
      </c>
      <c r="W12" s="22" t="s">
        <v>15</v>
      </c>
      <c r="X12" s="22" t="s">
        <v>15</v>
      </c>
      <c r="Y12" s="22" t="s">
        <v>15</v>
      </c>
      <c r="Z12" s="22" t="s">
        <v>15</v>
      </c>
      <c r="AA12" s="22" t="s">
        <v>15</v>
      </c>
      <c r="AB12" s="22" t="s">
        <v>15</v>
      </c>
      <c r="AC12" s="22" t="s">
        <v>15</v>
      </c>
      <c r="AD12" s="22" t="s">
        <v>15</v>
      </c>
      <c r="AE12" s="22" t="s">
        <v>15</v>
      </c>
      <c r="AF12" s="22" t="s">
        <v>15</v>
      </c>
      <c r="AG12" s="169" t="s">
        <v>17</v>
      </c>
      <c r="AH12" s="169" t="s">
        <v>281</v>
      </c>
      <c r="AI12" s="169" t="s">
        <v>15</v>
      </c>
      <c r="AJ12" s="169" t="s">
        <v>17</v>
      </c>
      <c r="AK12" s="169" t="s">
        <v>281</v>
      </c>
      <c r="AL12" s="169" t="s">
        <v>15</v>
      </c>
      <c r="AM12" s="199" t="s">
        <v>15</v>
      </c>
      <c r="AN12" s="199" t="s">
        <v>15</v>
      </c>
      <c r="AO12" s="199" t="s">
        <v>15</v>
      </c>
    </row>
    <row r="13" spans="2:41" ht="13.5" thickBot="1" x14ac:dyDescent="0.25">
      <c r="B13" s="163">
        <v>3.3</v>
      </c>
      <c r="C13" s="61" t="s">
        <v>47</v>
      </c>
      <c r="D13" s="59" t="s">
        <v>18</v>
      </c>
      <c r="E13" s="20">
        <v>30.5</v>
      </c>
      <c r="F13" s="20">
        <v>14.042999999999999</v>
      </c>
      <c r="G13" s="20">
        <v>14.042999999999999</v>
      </c>
      <c r="H13" s="20">
        <v>14.0425</v>
      </c>
      <c r="I13" s="102">
        <v>83.5</v>
      </c>
      <c r="J13" s="102">
        <v>83.5</v>
      </c>
      <c r="K13" s="102">
        <v>83.5</v>
      </c>
      <c r="L13" s="102">
        <v>83.5</v>
      </c>
      <c r="M13" s="102">
        <v>83.5</v>
      </c>
      <c r="N13" s="21">
        <v>48.7</v>
      </c>
      <c r="O13" s="21">
        <v>48.7</v>
      </c>
      <c r="P13" s="21">
        <v>48.7</v>
      </c>
      <c r="Q13" s="21">
        <v>48.7</v>
      </c>
      <c r="R13" s="21">
        <v>28.9</v>
      </c>
      <c r="S13" s="21">
        <v>28.9</v>
      </c>
      <c r="T13" s="21">
        <v>28.9</v>
      </c>
      <c r="U13" s="21">
        <v>28.9</v>
      </c>
      <c r="V13" s="20">
        <v>28.475000000000001</v>
      </c>
      <c r="W13" s="20">
        <v>28.38</v>
      </c>
      <c r="X13" s="20">
        <v>29.375</v>
      </c>
      <c r="Y13" s="20">
        <v>29.75</v>
      </c>
      <c r="Z13" s="20">
        <v>28.475000000000001</v>
      </c>
      <c r="AA13" s="20">
        <v>28.38</v>
      </c>
      <c r="AB13" s="20">
        <v>29.375</v>
      </c>
      <c r="AC13" s="20">
        <v>28.475000000000001</v>
      </c>
      <c r="AD13" s="20">
        <v>28.38</v>
      </c>
      <c r="AE13" s="20">
        <v>29.375</v>
      </c>
      <c r="AF13" s="20">
        <v>29.75</v>
      </c>
      <c r="AG13" s="169">
        <v>8.15</v>
      </c>
      <c r="AH13" s="169">
        <v>8.15</v>
      </c>
      <c r="AI13" s="169">
        <v>8.15</v>
      </c>
      <c r="AJ13" s="169">
        <v>8.15</v>
      </c>
      <c r="AK13" s="169">
        <v>8.15</v>
      </c>
      <c r="AL13" s="169">
        <v>8.15</v>
      </c>
      <c r="AM13" s="199">
        <v>29.63</v>
      </c>
      <c r="AN13" s="199">
        <v>29.88</v>
      </c>
      <c r="AO13" s="199">
        <v>29.31</v>
      </c>
    </row>
    <row r="14" spans="2:41" ht="26.25" thickBot="1" x14ac:dyDescent="0.25">
      <c r="B14" s="163">
        <v>3.4</v>
      </c>
      <c r="C14" s="61" t="s">
        <v>50</v>
      </c>
      <c r="D14" s="59"/>
      <c r="E14" s="20" t="s">
        <v>19</v>
      </c>
      <c r="F14" s="20" t="s">
        <v>19</v>
      </c>
      <c r="G14" s="20" t="s">
        <v>19</v>
      </c>
      <c r="H14" s="20" t="s">
        <v>19</v>
      </c>
      <c r="I14" s="102" t="s">
        <v>432</v>
      </c>
      <c r="J14" s="102" t="s">
        <v>432</v>
      </c>
      <c r="K14" s="102" t="s">
        <v>432</v>
      </c>
      <c r="L14" s="102" t="s">
        <v>432</v>
      </c>
      <c r="M14" s="102" t="s">
        <v>432</v>
      </c>
      <c r="N14" s="21" t="s">
        <v>419</v>
      </c>
      <c r="O14" s="21" t="s">
        <v>419</v>
      </c>
      <c r="P14" s="21" t="s">
        <v>419</v>
      </c>
      <c r="Q14" s="21" t="s">
        <v>419</v>
      </c>
      <c r="R14" s="21" t="s">
        <v>419</v>
      </c>
      <c r="S14" s="21" t="s">
        <v>419</v>
      </c>
      <c r="T14" s="21" t="s">
        <v>419</v>
      </c>
      <c r="U14" s="21" t="s">
        <v>419</v>
      </c>
      <c r="V14" s="20" t="s">
        <v>19</v>
      </c>
      <c r="W14" s="20" t="s">
        <v>19</v>
      </c>
      <c r="X14" s="20" t="s">
        <v>19</v>
      </c>
      <c r="Y14" s="20" t="s">
        <v>19</v>
      </c>
      <c r="Z14" s="20" t="s">
        <v>19</v>
      </c>
      <c r="AA14" s="20" t="s">
        <v>19</v>
      </c>
      <c r="AB14" s="20" t="s">
        <v>19</v>
      </c>
      <c r="AC14" s="20" t="s">
        <v>19</v>
      </c>
      <c r="AD14" s="20" t="s">
        <v>19</v>
      </c>
      <c r="AE14" s="20" t="s">
        <v>19</v>
      </c>
      <c r="AF14" s="20" t="s">
        <v>19</v>
      </c>
      <c r="AG14" s="169" t="s">
        <v>19</v>
      </c>
      <c r="AH14" s="169" t="s">
        <v>19</v>
      </c>
      <c r="AI14" s="169" t="s">
        <v>19</v>
      </c>
      <c r="AJ14" s="169" t="s">
        <v>19</v>
      </c>
      <c r="AK14" s="169" t="s">
        <v>19</v>
      </c>
      <c r="AL14" s="169" t="s">
        <v>19</v>
      </c>
      <c r="AM14" s="199" t="s">
        <v>483</v>
      </c>
      <c r="AN14" s="199" t="s">
        <v>483</v>
      </c>
      <c r="AO14" s="199" t="s">
        <v>483</v>
      </c>
    </row>
    <row r="15" spans="2:41" ht="13.5" thickBot="1" x14ac:dyDescent="0.25">
      <c r="B15" s="163">
        <v>3.5</v>
      </c>
      <c r="C15" s="61" t="s">
        <v>49</v>
      </c>
      <c r="D15" s="59" t="s">
        <v>18</v>
      </c>
      <c r="E15" s="20">
        <v>19.600000000000001</v>
      </c>
      <c r="F15" s="20">
        <v>10.993</v>
      </c>
      <c r="G15" s="20">
        <v>10.993</v>
      </c>
      <c r="H15" s="20">
        <v>10.9925</v>
      </c>
      <c r="I15" s="102">
        <v>73.5</v>
      </c>
      <c r="J15" s="102">
        <v>73.5</v>
      </c>
      <c r="K15" s="102">
        <v>73.5</v>
      </c>
      <c r="L15" s="102">
        <v>73.5</v>
      </c>
      <c r="M15" s="102">
        <v>73.5</v>
      </c>
      <c r="N15" s="21">
        <v>38.75</v>
      </c>
      <c r="O15" s="21">
        <v>41</v>
      </c>
      <c r="P15" s="21">
        <v>41</v>
      </c>
      <c r="Q15" s="21">
        <v>41</v>
      </c>
      <c r="R15" s="21">
        <v>19.100000000000001</v>
      </c>
      <c r="S15" s="21">
        <v>19.100000000000001</v>
      </c>
      <c r="T15" s="21">
        <v>19.100000000000001</v>
      </c>
      <c r="U15" s="21">
        <v>19.100000000000001</v>
      </c>
      <c r="V15" s="20">
        <v>18.425000000000001</v>
      </c>
      <c r="W15" s="20">
        <v>18.329999999999998</v>
      </c>
      <c r="X15" s="20">
        <v>18.675000000000001</v>
      </c>
      <c r="Y15" s="20">
        <v>19.95</v>
      </c>
      <c r="Z15" s="20">
        <v>18.425000000000001</v>
      </c>
      <c r="AA15" s="20">
        <v>18.329999999999998</v>
      </c>
      <c r="AB15" s="20">
        <v>18.675000000000001</v>
      </c>
      <c r="AC15" s="20">
        <v>18.425000000000001</v>
      </c>
      <c r="AD15" s="20">
        <v>18.329999999999998</v>
      </c>
      <c r="AE15" s="20">
        <v>18.675000000000001</v>
      </c>
      <c r="AF15" s="20">
        <v>19.95</v>
      </c>
      <c r="AG15" s="169">
        <v>7.5</v>
      </c>
      <c r="AH15" s="169">
        <v>7.5</v>
      </c>
      <c r="AI15" s="169">
        <v>7.5</v>
      </c>
      <c r="AJ15" s="169">
        <v>7.5</v>
      </c>
      <c r="AK15" s="169">
        <v>7.5</v>
      </c>
      <c r="AL15" s="169">
        <v>7.5</v>
      </c>
      <c r="AM15" s="199">
        <v>19.95</v>
      </c>
      <c r="AN15" s="199">
        <v>19.760000000000002</v>
      </c>
      <c r="AO15" s="199">
        <v>18.43</v>
      </c>
    </row>
    <row r="16" spans="2:41" ht="26.25" thickBot="1" x14ac:dyDescent="0.25">
      <c r="B16" s="163">
        <v>3.6</v>
      </c>
      <c r="C16" s="61" t="s">
        <v>51</v>
      </c>
      <c r="D16" s="59"/>
      <c r="E16" s="20" t="s">
        <v>19</v>
      </c>
      <c r="F16" s="20" t="s">
        <v>20</v>
      </c>
      <c r="G16" s="20" t="s">
        <v>20</v>
      </c>
      <c r="H16" s="20" t="s">
        <v>20</v>
      </c>
      <c r="I16" s="102" t="s">
        <v>432</v>
      </c>
      <c r="J16" s="102" t="s">
        <v>432</v>
      </c>
      <c r="K16" s="102" t="s">
        <v>432</v>
      </c>
      <c r="L16" s="102" t="s">
        <v>432</v>
      </c>
      <c r="M16" s="102" t="s">
        <v>432</v>
      </c>
      <c r="N16" s="21" t="s">
        <v>419</v>
      </c>
      <c r="O16" s="21" t="s">
        <v>419</v>
      </c>
      <c r="P16" s="21" t="s">
        <v>419</v>
      </c>
      <c r="Q16" s="21" t="s">
        <v>419</v>
      </c>
      <c r="R16" s="21" t="s">
        <v>419</v>
      </c>
      <c r="S16" s="21" t="s">
        <v>419</v>
      </c>
      <c r="T16" s="21" t="s">
        <v>419</v>
      </c>
      <c r="U16" s="21" t="s">
        <v>419</v>
      </c>
      <c r="V16" s="20" t="s">
        <v>19</v>
      </c>
      <c r="W16" s="20" t="s">
        <v>19</v>
      </c>
      <c r="X16" s="20" t="s">
        <v>19</v>
      </c>
      <c r="Y16" s="20" t="s">
        <v>19</v>
      </c>
      <c r="Z16" s="20" t="s">
        <v>19</v>
      </c>
      <c r="AA16" s="20" t="s">
        <v>19</v>
      </c>
      <c r="AB16" s="20" t="s">
        <v>19</v>
      </c>
      <c r="AC16" s="20" t="s">
        <v>19</v>
      </c>
      <c r="AD16" s="20" t="s">
        <v>19</v>
      </c>
      <c r="AE16" s="20" t="s">
        <v>19</v>
      </c>
      <c r="AF16" s="20" t="s">
        <v>19</v>
      </c>
      <c r="AG16" s="169" t="s">
        <v>20</v>
      </c>
      <c r="AH16" s="169" t="s">
        <v>20</v>
      </c>
      <c r="AI16" s="169" t="s">
        <v>20</v>
      </c>
      <c r="AJ16" s="169" t="s">
        <v>20</v>
      </c>
      <c r="AK16" s="169" t="s">
        <v>20</v>
      </c>
      <c r="AL16" s="169" t="s">
        <v>20</v>
      </c>
      <c r="AM16" s="199" t="s">
        <v>483</v>
      </c>
      <c r="AN16" s="199" t="s">
        <v>483</v>
      </c>
      <c r="AO16" s="199" t="s">
        <v>483</v>
      </c>
    </row>
    <row r="17" spans="2:41" ht="24.75" customHeight="1" thickBot="1" x14ac:dyDescent="0.25">
      <c r="B17" s="163" t="s">
        <v>163</v>
      </c>
      <c r="C17" s="58" t="s">
        <v>252</v>
      </c>
      <c r="D17" s="59"/>
      <c r="E17" s="20" t="s">
        <v>266</v>
      </c>
      <c r="F17" s="20" t="s">
        <v>22</v>
      </c>
      <c r="G17" s="20" t="s">
        <v>22</v>
      </c>
      <c r="H17" s="20" t="s">
        <v>52</v>
      </c>
      <c r="I17" s="102" t="s">
        <v>266</v>
      </c>
      <c r="J17" s="102" t="s">
        <v>266</v>
      </c>
      <c r="K17" s="102" t="s">
        <v>266</v>
      </c>
      <c r="L17" s="102" t="s">
        <v>266</v>
      </c>
      <c r="M17" s="102" t="s">
        <v>266</v>
      </c>
      <c r="N17" s="21" t="s">
        <v>22</v>
      </c>
      <c r="O17" s="21" t="s">
        <v>22</v>
      </c>
      <c r="P17" s="21" t="s">
        <v>22</v>
      </c>
      <c r="Q17" s="21" t="s">
        <v>22</v>
      </c>
      <c r="R17" s="21" t="s">
        <v>22</v>
      </c>
      <c r="S17" s="21" t="s">
        <v>22</v>
      </c>
      <c r="T17" s="21" t="s">
        <v>22</v>
      </c>
      <c r="U17" s="21" t="s">
        <v>22</v>
      </c>
      <c r="V17" s="20" t="s">
        <v>52</v>
      </c>
      <c r="W17" s="20" t="s">
        <v>52</v>
      </c>
      <c r="X17" s="20" t="s">
        <v>52</v>
      </c>
      <c r="Y17" s="20" t="s">
        <v>52</v>
      </c>
      <c r="Z17" s="20" t="s">
        <v>52</v>
      </c>
      <c r="AA17" s="20" t="s">
        <v>52</v>
      </c>
      <c r="AB17" s="20" t="s">
        <v>52</v>
      </c>
      <c r="AC17" s="20" t="s">
        <v>52</v>
      </c>
      <c r="AD17" s="20" t="s">
        <v>52</v>
      </c>
      <c r="AE17" s="20" t="s">
        <v>52</v>
      </c>
      <c r="AF17" s="20" t="s">
        <v>52</v>
      </c>
      <c r="AG17" s="169" t="s">
        <v>266</v>
      </c>
      <c r="AH17" s="169" t="s">
        <v>266</v>
      </c>
      <c r="AI17" s="169" t="s">
        <v>266</v>
      </c>
      <c r="AJ17" s="169" t="s">
        <v>266</v>
      </c>
      <c r="AK17" s="169" t="s">
        <v>266</v>
      </c>
      <c r="AL17" s="169" t="s">
        <v>266</v>
      </c>
      <c r="AM17" s="203" t="s">
        <v>22</v>
      </c>
      <c r="AN17" s="203" t="s">
        <v>52</v>
      </c>
      <c r="AO17" s="199" t="s">
        <v>22</v>
      </c>
    </row>
    <row r="18" spans="2:41" ht="25.5" customHeight="1" thickBot="1" x14ac:dyDescent="0.25">
      <c r="B18" s="163" t="s">
        <v>164</v>
      </c>
      <c r="C18" s="58" t="s">
        <v>21</v>
      </c>
      <c r="D18" s="59"/>
      <c r="E18" s="20" t="s">
        <v>266</v>
      </c>
      <c r="F18" s="20" t="s">
        <v>168</v>
      </c>
      <c r="G18" s="20" t="s">
        <v>168</v>
      </c>
      <c r="H18" s="20" t="s">
        <v>52</v>
      </c>
      <c r="I18" s="102" t="s">
        <v>266</v>
      </c>
      <c r="J18" s="102" t="s">
        <v>266</v>
      </c>
      <c r="K18" s="102" t="s">
        <v>266</v>
      </c>
      <c r="L18" s="102" t="s">
        <v>266</v>
      </c>
      <c r="M18" s="102" t="s">
        <v>266</v>
      </c>
      <c r="N18" s="21" t="s">
        <v>421</v>
      </c>
      <c r="O18" s="21" t="s">
        <v>421</v>
      </c>
      <c r="P18" s="21" t="s">
        <v>421</v>
      </c>
      <c r="Q18" s="21" t="s">
        <v>421</v>
      </c>
      <c r="R18" s="21" t="s">
        <v>421</v>
      </c>
      <c r="S18" s="21" t="s">
        <v>421</v>
      </c>
      <c r="T18" s="21" t="s">
        <v>421</v>
      </c>
      <c r="U18" s="21" t="s">
        <v>421</v>
      </c>
      <c r="V18" s="20" t="s">
        <v>39</v>
      </c>
      <c r="W18" s="20" t="s">
        <v>39</v>
      </c>
      <c r="X18" s="20" t="s">
        <v>39</v>
      </c>
      <c r="Y18" s="20" t="s">
        <v>39</v>
      </c>
      <c r="Z18" s="20" t="s">
        <v>39</v>
      </c>
      <c r="AA18" s="20" t="s">
        <v>39</v>
      </c>
      <c r="AB18" s="20" t="s">
        <v>39</v>
      </c>
      <c r="AC18" s="20" t="s">
        <v>39</v>
      </c>
      <c r="AD18" s="20" t="s">
        <v>39</v>
      </c>
      <c r="AE18" s="20" t="s">
        <v>39</v>
      </c>
      <c r="AF18" s="20" t="s">
        <v>39</v>
      </c>
      <c r="AG18" s="169" t="s">
        <v>266</v>
      </c>
      <c r="AH18" s="169" t="s">
        <v>266</v>
      </c>
      <c r="AI18" s="169" t="s">
        <v>266</v>
      </c>
      <c r="AJ18" s="169" t="s">
        <v>266</v>
      </c>
      <c r="AK18" s="169" t="s">
        <v>266</v>
      </c>
      <c r="AL18" s="169" t="s">
        <v>266</v>
      </c>
      <c r="AM18" s="203" t="s">
        <v>168</v>
      </c>
      <c r="AN18" s="203" t="s">
        <v>39</v>
      </c>
      <c r="AO18" s="199" t="s">
        <v>39</v>
      </c>
    </row>
    <row r="19" spans="2:41" ht="36.75" customHeight="1" thickBot="1" x14ac:dyDescent="0.25">
      <c r="B19" s="163" t="s">
        <v>165</v>
      </c>
      <c r="C19" s="58" t="s">
        <v>356</v>
      </c>
      <c r="D19" s="59"/>
      <c r="E19" s="20" t="s">
        <v>267</v>
      </c>
      <c r="F19" s="20" t="s">
        <v>23</v>
      </c>
      <c r="G19" s="20" t="s">
        <v>23</v>
      </c>
      <c r="H19" s="20" t="s">
        <v>23</v>
      </c>
      <c r="I19" s="102" t="s">
        <v>267</v>
      </c>
      <c r="J19" s="102" t="s">
        <v>267</v>
      </c>
      <c r="K19" s="102" t="s">
        <v>267</v>
      </c>
      <c r="L19" s="102" t="s">
        <v>267</v>
      </c>
      <c r="M19" s="102" t="s">
        <v>433</v>
      </c>
      <c r="N19" s="21" t="s">
        <v>351</v>
      </c>
      <c r="O19" s="21" t="s">
        <v>351</v>
      </c>
      <c r="P19" s="21" t="s">
        <v>351</v>
      </c>
      <c r="Q19" s="21" t="s">
        <v>23</v>
      </c>
      <c r="R19" s="21" t="s">
        <v>23</v>
      </c>
      <c r="S19" s="21" t="s">
        <v>23</v>
      </c>
      <c r="T19" s="21" t="s">
        <v>23</v>
      </c>
      <c r="U19" s="21" t="s">
        <v>23</v>
      </c>
      <c r="V19" s="20" t="s">
        <v>23</v>
      </c>
      <c r="W19" s="20" t="s">
        <v>23</v>
      </c>
      <c r="X19" s="20" t="s">
        <v>23</v>
      </c>
      <c r="Y19" s="20" t="s">
        <v>23</v>
      </c>
      <c r="Z19" s="20" t="s">
        <v>23</v>
      </c>
      <c r="AA19" s="20" t="s">
        <v>23</v>
      </c>
      <c r="AB19" s="20" t="s">
        <v>23</v>
      </c>
      <c r="AC19" s="20" t="s">
        <v>23</v>
      </c>
      <c r="AD19" s="20" t="s">
        <v>23</v>
      </c>
      <c r="AE19" s="20" t="s">
        <v>23</v>
      </c>
      <c r="AF19" s="20" t="s">
        <v>351</v>
      </c>
      <c r="AG19" s="169" t="s">
        <v>446</v>
      </c>
      <c r="AH19" s="169" t="s">
        <v>446</v>
      </c>
      <c r="AI19" s="169" t="s">
        <v>446</v>
      </c>
      <c r="AJ19" s="169" t="s">
        <v>446</v>
      </c>
      <c r="AK19" s="169" t="s">
        <v>446</v>
      </c>
      <c r="AL19" s="169" t="s">
        <v>446</v>
      </c>
      <c r="AM19" s="199" t="s">
        <v>23</v>
      </c>
      <c r="AN19" s="199" t="s">
        <v>267</v>
      </c>
      <c r="AO19" s="199" t="s">
        <v>267</v>
      </c>
    </row>
    <row r="20" spans="2:41" ht="13.5" thickBot="1" x14ac:dyDescent="0.25">
      <c r="B20" s="163" t="s">
        <v>80</v>
      </c>
      <c r="C20" s="61" t="s">
        <v>24</v>
      </c>
      <c r="D20" s="59"/>
      <c r="E20" s="20" t="s">
        <v>267</v>
      </c>
      <c r="F20" s="20" t="s">
        <v>23</v>
      </c>
      <c r="G20" s="20" t="s">
        <v>23</v>
      </c>
      <c r="H20" s="20" t="s">
        <v>23</v>
      </c>
      <c r="I20" s="102" t="s">
        <v>267</v>
      </c>
      <c r="J20" s="102" t="s">
        <v>267</v>
      </c>
      <c r="K20" s="102" t="s">
        <v>267</v>
      </c>
      <c r="L20" s="102" t="s">
        <v>267</v>
      </c>
      <c r="M20" s="102" t="s">
        <v>433</v>
      </c>
      <c r="N20" s="21" t="s">
        <v>23</v>
      </c>
      <c r="O20" s="21" t="s">
        <v>23</v>
      </c>
      <c r="P20" s="21" t="s">
        <v>23</v>
      </c>
      <c r="Q20" s="21" t="s">
        <v>23</v>
      </c>
      <c r="R20" s="21" t="s">
        <v>351</v>
      </c>
      <c r="S20" s="21" t="s">
        <v>23</v>
      </c>
      <c r="T20" s="21" t="s">
        <v>23</v>
      </c>
      <c r="U20" s="21" t="s">
        <v>23</v>
      </c>
      <c r="V20" s="20" t="s">
        <v>39</v>
      </c>
      <c r="W20" s="20" t="s">
        <v>39</v>
      </c>
      <c r="X20" s="20" t="s">
        <v>39</v>
      </c>
      <c r="Y20" s="20" t="s">
        <v>39</v>
      </c>
      <c r="Z20" s="20" t="s">
        <v>39</v>
      </c>
      <c r="AA20" s="20" t="s">
        <v>39</v>
      </c>
      <c r="AB20" s="20" t="s">
        <v>39</v>
      </c>
      <c r="AC20" s="20" t="s">
        <v>39</v>
      </c>
      <c r="AD20" s="20" t="s">
        <v>39</v>
      </c>
      <c r="AE20" s="20" t="s">
        <v>39</v>
      </c>
      <c r="AF20" s="20" t="s">
        <v>39</v>
      </c>
      <c r="AG20" s="169" t="s">
        <v>446</v>
      </c>
      <c r="AH20" s="169" t="s">
        <v>446</v>
      </c>
      <c r="AI20" s="169" t="s">
        <v>446</v>
      </c>
      <c r="AJ20" s="169" t="s">
        <v>446</v>
      </c>
      <c r="AK20" s="169" t="s">
        <v>446</v>
      </c>
      <c r="AL20" s="169" t="s">
        <v>446</v>
      </c>
      <c r="AM20" s="199" t="s">
        <v>23</v>
      </c>
      <c r="AN20" s="199" t="s">
        <v>39</v>
      </c>
      <c r="AO20" s="199" t="s">
        <v>39</v>
      </c>
    </row>
    <row r="21" spans="2:41" ht="13.5" thickBot="1" x14ac:dyDescent="0.25">
      <c r="B21" s="163" t="s">
        <v>250</v>
      </c>
      <c r="C21" s="61" t="s">
        <v>25</v>
      </c>
      <c r="D21" s="59" t="s">
        <v>26</v>
      </c>
      <c r="E21" s="20">
        <v>1000</v>
      </c>
      <c r="F21" s="20">
        <v>7.0000000000000007E-2</v>
      </c>
      <c r="G21" s="20">
        <v>7.0000000000000007E-2</v>
      </c>
      <c r="H21" s="20">
        <v>4.65E-2</v>
      </c>
      <c r="I21" s="102">
        <v>4800</v>
      </c>
      <c r="J21" s="102">
        <v>4800</v>
      </c>
      <c r="K21" s="102">
        <v>3200</v>
      </c>
      <c r="L21" s="102">
        <v>1600</v>
      </c>
      <c r="M21" s="102">
        <v>1600</v>
      </c>
      <c r="N21" s="21">
        <v>492</v>
      </c>
      <c r="O21" s="21">
        <v>88</v>
      </c>
      <c r="P21" s="21">
        <v>252</v>
      </c>
      <c r="Q21" s="21">
        <v>35</v>
      </c>
      <c r="R21" s="21">
        <v>7</v>
      </c>
      <c r="S21" s="21">
        <v>3.5</v>
      </c>
      <c r="T21" s="21">
        <v>3.5</v>
      </c>
      <c r="U21" s="21">
        <v>0.7</v>
      </c>
      <c r="V21" s="20">
        <v>54</v>
      </c>
      <c r="W21" s="20">
        <v>54</v>
      </c>
      <c r="X21" s="20">
        <v>54</v>
      </c>
      <c r="Y21" s="20">
        <v>54</v>
      </c>
      <c r="Z21" s="20">
        <v>36</v>
      </c>
      <c r="AA21" s="20">
        <v>36</v>
      </c>
      <c r="AB21" s="20">
        <v>36</v>
      </c>
      <c r="AC21" s="20">
        <v>36</v>
      </c>
      <c r="AD21" s="20">
        <v>36</v>
      </c>
      <c r="AE21" s="20">
        <v>36</v>
      </c>
      <c r="AF21" s="20">
        <v>24</v>
      </c>
      <c r="AG21" s="169">
        <v>6.17</v>
      </c>
      <c r="AH21" s="169">
        <v>6.17</v>
      </c>
      <c r="AI21" s="169">
        <v>6.17</v>
      </c>
      <c r="AJ21" s="169">
        <v>4.9800000000000001E-3</v>
      </c>
      <c r="AK21" s="169">
        <v>4.9800000000000001E-3</v>
      </c>
      <c r="AL21" s="169">
        <v>4.9800000000000001E-3</v>
      </c>
      <c r="AM21" s="199">
        <v>2.6</v>
      </c>
      <c r="AN21" s="199">
        <v>200</v>
      </c>
      <c r="AO21" s="199">
        <v>2.048</v>
      </c>
    </row>
    <row r="22" spans="2:41" ht="13.5" thickBot="1" x14ac:dyDescent="0.25">
      <c r="B22" s="163" t="s">
        <v>251</v>
      </c>
      <c r="C22" s="61" t="s">
        <v>27</v>
      </c>
      <c r="D22" s="59" t="s">
        <v>26</v>
      </c>
      <c r="E22" s="20">
        <v>3200</v>
      </c>
      <c r="F22" s="20">
        <v>7.0000000000000007E-2</v>
      </c>
      <c r="G22" s="20">
        <v>7.0000000000000007E-2</v>
      </c>
      <c r="H22" s="20">
        <v>4.65E-2</v>
      </c>
      <c r="I22" s="102">
        <v>4800</v>
      </c>
      <c r="J22" s="102">
        <v>4800</v>
      </c>
      <c r="K22" s="102">
        <v>3200</v>
      </c>
      <c r="L22" s="102">
        <v>1600</v>
      </c>
      <c r="M22" s="102">
        <v>1600</v>
      </c>
      <c r="N22" s="21">
        <v>500</v>
      </c>
      <c r="O22" s="21">
        <v>500</v>
      </c>
      <c r="P22" s="21">
        <v>500</v>
      </c>
      <c r="Q22" s="21">
        <v>125</v>
      </c>
      <c r="R22" s="21">
        <v>250</v>
      </c>
      <c r="S22" s="21">
        <v>125</v>
      </c>
      <c r="T22" s="21">
        <v>250</v>
      </c>
      <c r="U22" s="21">
        <v>125</v>
      </c>
      <c r="V22" s="20">
        <v>54</v>
      </c>
      <c r="W22" s="20">
        <v>54</v>
      </c>
      <c r="X22" s="20">
        <v>54</v>
      </c>
      <c r="Y22" s="20">
        <v>54</v>
      </c>
      <c r="Z22" s="20">
        <v>36</v>
      </c>
      <c r="AA22" s="20">
        <v>36</v>
      </c>
      <c r="AB22" s="20">
        <v>36</v>
      </c>
      <c r="AC22" s="20">
        <v>36</v>
      </c>
      <c r="AD22" s="20">
        <v>36</v>
      </c>
      <c r="AE22" s="20">
        <v>36</v>
      </c>
      <c r="AF22" s="20">
        <v>24</v>
      </c>
      <c r="AG22" s="169">
        <v>6.17</v>
      </c>
      <c r="AH22" s="169">
        <v>6.17</v>
      </c>
      <c r="AI22" s="169">
        <v>6.17</v>
      </c>
      <c r="AJ22" s="169">
        <v>4.9800000000000001E-3</v>
      </c>
      <c r="AK22" s="169">
        <v>4.9800000000000001E-3</v>
      </c>
      <c r="AL22" s="169">
        <v>4.9800000000000001E-3</v>
      </c>
      <c r="AM22" s="199">
        <v>500</v>
      </c>
      <c r="AN22" s="199">
        <v>2.048</v>
      </c>
      <c r="AO22" s="199">
        <v>200</v>
      </c>
    </row>
    <row r="23" spans="2:41" ht="21" customHeight="1" thickBot="1" x14ac:dyDescent="0.25">
      <c r="B23" s="162">
        <v>4</v>
      </c>
      <c r="C23" s="168" t="s">
        <v>28</v>
      </c>
      <c r="D23" s="64"/>
      <c r="E23" s="84"/>
      <c r="F23" s="84"/>
      <c r="G23" s="84"/>
      <c r="H23" s="84"/>
      <c r="I23" s="105"/>
      <c r="J23" s="105"/>
      <c r="K23" s="105"/>
      <c r="L23" s="105"/>
      <c r="M23" s="105"/>
      <c r="N23" s="32"/>
      <c r="O23" s="37"/>
      <c r="P23" s="37"/>
      <c r="Q23" s="37"/>
      <c r="R23" s="37"/>
      <c r="S23" s="37"/>
      <c r="T23" s="37"/>
      <c r="U23" s="37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204"/>
      <c r="AN23" s="204"/>
      <c r="AO23" s="204"/>
    </row>
    <row r="24" spans="2:41" ht="13.5" thickBot="1" x14ac:dyDescent="0.25">
      <c r="B24" s="163" t="s">
        <v>81</v>
      </c>
      <c r="C24" s="61" t="s">
        <v>29</v>
      </c>
      <c r="D24" s="59" t="s">
        <v>30</v>
      </c>
      <c r="E24" s="20">
        <v>55</v>
      </c>
      <c r="F24" s="20">
        <v>37</v>
      </c>
      <c r="G24" s="20">
        <v>37</v>
      </c>
      <c r="H24" s="20">
        <v>34.6</v>
      </c>
      <c r="I24" s="102">
        <v>61.2</v>
      </c>
      <c r="J24" s="102">
        <v>61.2</v>
      </c>
      <c r="K24" s="102">
        <v>61.2</v>
      </c>
      <c r="L24" s="102">
        <v>61.2</v>
      </c>
      <c r="M24" s="102">
        <v>61.2</v>
      </c>
      <c r="N24" s="21">
        <v>54.4</v>
      </c>
      <c r="O24" s="21">
        <v>54.4</v>
      </c>
      <c r="P24" s="21">
        <v>54.4</v>
      </c>
      <c r="Q24" s="21">
        <v>54.4</v>
      </c>
      <c r="R24" s="21">
        <v>46.5</v>
      </c>
      <c r="S24" s="21">
        <v>46.5</v>
      </c>
      <c r="T24" s="21">
        <v>46.5</v>
      </c>
      <c r="U24" s="21">
        <v>46.5</v>
      </c>
      <c r="V24" s="20">
        <v>47.2</v>
      </c>
      <c r="W24" s="20">
        <v>47.2</v>
      </c>
      <c r="X24" s="20">
        <v>47.2</v>
      </c>
      <c r="Y24" s="20">
        <v>47.2</v>
      </c>
      <c r="Z24" s="20">
        <v>47</v>
      </c>
      <c r="AA24" s="20">
        <v>47</v>
      </c>
      <c r="AB24" s="20">
        <v>47</v>
      </c>
      <c r="AC24" s="20">
        <v>47</v>
      </c>
      <c r="AD24" s="20">
        <v>47</v>
      </c>
      <c r="AE24" s="20">
        <v>47</v>
      </c>
      <c r="AF24" s="20">
        <v>50.1</v>
      </c>
      <c r="AG24" s="169">
        <v>35</v>
      </c>
      <c r="AH24" s="169">
        <v>35</v>
      </c>
      <c r="AI24" s="169">
        <v>35</v>
      </c>
      <c r="AJ24" s="169">
        <v>20.399999999999999</v>
      </c>
      <c r="AK24" s="169">
        <v>20.399999999999999</v>
      </c>
      <c r="AL24" s="169">
        <v>20.399999999999999</v>
      </c>
      <c r="AM24" s="199">
        <v>55.2</v>
      </c>
      <c r="AN24" s="199">
        <v>50.1</v>
      </c>
      <c r="AO24" s="199">
        <v>50.1</v>
      </c>
    </row>
    <row r="25" spans="2:41" ht="13.5" thickBot="1" x14ac:dyDescent="0.25">
      <c r="B25" s="163" t="s">
        <v>82</v>
      </c>
      <c r="C25" s="61" t="s">
        <v>357</v>
      </c>
      <c r="D25" s="59" t="s">
        <v>30</v>
      </c>
      <c r="E25" s="20">
        <v>54.5</v>
      </c>
      <c r="F25" s="20">
        <v>28.5</v>
      </c>
      <c r="G25" s="20">
        <v>37</v>
      </c>
      <c r="H25" s="20">
        <v>31.9</v>
      </c>
      <c r="I25" s="102">
        <v>60.7</v>
      </c>
      <c r="J25" s="102">
        <v>60.7</v>
      </c>
      <c r="K25" s="102">
        <v>60.7</v>
      </c>
      <c r="L25" s="102">
        <v>60.7</v>
      </c>
      <c r="M25" s="102">
        <v>60.7</v>
      </c>
      <c r="N25" s="21">
        <v>51.4</v>
      </c>
      <c r="O25" s="21">
        <v>51.4</v>
      </c>
      <c r="P25" s="21">
        <v>51.4</v>
      </c>
      <c r="Q25" s="21">
        <v>51.4</v>
      </c>
      <c r="R25" s="21">
        <v>43.5</v>
      </c>
      <c r="S25" s="21">
        <v>43.5</v>
      </c>
      <c r="T25" s="21">
        <v>43.5</v>
      </c>
      <c r="U25" s="21">
        <v>43.5</v>
      </c>
      <c r="V25" s="20">
        <v>47.2</v>
      </c>
      <c r="W25" s="20">
        <v>47.2</v>
      </c>
      <c r="X25" s="20">
        <v>47.2</v>
      </c>
      <c r="Y25" s="20">
        <v>47.2</v>
      </c>
      <c r="Z25" s="20">
        <v>47</v>
      </c>
      <c r="AA25" s="20">
        <v>47</v>
      </c>
      <c r="AB25" s="20">
        <v>47</v>
      </c>
      <c r="AC25" s="20">
        <v>47</v>
      </c>
      <c r="AD25" s="20">
        <v>47</v>
      </c>
      <c r="AE25" s="20">
        <v>47</v>
      </c>
      <c r="AF25" s="20">
        <v>50.1</v>
      </c>
      <c r="AG25" s="169">
        <v>35</v>
      </c>
      <c r="AH25" s="169">
        <v>35</v>
      </c>
      <c r="AI25" s="169">
        <v>35</v>
      </c>
      <c r="AJ25" s="169">
        <v>20.399999999999999</v>
      </c>
      <c r="AK25" s="169">
        <v>20.399999999999999</v>
      </c>
      <c r="AL25" s="169">
        <v>20.399999999999999</v>
      </c>
      <c r="AM25" s="199">
        <v>51.2</v>
      </c>
      <c r="AN25" s="199">
        <v>44.6</v>
      </c>
      <c r="AO25" s="199">
        <v>44.6</v>
      </c>
    </row>
    <row r="26" spans="2:41" ht="34.5" customHeight="1" thickBot="1" x14ac:dyDescent="0.25">
      <c r="B26" s="163" t="s">
        <v>83</v>
      </c>
      <c r="C26" s="58" t="s">
        <v>384</v>
      </c>
      <c r="D26" s="59"/>
      <c r="E26" s="20" t="s">
        <v>269</v>
      </c>
      <c r="F26" s="20" t="s">
        <v>282</v>
      </c>
      <c r="G26" s="20" t="s">
        <v>282</v>
      </c>
      <c r="H26" s="20" t="s">
        <v>282</v>
      </c>
      <c r="I26" s="102"/>
      <c r="J26" s="102"/>
      <c r="K26" s="102"/>
      <c r="L26" s="102"/>
      <c r="M26" s="102"/>
      <c r="N26" s="21" t="s">
        <v>434</v>
      </c>
      <c r="O26" s="21" t="s">
        <v>434</v>
      </c>
      <c r="P26" s="21" t="s">
        <v>434</v>
      </c>
      <c r="Q26" s="21" t="s">
        <v>434</v>
      </c>
      <c r="R26" s="21" t="s">
        <v>434</v>
      </c>
      <c r="S26" s="21" t="s">
        <v>434</v>
      </c>
      <c r="T26" s="21" t="s">
        <v>434</v>
      </c>
      <c r="U26" s="21" t="s">
        <v>434</v>
      </c>
      <c r="V26" s="20" t="s">
        <v>53</v>
      </c>
      <c r="W26" s="20" t="s">
        <v>53</v>
      </c>
      <c r="X26" s="20" t="s">
        <v>53</v>
      </c>
      <c r="Y26" s="20" t="s">
        <v>53</v>
      </c>
      <c r="Z26" s="20" t="s">
        <v>53</v>
      </c>
      <c r="AA26" s="20" t="s">
        <v>53</v>
      </c>
      <c r="AB26" s="20" t="s">
        <v>53</v>
      </c>
      <c r="AC26" s="20" t="s">
        <v>53</v>
      </c>
      <c r="AD26" s="20" t="s">
        <v>53</v>
      </c>
      <c r="AE26" s="20" t="s">
        <v>53</v>
      </c>
      <c r="AF26" s="20" t="s">
        <v>53</v>
      </c>
      <c r="AG26" s="169" t="s">
        <v>447</v>
      </c>
      <c r="AH26" s="169" t="s">
        <v>447</v>
      </c>
      <c r="AI26" s="169" t="s">
        <v>447</v>
      </c>
      <c r="AJ26" s="169" t="s">
        <v>447</v>
      </c>
      <c r="AK26" s="169" t="s">
        <v>447</v>
      </c>
      <c r="AL26" s="169" t="s">
        <v>447</v>
      </c>
      <c r="AM26" s="199" t="s">
        <v>484</v>
      </c>
      <c r="AN26" s="199" t="s">
        <v>484</v>
      </c>
      <c r="AO26" s="199" t="s">
        <v>484</v>
      </c>
    </row>
    <row r="27" spans="2:41" ht="13.5" thickBot="1" x14ac:dyDescent="0.25">
      <c r="B27" s="163" t="s">
        <v>84</v>
      </c>
      <c r="C27" s="61" t="s">
        <v>32</v>
      </c>
      <c r="D27" s="59" t="s">
        <v>33</v>
      </c>
      <c r="E27" s="20">
        <v>950</v>
      </c>
      <c r="F27" s="20">
        <v>700</v>
      </c>
      <c r="G27" s="20">
        <v>700</v>
      </c>
      <c r="H27" s="20">
        <v>794</v>
      </c>
      <c r="I27" s="102">
        <v>1200</v>
      </c>
      <c r="J27" s="102">
        <v>1200</v>
      </c>
      <c r="K27" s="102">
        <v>1200</v>
      </c>
      <c r="L27" s="102">
        <v>1200</v>
      </c>
      <c r="M27" s="102">
        <v>1200</v>
      </c>
      <c r="N27" s="21">
        <v>520</v>
      </c>
      <c r="O27" s="21">
        <v>520</v>
      </c>
      <c r="P27" s="21">
        <v>520</v>
      </c>
      <c r="Q27" s="21">
        <v>520</v>
      </c>
      <c r="R27" s="21">
        <v>504</v>
      </c>
      <c r="S27" s="21">
        <v>504</v>
      </c>
      <c r="T27" s="21">
        <v>504</v>
      </c>
      <c r="U27" s="21">
        <v>504</v>
      </c>
      <c r="V27" s="20">
        <v>1025</v>
      </c>
      <c r="W27" s="20">
        <v>1025</v>
      </c>
      <c r="X27" s="20">
        <v>1025</v>
      </c>
      <c r="Y27" s="20">
        <v>1025</v>
      </c>
      <c r="Z27" s="20">
        <v>890</v>
      </c>
      <c r="AA27" s="20">
        <v>890</v>
      </c>
      <c r="AB27" s="20">
        <v>890</v>
      </c>
      <c r="AC27" s="20">
        <v>890</v>
      </c>
      <c r="AD27" s="20">
        <v>890</v>
      </c>
      <c r="AE27" s="20">
        <v>890</v>
      </c>
      <c r="AF27" s="20">
        <v>650</v>
      </c>
      <c r="AG27" s="169">
        <v>800</v>
      </c>
      <c r="AH27" s="169">
        <v>800</v>
      </c>
      <c r="AI27" s="169">
        <v>800</v>
      </c>
      <c r="AJ27" s="169">
        <v>800</v>
      </c>
      <c r="AK27" s="169">
        <v>800</v>
      </c>
      <c r="AL27" s="169">
        <v>800</v>
      </c>
      <c r="AM27" s="199">
        <v>741</v>
      </c>
      <c r="AN27" s="199">
        <v>650</v>
      </c>
      <c r="AO27" s="199">
        <v>650</v>
      </c>
    </row>
    <row r="28" spans="2:41" ht="26.25" customHeight="1" thickBot="1" x14ac:dyDescent="0.25">
      <c r="B28" s="163" t="s">
        <v>85</v>
      </c>
      <c r="C28" s="58" t="s">
        <v>34</v>
      </c>
      <c r="D28" s="59" t="s">
        <v>35</v>
      </c>
      <c r="E28" s="20">
        <v>69.5</v>
      </c>
      <c r="F28" s="20">
        <v>9</v>
      </c>
      <c r="G28" s="20">
        <v>8.6</v>
      </c>
      <c r="H28" s="20">
        <v>15.1</v>
      </c>
      <c r="I28" s="102">
        <v>75.5</v>
      </c>
      <c r="J28" s="102">
        <v>75.5</v>
      </c>
      <c r="K28" s="102">
        <v>75.5</v>
      </c>
      <c r="L28" s="102">
        <v>75.5</v>
      </c>
      <c r="M28" s="102">
        <v>75.5</v>
      </c>
      <c r="N28" s="21">
        <v>64</v>
      </c>
      <c r="O28" s="21">
        <v>67</v>
      </c>
      <c r="P28" s="21">
        <v>67</v>
      </c>
      <c r="Q28" s="21">
        <v>67</v>
      </c>
      <c r="R28" s="21">
        <v>63</v>
      </c>
      <c r="S28" s="21">
        <v>63</v>
      </c>
      <c r="T28" s="21">
        <v>63</v>
      </c>
      <c r="U28" s="21">
        <v>63</v>
      </c>
      <c r="V28" s="20">
        <v>41.8</v>
      </c>
      <c r="W28" s="20">
        <v>41.8</v>
      </c>
      <c r="X28" s="20">
        <v>41.8</v>
      </c>
      <c r="Y28" s="20">
        <v>41.8</v>
      </c>
      <c r="Z28" s="20">
        <v>58.3</v>
      </c>
      <c r="AA28" s="20">
        <v>58.3</v>
      </c>
      <c r="AB28" s="20">
        <v>58.3</v>
      </c>
      <c r="AC28" s="20">
        <v>59.5</v>
      </c>
      <c r="AD28" s="20">
        <v>59.5</v>
      </c>
      <c r="AE28" s="20">
        <v>59.5</v>
      </c>
      <c r="AF28" s="20">
        <v>58.4</v>
      </c>
      <c r="AG28" s="169">
        <v>36.1</v>
      </c>
      <c r="AH28" s="169">
        <v>41.9</v>
      </c>
      <c r="AI28" s="169">
        <v>38</v>
      </c>
      <c r="AJ28" s="169">
        <v>-3.2</v>
      </c>
      <c r="AK28" s="169">
        <v>10</v>
      </c>
      <c r="AL28" s="169">
        <v>0.8</v>
      </c>
      <c r="AM28" s="199">
        <v>69.7</v>
      </c>
      <c r="AN28" s="199">
        <v>30.9</v>
      </c>
      <c r="AO28" s="199">
        <v>61.38</v>
      </c>
    </row>
    <row r="29" spans="2:41" ht="13.5" thickBot="1" x14ac:dyDescent="0.25">
      <c r="B29" s="163" t="s">
        <v>86</v>
      </c>
      <c r="C29" s="61" t="s">
        <v>36</v>
      </c>
      <c r="D29" s="59" t="s">
        <v>30</v>
      </c>
      <c r="E29" s="20">
        <v>51</v>
      </c>
      <c r="F29" s="20">
        <v>35.5</v>
      </c>
      <c r="G29" s="20">
        <v>35.5</v>
      </c>
      <c r="H29" s="20">
        <v>35.5</v>
      </c>
      <c r="I29" s="102">
        <v>60</v>
      </c>
      <c r="J29" s="102">
        <v>60</v>
      </c>
      <c r="K29" s="102">
        <v>60</v>
      </c>
      <c r="L29" s="102">
        <v>60</v>
      </c>
      <c r="M29" s="102">
        <v>60</v>
      </c>
      <c r="N29" s="21">
        <v>53</v>
      </c>
      <c r="O29" s="21">
        <v>53</v>
      </c>
      <c r="P29" s="21">
        <v>53</v>
      </c>
      <c r="Q29" s="21">
        <v>53</v>
      </c>
      <c r="R29" s="21">
        <v>48</v>
      </c>
      <c r="S29" s="21">
        <v>48</v>
      </c>
      <c r="T29" s="21">
        <v>48</v>
      </c>
      <c r="U29" s="21">
        <v>48</v>
      </c>
      <c r="V29" s="20">
        <v>47</v>
      </c>
      <c r="W29" s="20">
        <v>47</v>
      </c>
      <c r="X29" s="20">
        <v>47</v>
      </c>
      <c r="Y29" s="20">
        <v>47</v>
      </c>
      <c r="Z29" s="20">
        <v>36.1</v>
      </c>
      <c r="AA29" s="20">
        <v>36.1</v>
      </c>
      <c r="AB29" s="20">
        <v>36.1</v>
      </c>
      <c r="AC29" s="20">
        <v>48.1</v>
      </c>
      <c r="AD29" s="20">
        <v>48.1</v>
      </c>
      <c r="AE29" s="20">
        <v>48.1</v>
      </c>
      <c r="AF29" s="20">
        <v>51.5</v>
      </c>
      <c r="AG29" s="169">
        <v>35</v>
      </c>
      <c r="AH29" s="169">
        <v>35</v>
      </c>
      <c r="AI29" s="169">
        <v>35</v>
      </c>
      <c r="AJ29" s="169">
        <v>20.100000000000001</v>
      </c>
      <c r="AK29" s="169">
        <v>20.100000000000001</v>
      </c>
      <c r="AL29" s="169">
        <v>20.100000000000001</v>
      </c>
      <c r="AM29" s="199">
        <v>52.2</v>
      </c>
      <c r="AN29" s="199">
        <v>51.5</v>
      </c>
      <c r="AO29" s="199">
        <v>51.5</v>
      </c>
    </row>
    <row r="30" spans="2:41" ht="13.5" thickBot="1" x14ac:dyDescent="0.25">
      <c r="B30" s="163" t="s">
        <v>87</v>
      </c>
      <c r="C30" s="61" t="s">
        <v>359</v>
      </c>
      <c r="D30" s="59" t="s">
        <v>30</v>
      </c>
      <c r="E30" s="20">
        <v>50.5</v>
      </c>
      <c r="F30" s="20">
        <v>29.5</v>
      </c>
      <c r="G30" s="20">
        <v>29.5</v>
      </c>
      <c r="H30" s="20">
        <v>34.5</v>
      </c>
      <c r="I30" s="102">
        <v>59.5</v>
      </c>
      <c r="J30" s="102">
        <v>59.5</v>
      </c>
      <c r="K30" s="102">
        <v>59.5</v>
      </c>
      <c r="L30" s="102">
        <v>59.5</v>
      </c>
      <c r="M30" s="102">
        <v>59.5</v>
      </c>
      <c r="N30" s="21">
        <v>50</v>
      </c>
      <c r="O30" s="21">
        <v>50</v>
      </c>
      <c r="P30" s="21">
        <v>50</v>
      </c>
      <c r="Q30" s="21">
        <v>50</v>
      </c>
      <c r="R30" s="21">
        <v>45</v>
      </c>
      <c r="S30" s="21">
        <v>45</v>
      </c>
      <c r="T30" s="21">
        <v>45</v>
      </c>
      <c r="U30" s="21">
        <v>45</v>
      </c>
      <c r="V30" s="20">
        <v>47</v>
      </c>
      <c r="W30" s="20">
        <v>47</v>
      </c>
      <c r="X30" s="20">
        <v>47</v>
      </c>
      <c r="Y30" s="20">
        <v>47</v>
      </c>
      <c r="Z30" s="20">
        <v>33.1</v>
      </c>
      <c r="AA30" s="20">
        <v>33.1</v>
      </c>
      <c r="AB30" s="20">
        <v>33.1</v>
      </c>
      <c r="AC30" s="20">
        <v>45.1</v>
      </c>
      <c r="AD30" s="20">
        <v>45.1</v>
      </c>
      <c r="AE30" s="20">
        <v>45.1</v>
      </c>
      <c r="AF30" s="20">
        <v>48.5</v>
      </c>
      <c r="AG30" s="169">
        <v>35</v>
      </c>
      <c r="AH30" s="169">
        <v>35</v>
      </c>
      <c r="AI30" s="169">
        <v>35</v>
      </c>
      <c r="AJ30" s="169">
        <v>20.100000000000001</v>
      </c>
      <c r="AK30" s="169">
        <v>20.100000000000001</v>
      </c>
      <c r="AL30" s="169">
        <v>20.100000000000001</v>
      </c>
      <c r="AM30" s="199">
        <v>48.2</v>
      </c>
      <c r="AN30" s="199">
        <v>50.8</v>
      </c>
      <c r="AO30" s="199">
        <v>50.8</v>
      </c>
    </row>
    <row r="31" spans="2:41" ht="28.5" customHeight="1" thickBot="1" x14ac:dyDescent="0.25">
      <c r="B31" s="163" t="s">
        <v>88</v>
      </c>
      <c r="C31" s="58" t="s">
        <v>385</v>
      </c>
      <c r="D31" s="59"/>
      <c r="E31" s="20" t="s">
        <v>269</v>
      </c>
      <c r="F31" s="20" t="s">
        <v>282</v>
      </c>
      <c r="G31" s="20" t="s">
        <v>282</v>
      </c>
      <c r="H31" s="20" t="s">
        <v>282</v>
      </c>
      <c r="I31" s="102"/>
      <c r="J31" s="102"/>
      <c r="K31" s="102"/>
      <c r="L31" s="102"/>
      <c r="M31" s="102"/>
      <c r="N31" s="21" t="s">
        <v>435</v>
      </c>
      <c r="O31" s="21" t="s">
        <v>435</v>
      </c>
      <c r="P31" s="21" t="s">
        <v>435</v>
      </c>
      <c r="Q31" s="21" t="s">
        <v>435</v>
      </c>
      <c r="R31" s="21" t="s">
        <v>435</v>
      </c>
      <c r="S31" s="21" t="s">
        <v>435</v>
      </c>
      <c r="T31" s="21" t="s">
        <v>435</v>
      </c>
      <c r="U31" s="21" t="s">
        <v>435</v>
      </c>
      <c r="V31" s="20" t="s">
        <v>53</v>
      </c>
      <c r="W31" s="20" t="s">
        <v>53</v>
      </c>
      <c r="X31" s="20" t="s">
        <v>53</v>
      </c>
      <c r="Y31" s="20" t="s">
        <v>53</v>
      </c>
      <c r="Z31" s="20" t="s">
        <v>53</v>
      </c>
      <c r="AA31" s="20" t="s">
        <v>53</v>
      </c>
      <c r="AB31" s="20" t="s">
        <v>53</v>
      </c>
      <c r="AC31" s="20" t="s">
        <v>53</v>
      </c>
      <c r="AD31" s="20" t="s">
        <v>53</v>
      </c>
      <c r="AE31" s="20" t="s">
        <v>53</v>
      </c>
      <c r="AF31" s="20" t="s">
        <v>53</v>
      </c>
      <c r="AG31" s="169" t="s">
        <v>447</v>
      </c>
      <c r="AH31" s="169" t="s">
        <v>447</v>
      </c>
      <c r="AI31" s="169" t="s">
        <v>447</v>
      </c>
      <c r="AJ31" s="169" t="s">
        <v>447</v>
      </c>
      <c r="AK31" s="169" t="s">
        <v>447</v>
      </c>
      <c r="AL31" s="169" t="s">
        <v>447</v>
      </c>
      <c r="AM31" s="199" t="s">
        <v>489</v>
      </c>
      <c r="AN31" s="199" t="s">
        <v>489</v>
      </c>
      <c r="AO31" s="199" t="s">
        <v>489</v>
      </c>
    </row>
    <row r="32" spans="2:41" ht="13.5" thickBot="1" x14ac:dyDescent="0.25">
      <c r="B32" s="163" t="s">
        <v>89</v>
      </c>
      <c r="C32" s="61" t="s">
        <v>358</v>
      </c>
      <c r="D32" s="59" t="s">
        <v>38</v>
      </c>
      <c r="E32" s="20" t="s">
        <v>39</v>
      </c>
      <c r="F32" s="20" t="s">
        <v>39</v>
      </c>
      <c r="G32" s="20" t="s">
        <v>39</v>
      </c>
      <c r="H32" s="20" t="s">
        <v>39</v>
      </c>
      <c r="I32" s="102" t="s">
        <v>39</v>
      </c>
      <c r="J32" s="102" t="s">
        <v>39</v>
      </c>
      <c r="K32" s="102" t="s">
        <v>39</v>
      </c>
      <c r="L32" s="102" t="s">
        <v>39</v>
      </c>
      <c r="M32" s="102" t="s">
        <v>39</v>
      </c>
      <c r="N32" s="21" t="s">
        <v>39</v>
      </c>
      <c r="O32" s="21" t="s">
        <v>39</v>
      </c>
      <c r="P32" s="21" t="s">
        <v>39</v>
      </c>
      <c r="Q32" s="21" t="s">
        <v>39</v>
      </c>
      <c r="R32" s="21" t="s">
        <v>39</v>
      </c>
      <c r="S32" s="21" t="s">
        <v>39</v>
      </c>
      <c r="T32" s="21" t="s">
        <v>39</v>
      </c>
      <c r="U32" s="21" t="s">
        <v>39</v>
      </c>
      <c r="V32" s="20">
        <v>-2.2000000000000002</v>
      </c>
      <c r="W32" s="20">
        <v>-2.2000000000000002</v>
      </c>
      <c r="X32" s="20">
        <v>-2.2000000000000002</v>
      </c>
      <c r="Y32" s="20">
        <v>-2.2000000000000002</v>
      </c>
      <c r="Z32" s="20">
        <v>-12.8</v>
      </c>
      <c r="AA32" s="20">
        <v>-12.8</v>
      </c>
      <c r="AB32" s="20">
        <v>-12.8</v>
      </c>
      <c r="AC32" s="20">
        <v>-8.8000000000000007</v>
      </c>
      <c r="AD32" s="20">
        <v>-8.8000000000000007</v>
      </c>
      <c r="AE32" s="20">
        <v>-8.8000000000000007</v>
      </c>
      <c r="AF32" s="20">
        <v>-8</v>
      </c>
      <c r="AG32" s="169" t="s">
        <v>39</v>
      </c>
      <c r="AH32" s="169" t="s">
        <v>39</v>
      </c>
      <c r="AI32" s="169" t="s">
        <v>39</v>
      </c>
      <c r="AJ32" s="169" t="s">
        <v>39</v>
      </c>
      <c r="AK32" s="169" t="s">
        <v>39</v>
      </c>
      <c r="AL32" s="169" t="s">
        <v>39</v>
      </c>
      <c r="AM32" s="199" t="s">
        <v>39</v>
      </c>
      <c r="AN32" s="199">
        <v>-2.97</v>
      </c>
      <c r="AO32" s="199">
        <v>-17.399999999999999</v>
      </c>
    </row>
    <row r="33" spans="2:41" ht="13.5" thickBot="1" x14ac:dyDescent="0.25">
      <c r="B33" s="163" t="s">
        <v>90</v>
      </c>
      <c r="C33" s="61" t="s">
        <v>40</v>
      </c>
      <c r="D33" s="59" t="s">
        <v>38</v>
      </c>
      <c r="E33" s="20">
        <v>0</v>
      </c>
      <c r="F33" s="20">
        <v>0</v>
      </c>
      <c r="G33" s="20">
        <v>0</v>
      </c>
      <c r="H33" s="20">
        <v>0</v>
      </c>
      <c r="I33" s="102">
        <v>0</v>
      </c>
      <c r="J33" s="102">
        <v>0</v>
      </c>
      <c r="K33" s="102">
        <v>0</v>
      </c>
      <c r="L33" s="102">
        <v>0</v>
      </c>
      <c r="M33" s="102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0">
        <v>21</v>
      </c>
      <c r="W33" s="20">
        <v>21</v>
      </c>
      <c r="X33" s="20">
        <v>21</v>
      </c>
      <c r="Y33" s="20">
        <v>21</v>
      </c>
      <c r="Z33" s="20">
        <v>13</v>
      </c>
      <c r="AA33" s="20">
        <v>13</v>
      </c>
      <c r="AB33" s="20">
        <v>13</v>
      </c>
      <c r="AC33" s="20">
        <v>19</v>
      </c>
      <c r="AD33" s="20">
        <v>19</v>
      </c>
      <c r="AE33" s="20">
        <v>19</v>
      </c>
      <c r="AF33" s="20">
        <v>20</v>
      </c>
      <c r="AG33" s="169">
        <v>0</v>
      </c>
      <c r="AH33" s="169">
        <v>0</v>
      </c>
      <c r="AI33" s="169">
        <v>0</v>
      </c>
      <c r="AJ33" s="169">
        <v>0</v>
      </c>
      <c r="AK33" s="169">
        <v>0</v>
      </c>
      <c r="AL33" s="169">
        <v>0</v>
      </c>
      <c r="AM33" s="199">
        <v>15</v>
      </c>
      <c r="AN33" s="199">
        <v>15</v>
      </c>
      <c r="AO33" s="199">
        <v>15</v>
      </c>
    </row>
    <row r="34" spans="2:41" ht="21.75" customHeight="1" thickBot="1" x14ac:dyDescent="0.25">
      <c r="B34" s="162">
        <v>5</v>
      </c>
      <c r="C34" s="168" t="s">
        <v>41</v>
      </c>
      <c r="D34" s="64"/>
      <c r="E34" s="84"/>
      <c r="F34" s="84"/>
      <c r="G34" s="84"/>
      <c r="H34" s="84"/>
      <c r="I34" s="105"/>
      <c r="J34" s="105"/>
      <c r="K34" s="105"/>
      <c r="L34" s="105"/>
      <c r="M34" s="105"/>
      <c r="N34" s="32"/>
      <c r="O34" s="37"/>
      <c r="P34" s="37"/>
      <c r="Q34" s="37"/>
      <c r="R34" s="37"/>
      <c r="S34" s="37"/>
      <c r="T34" s="37"/>
      <c r="U34" s="37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204"/>
      <c r="AN34" s="204"/>
      <c r="AO34" s="204"/>
    </row>
    <row r="35" spans="2:41" ht="13.5" thickBot="1" x14ac:dyDescent="0.25">
      <c r="B35" s="163" t="s">
        <v>91</v>
      </c>
      <c r="C35" s="61" t="s">
        <v>54</v>
      </c>
      <c r="D35" s="59" t="s">
        <v>35</v>
      </c>
      <c r="E35" s="20">
        <v>110</v>
      </c>
      <c r="F35" s="20">
        <v>47.9</v>
      </c>
      <c r="G35" s="20">
        <v>37.9</v>
      </c>
      <c r="H35" s="20">
        <v>41.7</v>
      </c>
      <c r="I35" s="102">
        <v>106</v>
      </c>
      <c r="J35" s="102">
        <v>101</v>
      </c>
      <c r="K35" s="102">
        <v>106</v>
      </c>
      <c r="L35" s="102">
        <v>106</v>
      </c>
      <c r="M35" s="102">
        <v>106</v>
      </c>
      <c r="N35" s="21">
        <v>75.900000000000006</v>
      </c>
      <c r="O35" s="21">
        <v>75.900000000000006</v>
      </c>
      <c r="P35" s="21">
        <v>68.599999999999994</v>
      </c>
      <c r="Q35" s="21">
        <v>68.599999999999994</v>
      </c>
      <c r="R35" s="21">
        <v>54.3</v>
      </c>
      <c r="S35" s="21">
        <v>54.3</v>
      </c>
      <c r="T35" s="21">
        <v>47.4</v>
      </c>
      <c r="U35" s="21">
        <v>47.4</v>
      </c>
      <c r="V35" s="20">
        <v>78.5</v>
      </c>
      <c r="W35" s="20">
        <v>78.5</v>
      </c>
      <c r="X35" s="20">
        <v>78.5</v>
      </c>
      <c r="Y35" s="20">
        <v>78.5</v>
      </c>
      <c r="Z35" s="20">
        <v>71.900000000000006</v>
      </c>
      <c r="AA35" s="20">
        <v>71.900000000000006</v>
      </c>
      <c r="AB35" s="20">
        <v>71.900000000000006</v>
      </c>
      <c r="AC35" s="20">
        <v>71.900000000000006</v>
      </c>
      <c r="AD35" s="20">
        <v>71.900000000000006</v>
      </c>
      <c r="AE35" s="20">
        <v>71.900000000000006</v>
      </c>
      <c r="AF35" s="20">
        <v>69.900000000000006</v>
      </c>
      <c r="AG35" s="169">
        <v>62.5</v>
      </c>
      <c r="AH35" s="169">
        <v>76.599999999999994</v>
      </c>
      <c r="AI35" s="169">
        <v>66</v>
      </c>
      <c r="AJ35" s="169">
        <v>37.700000000000003</v>
      </c>
      <c r="AK35" s="169">
        <v>49.5</v>
      </c>
      <c r="AL35" s="169">
        <v>41.7</v>
      </c>
      <c r="AM35" s="202">
        <v>41.4</v>
      </c>
      <c r="AN35" s="199">
        <v>69</v>
      </c>
      <c r="AO35" s="201">
        <v>44</v>
      </c>
    </row>
    <row r="36" spans="2:41" ht="13.5" thickBot="1" x14ac:dyDescent="0.25">
      <c r="B36" s="163" t="s">
        <v>92</v>
      </c>
      <c r="C36" s="61" t="s">
        <v>55</v>
      </c>
      <c r="D36" s="59" t="s">
        <v>30</v>
      </c>
      <c r="E36" s="20">
        <v>70</v>
      </c>
      <c r="F36" s="20">
        <v>43</v>
      </c>
      <c r="G36" s="20">
        <v>43</v>
      </c>
      <c r="H36" s="20">
        <v>43</v>
      </c>
      <c r="I36" s="102">
        <v>74</v>
      </c>
      <c r="J36" s="102">
        <v>74</v>
      </c>
      <c r="K36" s="102">
        <v>74</v>
      </c>
      <c r="L36" s="102">
        <v>74</v>
      </c>
      <c r="M36" s="102">
        <v>74</v>
      </c>
      <c r="N36" s="21">
        <v>60.9</v>
      </c>
      <c r="O36" s="21">
        <v>60.9</v>
      </c>
      <c r="P36" s="21">
        <v>55.8</v>
      </c>
      <c r="Q36" s="21">
        <v>55.8</v>
      </c>
      <c r="R36" s="21">
        <v>49.3</v>
      </c>
      <c r="S36" s="21">
        <v>49.3</v>
      </c>
      <c r="T36" s="21">
        <v>44.6</v>
      </c>
      <c r="U36" s="21">
        <v>44.6</v>
      </c>
      <c r="V36" s="20">
        <v>66.8</v>
      </c>
      <c r="W36" s="20">
        <v>66.8</v>
      </c>
      <c r="X36" s="20">
        <v>66.8</v>
      </c>
      <c r="Y36" s="20">
        <v>66.8</v>
      </c>
      <c r="Z36" s="20">
        <v>64.3</v>
      </c>
      <c r="AA36" s="20">
        <v>64.3</v>
      </c>
      <c r="AB36" s="20">
        <v>64.3</v>
      </c>
      <c r="AC36" s="20">
        <v>64.3</v>
      </c>
      <c r="AD36" s="20">
        <v>64.3</v>
      </c>
      <c r="AE36" s="20">
        <v>64.3</v>
      </c>
      <c r="AF36" s="20">
        <v>64.8</v>
      </c>
      <c r="AG36" s="169">
        <v>57</v>
      </c>
      <c r="AH36" s="169">
        <v>57</v>
      </c>
      <c r="AI36" s="169">
        <v>57</v>
      </c>
      <c r="AJ36" s="169">
        <v>43</v>
      </c>
      <c r="AK36" s="169">
        <v>43</v>
      </c>
      <c r="AL36" s="169">
        <v>43</v>
      </c>
      <c r="AM36" s="199">
        <v>44.3</v>
      </c>
      <c r="AN36" s="199">
        <v>64.8</v>
      </c>
      <c r="AO36" s="199">
        <v>45.2</v>
      </c>
    </row>
    <row r="37" spans="2:41" ht="13.5" thickBot="1" x14ac:dyDescent="0.25">
      <c r="B37" s="163" t="s">
        <v>93</v>
      </c>
      <c r="C37" s="61" t="s">
        <v>360</v>
      </c>
      <c r="D37" s="59"/>
      <c r="E37" s="20" t="s">
        <v>269</v>
      </c>
      <c r="F37" s="20" t="s">
        <v>61</v>
      </c>
      <c r="G37" s="20" t="s">
        <v>61</v>
      </c>
      <c r="H37" s="20" t="s">
        <v>61</v>
      </c>
      <c r="I37" s="102" t="s">
        <v>436</v>
      </c>
      <c r="J37" s="102" t="s">
        <v>436</v>
      </c>
      <c r="K37" s="102" t="s">
        <v>436</v>
      </c>
      <c r="L37" s="102" t="s">
        <v>436</v>
      </c>
      <c r="M37" s="102" t="s">
        <v>436</v>
      </c>
      <c r="N37" s="21" t="s">
        <v>61</v>
      </c>
      <c r="O37" s="21" t="s">
        <v>61</v>
      </c>
      <c r="P37" s="21" t="s">
        <v>61</v>
      </c>
      <c r="Q37" s="21" t="s">
        <v>61</v>
      </c>
      <c r="R37" s="21" t="s">
        <v>61</v>
      </c>
      <c r="S37" s="21" t="s">
        <v>61</v>
      </c>
      <c r="T37" s="21" t="s">
        <v>61</v>
      </c>
      <c r="U37" s="21" t="s">
        <v>61</v>
      </c>
      <c r="V37" s="20" t="s">
        <v>61</v>
      </c>
      <c r="W37" s="20" t="s">
        <v>61</v>
      </c>
      <c r="X37" s="20" t="s">
        <v>61</v>
      </c>
      <c r="Y37" s="20" t="s">
        <v>61</v>
      </c>
      <c r="Z37" s="20" t="s">
        <v>61</v>
      </c>
      <c r="AA37" s="20" t="s">
        <v>61</v>
      </c>
      <c r="AB37" s="20" t="s">
        <v>61</v>
      </c>
      <c r="AC37" s="20" t="s">
        <v>61</v>
      </c>
      <c r="AD37" s="20" t="s">
        <v>61</v>
      </c>
      <c r="AE37" s="20" t="s">
        <v>61</v>
      </c>
      <c r="AF37" s="20" t="s">
        <v>61</v>
      </c>
      <c r="AG37" s="169" t="s">
        <v>448</v>
      </c>
      <c r="AH37" s="169" t="s">
        <v>448</v>
      </c>
      <c r="AI37" s="169" t="s">
        <v>448</v>
      </c>
      <c r="AJ37" s="169" t="s">
        <v>449</v>
      </c>
      <c r="AK37" s="169" t="s">
        <v>449</v>
      </c>
      <c r="AL37" s="169" t="s">
        <v>449</v>
      </c>
      <c r="AM37" s="199" t="s">
        <v>490</v>
      </c>
      <c r="AN37" s="199" t="s">
        <v>490</v>
      </c>
      <c r="AO37" s="199" t="s">
        <v>490</v>
      </c>
    </row>
    <row r="38" spans="2:41" ht="13.5" thickBot="1" x14ac:dyDescent="0.25">
      <c r="B38" s="163" t="s">
        <v>94</v>
      </c>
      <c r="C38" s="61" t="s">
        <v>58</v>
      </c>
      <c r="D38" s="59" t="s">
        <v>38</v>
      </c>
      <c r="E38" s="20">
        <v>0</v>
      </c>
      <c r="F38" s="20">
        <v>0</v>
      </c>
      <c r="G38" s="20">
        <v>0</v>
      </c>
      <c r="H38" s="20">
        <v>0</v>
      </c>
      <c r="I38" s="102">
        <v>5</v>
      </c>
      <c r="J38" s="102">
        <v>5</v>
      </c>
      <c r="K38" s="102"/>
      <c r="L38" s="102"/>
      <c r="M38" s="102"/>
      <c r="N38" s="21">
        <v>8</v>
      </c>
      <c r="O38" s="21">
        <v>8</v>
      </c>
      <c r="P38" s="21">
        <v>5</v>
      </c>
      <c r="Q38" s="21">
        <v>10</v>
      </c>
      <c r="R38" s="21">
        <v>5</v>
      </c>
      <c r="S38" s="21">
        <v>5</v>
      </c>
      <c r="T38" s="21">
        <v>5</v>
      </c>
      <c r="U38" s="21">
        <v>5</v>
      </c>
      <c r="V38" s="20">
        <v>0</v>
      </c>
      <c r="W38" s="20">
        <v>0</v>
      </c>
      <c r="X38" s="20">
        <v>0</v>
      </c>
      <c r="Y38" s="20">
        <v>0</v>
      </c>
      <c r="Z38" s="20">
        <v>10</v>
      </c>
      <c r="AA38" s="20">
        <v>10</v>
      </c>
      <c r="AB38" s="20">
        <v>10</v>
      </c>
      <c r="AC38" s="20">
        <v>10</v>
      </c>
      <c r="AD38" s="20">
        <v>10</v>
      </c>
      <c r="AE38" s="20">
        <v>10</v>
      </c>
      <c r="AF38" s="20">
        <v>10</v>
      </c>
      <c r="AG38" s="169">
        <v>0</v>
      </c>
      <c r="AH38" s="169">
        <v>0</v>
      </c>
      <c r="AI38" s="169">
        <v>0</v>
      </c>
      <c r="AJ38" s="169">
        <v>0</v>
      </c>
      <c r="AK38" s="169">
        <v>0</v>
      </c>
      <c r="AL38" s="169">
        <v>0</v>
      </c>
      <c r="AM38" s="199">
        <v>16</v>
      </c>
      <c r="AN38" s="199"/>
      <c r="AO38" s="199">
        <v>16</v>
      </c>
    </row>
    <row r="39" spans="2:41" ht="13.5" thickBot="1" x14ac:dyDescent="0.25">
      <c r="B39" s="163" t="s">
        <v>95</v>
      </c>
      <c r="C39" s="61" t="s">
        <v>57</v>
      </c>
      <c r="D39" s="59" t="s">
        <v>38</v>
      </c>
      <c r="E39" s="20" t="s">
        <v>39</v>
      </c>
      <c r="F39" s="20">
        <v>0</v>
      </c>
      <c r="G39" s="20">
        <v>0</v>
      </c>
      <c r="H39" s="20">
        <v>0</v>
      </c>
      <c r="I39" s="102">
        <v>1</v>
      </c>
      <c r="J39" s="102">
        <v>1</v>
      </c>
      <c r="K39" s="102"/>
      <c r="L39" s="102"/>
      <c r="M39" s="102"/>
      <c r="N39" s="21">
        <v>1</v>
      </c>
      <c r="O39" s="21">
        <v>1</v>
      </c>
      <c r="P39" s="21">
        <v>1</v>
      </c>
      <c r="Q39" s="21">
        <v>1</v>
      </c>
      <c r="R39" s="21">
        <v>1</v>
      </c>
      <c r="S39" s="21">
        <v>1</v>
      </c>
      <c r="T39" s="21">
        <v>1</v>
      </c>
      <c r="U39" s="21">
        <v>1</v>
      </c>
      <c r="V39" s="20" t="s">
        <v>39</v>
      </c>
      <c r="W39" s="20" t="s">
        <v>39</v>
      </c>
      <c r="X39" s="20" t="s">
        <v>39</v>
      </c>
      <c r="Y39" s="20" t="s">
        <v>39</v>
      </c>
      <c r="Z39" s="20">
        <v>0.5</v>
      </c>
      <c r="AA39" s="20">
        <v>0.5</v>
      </c>
      <c r="AB39" s="20">
        <v>0.5</v>
      </c>
      <c r="AC39" s="20">
        <v>0.5</v>
      </c>
      <c r="AD39" s="20">
        <v>0.5</v>
      </c>
      <c r="AE39" s="20">
        <v>0.5</v>
      </c>
      <c r="AF39" s="20">
        <v>0.5</v>
      </c>
      <c r="AG39" s="169" t="s">
        <v>39</v>
      </c>
      <c r="AH39" s="169" t="s">
        <v>39</v>
      </c>
      <c r="AI39" s="169" t="s">
        <v>39</v>
      </c>
      <c r="AJ39" s="169" t="s">
        <v>39</v>
      </c>
      <c r="AK39" s="169" t="s">
        <v>39</v>
      </c>
      <c r="AL39" s="169" t="s">
        <v>39</v>
      </c>
      <c r="AM39" s="199">
        <v>0.1</v>
      </c>
      <c r="AN39" s="199"/>
      <c r="AO39" s="199">
        <v>0.1</v>
      </c>
    </row>
    <row r="40" spans="2:41" ht="13.5" thickBot="1" x14ac:dyDescent="0.25">
      <c r="B40" s="163" t="s">
        <v>96</v>
      </c>
      <c r="C40" s="61" t="s">
        <v>181</v>
      </c>
      <c r="D40" s="59" t="s">
        <v>63</v>
      </c>
      <c r="E40" s="74">
        <v>0.06</v>
      </c>
      <c r="F40" s="74">
        <v>0.28000000000000003</v>
      </c>
      <c r="G40" s="74">
        <v>0.28000000000000003</v>
      </c>
      <c r="H40" s="74">
        <v>0.28000000000000003</v>
      </c>
      <c r="I40" s="121">
        <v>0.05</v>
      </c>
      <c r="J40" s="121">
        <v>0.05</v>
      </c>
      <c r="K40" s="121">
        <v>0.05</v>
      </c>
      <c r="L40" s="121">
        <v>0.05</v>
      </c>
      <c r="M40" s="121">
        <v>0.05</v>
      </c>
      <c r="N40" s="21">
        <v>0.19</v>
      </c>
      <c r="O40" s="21">
        <v>0.3</v>
      </c>
      <c r="P40" s="21">
        <v>0.3</v>
      </c>
      <c r="Q40" s="21">
        <v>0.3</v>
      </c>
      <c r="R40" s="21">
        <v>0.9</v>
      </c>
      <c r="S40" s="21">
        <v>0.9</v>
      </c>
      <c r="T40" s="21">
        <v>1.3</v>
      </c>
      <c r="U40" s="21">
        <v>1.3</v>
      </c>
      <c r="V40" s="74">
        <v>0.33</v>
      </c>
      <c r="W40" s="74">
        <v>0.33</v>
      </c>
      <c r="X40" s="74">
        <v>0.33</v>
      </c>
      <c r="Y40" s="74">
        <v>0.33</v>
      </c>
      <c r="Z40" s="74">
        <v>1.75</v>
      </c>
      <c r="AA40" s="74">
        <v>1.75</v>
      </c>
      <c r="AB40" s="74">
        <v>1.75</v>
      </c>
      <c r="AC40" s="74">
        <v>1.75</v>
      </c>
      <c r="AD40" s="74">
        <v>1.75</v>
      </c>
      <c r="AE40" s="74">
        <v>1.75</v>
      </c>
      <c r="AF40" s="74">
        <v>1.75</v>
      </c>
      <c r="AG40" s="169">
        <v>1.19</v>
      </c>
      <c r="AH40" s="169">
        <v>1.19</v>
      </c>
      <c r="AI40" s="169">
        <v>1.19</v>
      </c>
      <c r="AJ40" s="169">
        <v>0.5</v>
      </c>
      <c r="AK40" s="169">
        <v>0.5</v>
      </c>
      <c r="AL40" s="169">
        <v>0.5</v>
      </c>
      <c r="AM40" s="199">
        <v>0.8</v>
      </c>
      <c r="AN40" s="199">
        <v>0.2</v>
      </c>
      <c r="AO40" s="199">
        <v>0.8</v>
      </c>
    </row>
    <row r="41" spans="2:41" ht="13.5" thickBot="1" x14ac:dyDescent="0.25">
      <c r="B41" s="163" t="s">
        <v>97</v>
      </c>
      <c r="C41" s="61" t="s">
        <v>60</v>
      </c>
      <c r="D41" s="59" t="s">
        <v>30</v>
      </c>
      <c r="E41" s="74">
        <v>70</v>
      </c>
      <c r="F41" s="74">
        <v>56.4</v>
      </c>
      <c r="G41" s="74">
        <v>56.4</v>
      </c>
      <c r="H41" s="74">
        <v>55.2</v>
      </c>
      <c r="I41" s="121">
        <v>72.900000000000006</v>
      </c>
      <c r="J41" s="121">
        <v>72.900000000000006</v>
      </c>
      <c r="K41" s="121">
        <v>72.900000000000006</v>
      </c>
      <c r="L41" s="121">
        <v>72.900000000000006</v>
      </c>
      <c r="M41" s="121">
        <v>72.900000000000006</v>
      </c>
      <c r="N41" s="21">
        <v>58.9</v>
      </c>
      <c r="O41" s="21">
        <v>54.3</v>
      </c>
      <c r="P41" s="21">
        <v>54.3</v>
      </c>
      <c r="Q41" s="21">
        <v>54.3</v>
      </c>
      <c r="R41" s="21">
        <v>45.7</v>
      </c>
      <c r="S41" s="21">
        <v>45.7</v>
      </c>
      <c r="T41" s="21">
        <v>41</v>
      </c>
      <c r="U41" s="21">
        <v>41</v>
      </c>
      <c r="V41" s="74">
        <v>54.5</v>
      </c>
      <c r="W41" s="74">
        <v>54.5</v>
      </c>
      <c r="X41" s="74">
        <v>54.5</v>
      </c>
      <c r="Y41" s="74">
        <v>54.5</v>
      </c>
      <c r="Z41" s="74">
        <v>39.9</v>
      </c>
      <c r="AA41" s="74">
        <v>39.9</v>
      </c>
      <c r="AB41" s="74">
        <v>39.9</v>
      </c>
      <c r="AC41" s="74">
        <v>39.9</v>
      </c>
      <c r="AD41" s="74">
        <v>39.9</v>
      </c>
      <c r="AE41" s="74">
        <v>39.9</v>
      </c>
      <c r="AF41" s="74">
        <v>39.9</v>
      </c>
      <c r="AG41" s="169">
        <v>42.4</v>
      </c>
      <c r="AH41" s="169">
        <v>42.4</v>
      </c>
      <c r="AI41" s="169">
        <v>42.4</v>
      </c>
      <c r="AJ41" s="169">
        <v>50</v>
      </c>
      <c r="AK41" s="169">
        <v>50</v>
      </c>
      <c r="AL41" s="169">
        <v>50</v>
      </c>
      <c r="AM41" s="199">
        <v>44.1</v>
      </c>
      <c r="AN41" s="199">
        <v>62.1</v>
      </c>
      <c r="AO41" s="199">
        <v>44.1</v>
      </c>
    </row>
    <row r="42" spans="2:41" ht="13.5" thickBot="1" x14ac:dyDescent="0.25">
      <c r="B42" s="163" t="s">
        <v>98</v>
      </c>
      <c r="C42" s="61" t="s">
        <v>388</v>
      </c>
      <c r="D42" s="59"/>
      <c r="E42" s="20" t="s">
        <v>269</v>
      </c>
      <c r="F42" s="20" t="s">
        <v>61</v>
      </c>
      <c r="G42" s="20" t="s">
        <v>61</v>
      </c>
      <c r="H42" s="20" t="s">
        <v>61</v>
      </c>
      <c r="I42" s="102" t="s">
        <v>436</v>
      </c>
      <c r="J42" s="102" t="s">
        <v>436</v>
      </c>
      <c r="K42" s="102" t="s">
        <v>436</v>
      </c>
      <c r="L42" s="102" t="s">
        <v>436</v>
      </c>
      <c r="M42" s="102" t="s">
        <v>436</v>
      </c>
      <c r="N42" s="21" t="s">
        <v>61</v>
      </c>
      <c r="O42" s="21" t="s">
        <v>61</v>
      </c>
      <c r="P42" s="21" t="s">
        <v>61</v>
      </c>
      <c r="Q42" s="21" t="s">
        <v>61</v>
      </c>
      <c r="R42" s="21" t="s">
        <v>61</v>
      </c>
      <c r="S42" s="21" t="s">
        <v>61</v>
      </c>
      <c r="T42" s="21" t="s">
        <v>61</v>
      </c>
      <c r="U42" s="21" t="s">
        <v>61</v>
      </c>
      <c r="V42" s="20" t="s">
        <v>61</v>
      </c>
      <c r="W42" s="20" t="s">
        <v>61</v>
      </c>
      <c r="X42" s="20" t="s">
        <v>61</v>
      </c>
      <c r="Y42" s="20" t="s">
        <v>61</v>
      </c>
      <c r="Z42" s="20" t="s">
        <v>61</v>
      </c>
      <c r="AA42" s="20" t="s">
        <v>61</v>
      </c>
      <c r="AB42" s="20" t="s">
        <v>61</v>
      </c>
      <c r="AC42" s="20" t="s">
        <v>61</v>
      </c>
      <c r="AD42" s="20" t="s">
        <v>61</v>
      </c>
      <c r="AE42" s="20" t="s">
        <v>61</v>
      </c>
      <c r="AF42" s="20" t="s">
        <v>61</v>
      </c>
      <c r="AG42" s="169" t="s">
        <v>449</v>
      </c>
      <c r="AH42" s="169" t="s">
        <v>449</v>
      </c>
      <c r="AI42" s="169" t="s">
        <v>449</v>
      </c>
      <c r="AJ42" s="169" t="s">
        <v>448</v>
      </c>
      <c r="AK42" s="169" t="s">
        <v>448</v>
      </c>
      <c r="AL42" s="169" t="s">
        <v>448</v>
      </c>
      <c r="AM42" s="199" t="s">
        <v>490</v>
      </c>
      <c r="AN42" s="199" t="s">
        <v>490</v>
      </c>
      <c r="AO42" s="199" t="s">
        <v>490</v>
      </c>
    </row>
    <row r="43" spans="2:41" ht="13.5" thickBot="1" x14ac:dyDescent="0.25">
      <c r="B43" s="163" t="s">
        <v>99</v>
      </c>
      <c r="C43" s="61" t="s">
        <v>64</v>
      </c>
      <c r="D43" s="59" t="s">
        <v>33</v>
      </c>
      <c r="E43" s="20">
        <v>255</v>
      </c>
      <c r="F43" s="20">
        <v>173.8</v>
      </c>
      <c r="G43" s="20">
        <v>173.8</v>
      </c>
      <c r="H43" s="20">
        <v>173.8</v>
      </c>
      <c r="I43" s="102">
        <v>600</v>
      </c>
      <c r="J43" s="102">
        <v>600</v>
      </c>
      <c r="K43" s="102">
        <v>600</v>
      </c>
      <c r="L43" s="102">
        <v>600</v>
      </c>
      <c r="M43" s="102">
        <v>600</v>
      </c>
      <c r="N43" s="21">
        <v>343</v>
      </c>
      <c r="O43" s="21">
        <v>343</v>
      </c>
      <c r="P43" s="21">
        <v>343</v>
      </c>
      <c r="Q43" s="21">
        <v>343</v>
      </c>
      <c r="R43" s="21">
        <v>314</v>
      </c>
      <c r="S43" s="21">
        <v>314</v>
      </c>
      <c r="T43" s="21">
        <v>314</v>
      </c>
      <c r="U43" s="21">
        <v>314</v>
      </c>
      <c r="V43" s="20">
        <v>160</v>
      </c>
      <c r="W43" s="20">
        <v>160</v>
      </c>
      <c r="X43" s="20">
        <v>160</v>
      </c>
      <c r="Y43" s="20">
        <v>160</v>
      </c>
      <c r="Z43" s="20">
        <v>150</v>
      </c>
      <c r="AA43" s="20">
        <v>150</v>
      </c>
      <c r="AB43" s="20">
        <v>150</v>
      </c>
      <c r="AC43" s="20">
        <v>150</v>
      </c>
      <c r="AD43" s="20">
        <v>150</v>
      </c>
      <c r="AE43" s="20">
        <v>150</v>
      </c>
      <c r="AF43" s="20">
        <v>150</v>
      </c>
      <c r="AG43" s="169">
        <v>325</v>
      </c>
      <c r="AH43" s="169">
        <v>325</v>
      </c>
      <c r="AI43" s="169">
        <v>325</v>
      </c>
      <c r="AJ43" s="169">
        <v>275</v>
      </c>
      <c r="AK43" s="169">
        <v>275</v>
      </c>
      <c r="AL43" s="169">
        <v>275</v>
      </c>
      <c r="AM43" s="199">
        <v>50</v>
      </c>
      <c r="AN43" s="199">
        <v>44</v>
      </c>
      <c r="AO43" s="199">
        <v>44</v>
      </c>
    </row>
    <row r="44" spans="2:41" ht="13.5" thickBot="1" x14ac:dyDescent="0.25">
      <c r="B44" s="163" t="s">
        <v>100</v>
      </c>
      <c r="C44" s="61" t="s">
        <v>62</v>
      </c>
      <c r="D44" s="59" t="s">
        <v>63</v>
      </c>
      <c r="E44" s="20">
        <v>30</v>
      </c>
      <c r="F44" s="20">
        <v>30</v>
      </c>
      <c r="G44" s="20">
        <v>40</v>
      </c>
      <c r="H44" s="20">
        <v>38.5</v>
      </c>
      <c r="I44" s="102">
        <v>20</v>
      </c>
      <c r="J44" s="102">
        <v>20</v>
      </c>
      <c r="K44" s="102">
        <v>20</v>
      </c>
      <c r="L44" s="102">
        <v>20</v>
      </c>
      <c r="M44" s="102">
        <v>20</v>
      </c>
      <c r="N44" s="21">
        <v>10</v>
      </c>
      <c r="O44" s="21">
        <v>10</v>
      </c>
      <c r="P44" s="21">
        <v>10</v>
      </c>
      <c r="Q44" s="21">
        <v>10</v>
      </c>
      <c r="R44" s="21">
        <v>10</v>
      </c>
      <c r="S44" s="21">
        <v>10</v>
      </c>
      <c r="T44" s="21">
        <v>10</v>
      </c>
      <c r="U44" s="21">
        <v>10</v>
      </c>
      <c r="V44" s="20">
        <v>25</v>
      </c>
      <c r="W44" s="20">
        <v>25</v>
      </c>
      <c r="X44" s="20">
        <v>25</v>
      </c>
      <c r="Y44" s="20">
        <v>25</v>
      </c>
      <c r="Z44" s="20">
        <v>35</v>
      </c>
      <c r="AA44" s="20">
        <v>35</v>
      </c>
      <c r="AB44" s="20">
        <v>35</v>
      </c>
      <c r="AC44" s="20">
        <v>35</v>
      </c>
      <c r="AD44" s="20">
        <v>35</v>
      </c>
      <c r="AE44" s="20">
        <v>35</v>
      </c>
      <c r="AF44" s="20">
        <v>35</v>
      </c>
      <c r="AG44" s="169">
        <v>10</v>
      </c>
      <c r="AH44" s="169">
        <v>10</v>
      </c>
      <c r="AI44" s="169">
        <v>10</v>
      </c>
      <c r="AJ44" s="169">
        <v>20</v>
      </c>
      <c r="AK44" s="169">
        <v>20</v>
      </c>
      <c r="AL44" s="169">
        <v>20</v>
      </c>
      <c r="AM44" s="199">
        <v>53</v>
      </c>
      <c r="AN44" s="199">
        <v>53</v>
      </c>
      <c r="AO44" s="199">
        <v>53</v>
      </c>
    </row>
    <row r="45" spans="2:41" ht="13.5" thickBot="1" x14ac:dyDescent="0.25">
      <c r="B45" s="163" t="s">
        <v>101</v>
      </c>
      <c r="C45" s="61" t="s">
        <v>65</v>
      </c>
      <c r="D45" s="59" t="s">
        <v>63</v>
      </c>
      <c r="E45" s="20">
        <v>10</v>
      </c>
      <c r="F45" s="20">
        <v>30</v>
      </c>
      <c r="G45" s="20">
        <v>40</v>
      </c>
      <c r="H45" s="20">
        <v>13.7</v>
      </c>
      <c r="I45" s="102">
        <v>25</v>
      </c>
      <c r="J45" s="102">
        <v>25</v>
      </c>
      <c r="K45" s="102">
        <v>25</v>
      </c>
      <c r="L45" s="102">
        <v>25</v>
      </c>
      <c r="M45" s="102">
        <v>25</v>
      </c>
      <c r="N45" s="21">
        <v>10</v>
      </c>
      <c r="O45" s="21">
        <v>10</v>
      </c>
      <c r="P45" s="21">
        <v>10</v>
      </c>
      <c r="Q45" s="21">
        <v>10</v>
      </c>
      <c r="R45" s="21">
        <v>10</v>
      </c>
      <c r="S45" s="21">
        <v>10</v>
      </c>
      <c r="T45" s="21">
        <v>10</v>
      </c>
      <c r="U45" s="21">
        <v>10</v>
      </c>
      <c r="V45" s="20">
        <v>25</v>
      </c>
      <c r="W45" s="20">
        <v>25</v>
      </c>
      <c r="X45" s="20">
        <v>25</v>
      </c>
      <c r="Y45" s="20">
        <v>25</v>
      </c>
      <c r="Z45" s="20">
        <v>15</v>
      </c>
      <c r="AA45" s="20">
        <v>15</v>
      </c>
      <c r="AB45" s="20">
        <v>15</v>
      </c>
      <c r="AC45" s="20">
        <v>15</v>
      </c>
      <c r="AD45" s="20">
        <v>15</v>
      </c>
      <c r="AE45" s="20">
        <v>15</v>
      </c>
      <c r="AF45" s="20">
        <v>15</v>
      </c>
      <c r="AG45" s="169">
        <v>10</v>
      </c>
      <c r="AH45" s="169">
        <v>10</v>
      </c>
      <c r="AI45" s="169">
        <v>10</v>
      </c>
      <c r="AJ45" s="169">
        <v>20</v>
      </c>
      <c r="AK45" s="169">
        <v>20</v>
      </c>
      <c r="AL45" s="169">
        <v>20</v>
      </c>
      <c r="AM45" s="199">
        <v>53</v>
      </c>
      <c r="AN45" s="199">
        <v>53</v>
      </c>
      <c r="AO45" s="199">
        <v>53</v>
      </c>
    </row>
    <row r="46" spans="2:41" ht="22.5" customHeight="1" thickBot="1" x14ac:dyDescent="0.25">
      <c r="B46" s="162">
        <v>6</v>
      </c>
      <c r="C46" s="168" t="s">
        <v>66</v>
      </c>
      <c r="D46" s="64"/>
      <c r="E46" s="83"/>
      <c r="F46" s="83"/>
      <c r="G46" s="83"/>
      <c r="H46" s="83"/>
      <c r="I46" s="185"/>
      <c r="J46" s="185"/>
      <c r="K46" s="185"/>
      <c r="L46" s="185"/>
      <c r="M46" s="185"/>
      <c r="N46" s="32"/>
      <c r="O46" s="32"/>
      <c r="P46" s="32"/>
      <c r="Q46" s="32"/>
      <c r="R46" s="32"/>
      <c r="S46" s="32"/>
      <c r="T46" s="32"/>
      <c r="U46" s="3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200"/>
      <c r="AN46" s="200"/>
      <c r="AO46" s="200"/>
    </row>
    <row r="47" spans="2:41" ht="13.5" thickBot="1" x14ac:dyDescent="0.25">
      <c r="B47" s="163" t="s">
        <v>102</v>
      </c>
      <c r="C47" s="61" t="s">
        <v>67</v>
      </c>
      <c r="D47" s="59" t="s">
        <v>38</v>
      </c>
      <c r="E47" s="20">
        <v>23</v>
      </c>
      <c r="F47" s="20">
        <v>30</v>
      </c>
      <c r="G47" s="20">
        <v>30</v>
      </c>
      <c r="H47" s="20">
        <v>21</v>
      </c>
      <c r="I47" s="102">
        <v>30</v>
      </c>
      <c r="J47" s="102">
        <v>30</v>
      </c>
      <c r="K47" s="102">
        <v>30</v>
      </c>
      <c r="L47" s="102">
        <v>30</v>
      </c>
      <c r="M47" s="102">
        <v>30</v>
      </c>
      <c r="N47" s="21">
        <v>25</v>
      </c>
      <c r="O47" s="21">
        <v>25</v>
      </c>
      <c r="P47" s="21">
        <v>25</v>
      </c>
      <c r="Q47" s="21">
        <v>25</v>
      </c>
      <c r="R47" s="21">
        <v>25</v>
      </c>
      <c r="S47" s="21">
        <v>25</v>
      </c>
      <c r="T47" s="21">
        <v>25</v>
      </c>
      <c r="U47" s="21">
        <v>25</v>
      </c>
      <c r="V47" s="20">
        <v>45</v>
      </c>
      <c r="W47" s="20">
        <v>45</v>
      </c>
      <c r="X47" s="20">
        <v>45</v>
      </c>
      <c r="Y47" s="20">
        <v>45</v>
      </c>
      <c r="Z47" s="20">
        <v>45</v>
      </c>
      <c r="AA47" s="20">
        <v>45</v>
      </c>
      <c r="AB47" s="20">
        <v>45</v>
      </c>
      <c r="AC47" s="20">
        <v>45</v>
      </c>
      <c r="AD47" s="20">
        <v>45</v>
      </c>
      <c r="AE47" s="20">
        <v>45</v>
      </c>
      <c r="AF47" s="20">
        <v>45</v>
      </c>
      <c r="AG47" s="169">
        <v>25</v>
      </c>
      <c r="AH47" s="169">
        <v>25</v>
      </c>
      <c r="AI47" s="169">
        <v>25</v>
      </c>
      <c r="AJ47" s="169">
        <v>25</v>
      </c>
      <c r="AK47" s="169">
        <v>25</v>
      </c>
      <c r="AL47" s="169">
        <v>25</v>
      </c>
      <c r="AM47" s="199">
        <v>21.4</v>
      </c>
      <c r="AN47" s="199">
        <v>23.9</v>
      </c>
      <c r="AO47" s="199">
        <v>21.2</v>
      </c>
    </row>
    <row r="48" spans="2:41" ht="13.5" thickBot="1" x14ac:dyDescent="0.25">
      <c r="B48" s="163" t="s">
        <v>103</v>
      </c>
      <c r="C48" s="61" t="s">
        <v>68</v>
      </c>
      <c r="D48" s="59" t="s">
        <v>38</v>
      </c>
      <c r="E48" s="20">
        <v>30</v>
      </c>
      <c r="F48" s="20">
        <v>23</v>
      </c>
      <c r="G48" s="20">
        <v>23</v>
      </c>
      <c r="H48" s="20">
        <v>20</v>
      </c>
      <c r="I48" s="102">
        <v>37</v>
      </c>
      <c r="J48" s="102">
        <v>37</v>
      </c>
      <c r="K48" s="102">
        <v>37</v>
      </c>
      <c r="L48" s="102">
        <v>37</v>
      </c>
      <c r="M48" s="102">
        <v>37</v>
      </c>
      <c r="N48" s="21">
        <v>24</v>
      </c>
      <c r="O48" s="21">
        <v>24</v>
      </c>
      <c r="P48" s="21">
        <v>24</v>
      </c>
      <c r="Q48" s="21">
        <v>24</v>
      </c>
      <c r="R48" s="21">
        <v>24</v>
      </c>
      <c r="S48" s="21">
        <v>24</v>
      </c>
      <c r="T48" s="21">
        <v>24</v>
      </c>
      <c r="U48" s="21">
        <v>24</v>
      </c>
      <c r="V48" s="20">
        <v>32.1</v>
      </c>
      <c r="W48" s="20">
        <v>32.1</v>
      </c>
      <c r="X48" s="20">
        <v>32.1</v>
      </c>
      <c r="Y48" s="20">
        <v>32.1</v>
      </c>
      <c r="Z48" s="20">
        <v>20</v>
      </c>
      <c r="AA48" s="20">
        <v>20</v>
      </c>
      <c r="AB48" s="20">
        <v>20</v>
      </c>
      <c r="AC48" s="20">
        <v>20</v>
      </c>
      <c r="AD48" s="20">
        <v>20</v>
      </c>
      <c r="AE48" s="20">
        <v>20</v>
      </c>
      <c r="AF48" s="20">
        <v>26.6</v>
      </c>
      <c r="AG48" s="169">
        <v>30.2</v>
      </c>
      <c r="AH48" s="169">
        <v>30.2</v>
      </c>
      <c r="AI48" s="169">
        <v>30.2</v>
      </c>
      <c r="AJ48" s="169">
        <v>28.2</v>
      </c>
      <c r="AK48" s="169">
        <v>28.2</v>
      </c>
      <c r="AL48" s="169">
        <v>28.2</v>
      </c>
      <c r="AM48" s="199">
        <v>26.5</v>
      </c>
      <c r="AN48" s="199">
        <v>20.079999999999998</v>
      </c>
      <c r="AO48" s="199">
        <v>24.46</v>
      </c>
    </row>
    <row r="49" spans="2:41" ht="32.25" customHeight="1" thickBot="1" x14ac:dyDescent="0.25">
      <c r="B49" s="163" t="s">
        <v>104</v>
      </c>
      <c r="C49" s="58" t="s">
        <v>69</v>
      </c>
      <c r="D49" s="59" t="s">
        <v>38</v>
      </c>
      <c r="E49" s="20">
        <v>23</v>
      </c>
      <c r="F49" s="20">
        <v>30</v>
      </c>
      <c r="G49" s="20">
        <v>30</v>
      </c>
      <c r="H49" s="20">
        <v>20</v>
      </c>
      <c r="I49" s="102">
        <v>30</v>
      </c>
      <c r="J49" s="102">
        <v>30</v>
      </c>
      <c r="K49" s="102">
        <v>30</v>
      </c>
      <c r="L49" s="102">
        <v>30</v>
      </c>
      <c r="M49" s="102">
        <v>30</v>
      </c>
      <c r="N49" s="21">
        <v>24</v>
      </c>
      <c r="O49" s="21">
        <v>24</v>
      </c>
      <c r="P49" s="21">
        <v>24</v>
      </c>
      <c r="Q49" s="21">
        <v>24</v>
      </c>
      <c r="R49" s="21">
        <v>24</v>
      </c>
      <c r="S49" s="21">
        <v>24</v>
      </c>
      <c r="T49" s="21">
        <v>24</v>
      </c>
      <c r="U49" s="21">
        <v>24</v>
      </c>
      <c r="V49" s="20">
        <v>40</v>
      </c>
      <c r="W49" s="20">
        <v>40</v>
      </c>
      <c r="X49" s="20">
        <v>40</v>
      </c>
      <c r="Y49" s="20">
        <v>40</v>
      </c>
      <c r="Z49" s="20">
        <v>20</v>
      </c>
      <c r="AA49" s="20">
        <v>20</v>
      </c>
      <c r="AB49" s="20">
        <v>20</v>
      </c>
      <c r="AC49" s="20">
        <v>20</v>
      </c>
      <c r="AD49" s="20">
        <v>20</v>
      </c>
      <c r="AE49" s="20">
        <v>20</v>
      </c>
      <c r="AF49" s="20">
        <v>45</v>
      </c>
      <c r="AG49" s="169">
        <v>25</v>
      </c>
      <c r="AH49" s="169">
        <v>25</v>
      </c>
      <c r="AI49" s="169">
        <v>25</v>
      </c>
      <c r="AJ49" s="169">
        <v>25</v>
      </c>
      <c r="AK49" s="169">
        <v>25</v>
      </c>
      <c r="AL49" s="169">
        <v>25</v>
      </c>
      <c r="AM49" s="199">
        <v>16.5</v>
      </c>
      <c r="AN49" s="199">
        <v>19.260000000000002</v>
      </c>
      <c r="AO49" s="199">
        <v>28.14</v>
      </c>
    </row>
    <row r="50" spans="2:41" ht="13.5" thickBot="1" x14ac:dyDescent="0.25">
      <c r="B50" s="163" t="s">
        <v>105</v>
      </c>
      <c r="C50" s="61" t="s">
        <v>70</v>
      </c>
      <c r="D50" s="59" t="s">
        <v>38</v>
      </c>
      <c r="E50" s="20">
        <v>30</v>
      </c>
      <c r="F50" s="20">
        <v>23</v>
      </c>
      <c r="G50" s="20">
        <v>23</v>
      </c>
      <c r="H50" s="20">
        <v>19.5</v>
      </c>
      <c r="I50" s="102">
        <v>37</v>
      </c>
      <c r="J50" s="102">
        <v>37</v>
      </c>
      <c r="K50" s="102">
        <v>37</v>
      </c>
      <c r="L50" s="102">
        <v>37</v>
      </c>
      <c r="M50" s="102">
        <v>37</v>
      </c>
      <c r="N50" s="21">
        <v>23</v>
      </c>
      <c r="O50" s="21">
        <v>23</v>
      </c>
      <c r="P50" s="21">
        <v>23</v>
      </c>
      <c r="Q50" s="21">
        <v>23</v>
      </c>
      <c r="R50" s="21">
        <v>23</v>
      </c>
      <c r="S50" s="21">
        <v>23</v>
      </c>
      <c r="T50" s="21">
        <v>23</v>
      </c>
      <c r="U50" s="21">
        <v>23</v>
      </c>
      <c r="V50" s="20">
        <v>25.8</v>
      </c>
      <c r="W50" s="20">
        <v>25.8</v>
      </c>
      <c r="X50" s="20">
        <v>25.8</v>
      </c>
      <c r="Y50" s="20">
        <v>25.8</v>
      </c>
      <c r="Z50" s="20">
        <v>11</v>
      </c>
      <c r="AA50" s="20">
        <v>11</v>
      </c>
      <c r="AB50" s="20">
        <v>11</v>
      </c>
      <c r="AC50" s="20">
        <v>11</v>
      </c>
      <c r="AD50" s="20">
        <v>11</v>
      </c>
      <c r="AE50" s="20">
        <v>11</v>
      </c>
      <c r="AF50" s="20">
        <v>16.600000000000001</v>
      </c>
      <c r="AG50" s="169">
        <v>22.5</v>
      </c>
      <c r="AH50" s="169">
        <v>22.5</v>
      </c>
      <c r="AI50" s="169">
        <v>22.5</v>
      </c>
      <c r="AJ50" s="169">
        <v>22.5</v>
      </c>
      <c r="AK50" s="169">
        <v>22.5</v>
      </c>
      <c r="AL50" s="169">
        <v>22.5</v>
      </c>
      <c r="AM50" s="199">
        <v>14.5</v>
      </c>
      <c r="AN50" s="199">
        <v>26.37</v>
      </c>
      <c r="AO50" s="199">
        <v>21.54</v>
      </c>
    </row>
    <row r="51" spans="2:41" ht="23.25" customHeight="1" thickBot="1" x14ac:dyDescent="0.25">
      <c r="B51" s="162">
        <v>7</v>
      </c>
      <c r="C51" s="168" t="s">
        <v>71</v>
      </c>
      <c r="D51" s="64"/>
      <c r="E51" s="83"/>
      <c r="F51" s="83"/>
      <c r="G51" s="83"/>
      <c r="H51" s="83"/>
      <c r="I51" s="185"/>
      <c r="J51" s="185"/>
      <c r="K51" s="185"/>
      <c r="L51" s="185"/>
      <c r="M51" s="185"/>
      <c r="N51" s="32"/>
      <c r="O51" s="32"/>
      <c r="P51" s="32"/>
      <c r="Q51" s="32"/>
      <c r="R51" s="32"/>
      <c r="S51" s="32"/>
      <c r="T51" s="32"/>
      <c r="U51" s="3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200"/>
      <c r="AN51" s="200"/>
      <c r="AO51" s="200"/>
    </row>
    <row r="52" spans="2:41" ht="38.25" customHeight="1" thickBot="1" x14ac:dyDescent="0.25">
      <c r="B52" s="162" t="s">
        <v>72</v>
      </c>
      <c r="C52" s="66" t="s">
        <v>73</v>
      </c>
      <c r="D52" s="64"/>
      <c r="E52" s="85"/>
      <c r="F52" s="85"/>
      <c r="G52" s="85"/>
      <c r="H52" s="85"/>
      <c r="I52" s="185"/>
      <c r="J52" s="185"/>
      <c r="K52" s="185"/>
      <c r="L52" s="185"/>
      <c r="M52" s="185"/>
      <c r="N52" s="35"/>
      <c r="O52" s="35"/>
      <c r="P52" s="35"/>
      <c r="Q52" s="35"/>
      <c r="R52" s="35"/>
      <c r="S52" s="35"/>
      <c r="T52" s="35"/>
      <c r="U52" s="3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8"/>
      <c r="AN52" s="88"/>
      <c r="AO52" s="88"/>
    </row>
    <row r="53" spans="2:41" ht="13.5" thickBot="1" x14ac:dyDescent="0.25">
      <c r="B53" s="163" t="s">
        <v>106</v>
      </c>
      <c r="C53" s="61" t="s">
        <v>74</v>
      </c>
      <c r="D53" s="59" t="s">
        <v>38</v>
      </c>
      <c r="E53" s="20">
        <v>22</v>
      </c>
      <c r="F53" s="20">
        <v>10.5</v>
      </c>
      <c r="G53" s="20">
        <v>10.5</v>
      </c>
      <c r="H53" s="20">
        <v>8.1</v>
      </c>
      <c r="I53" s="102">
        <v>21</v>
      </c>
      <c r="J53" s="102">
        <v>21</v>
      </c>
      <c r="K53" s="102">
        <v>21</v>
      </c>
      <c r="L53" s="102">
        <v>21</v>
      </c>
      <c r="M53" s="102">
        <v>21</v>
      </c>
      <c r="N53" s="21">
        <v>16</v>
      </c>
      <c r="O53" s="21">
        <v>16</v>
      </c>
      <c r="P53" s="21">
        <v>16</v>
      </c>
      <c r="Q53" s="21">
        <v>13</v>
      </c>
      <c r="R53" s="21">
        <v>12</v>
      </c>
      <c r="S53" s="21">
        <v>10</v>
      </c>
      <c r="T53" s="21">
        <v>10</v>
      </c>
      <c r="U53" s="21">
        <v>10</v>
      </c>
      <c r="V53" s="20">
        <v>13.5</v>
      </c>
      <c r="W53" s="20">
        <v>13.5</v>
      </c>
      <c r="X53" s="20">
        <v>13.5</v>
      </c>
      <c r="Y53" s="20">
        <v>13.5</v>
      </c>
      <c r="Z53" s="20">
        <v>7.2</v>
      </c>
      <c r="AA53" s="20">
        <v>7.2</v>
      </c>
      <c r="AB53" s="20">
        <v>7.2</v>
      </c>
      <c r="AC53" s="20">
        <v>7.2</v>
      </c>
      <c r="AD53" s="20">
        <v>7.2</v>
      </c>
      <c r="AE53" s="20">
        <v>7.2</v>
      </c>
      <c r="AF53" s="20">
        <v>11</v>
      </c>
      <c r="AG53" s="169">
        <v>10.3</v>
      </c>
      <c r="AH53" s="169">
        <v>10.3</v>
      </c>
      <c r="AI53" s="169">
        <v>10.3</v>
      </c>
      <c r="AJ53" s="169">
        <v>10.3</v>
      </c>
      <c r="AK53" s="169">
        <v>10.3</v>
      </c>
      <c r="AL53" s="169">
        <v>10.3</v>
      </c>
      <c r="AM53" s="199">
        <v>7.7</v>
      </c>
      <c r="AN53" s="199">
        <v>6.4</v>
      </c>
      <c r="AO53" s="199">
        <v>8.6</v>
      </c>
    </row>
    <row r="54" spans="2:41" ht="13.5" thickBot="1" x14ac:dyDescent="0.25">
      <c r="B54" s="163" t="s">
        <v>107</v>
      </c>
      <c r="C54" s="61" t="s">
        <v>75</v>
      </c>
      <c r="D54" s="59" t="s">
        <v>38</v>
      </c>
      <c r="E54" s="20">
        <v>17.5</v>
      </c>
      <c r="F54" s="20">
        <v>5</v>
      </c>
      <c r="G54" s="20">
        <v>5</v>
      </c>
      <c r="H54" s="20">
        <v>5</v>
      </c>
      <c r="I54" s="102"/>
      <c r="J54" s="102"/>
      <c r="K54" s="102"/>
      <c r="L54" s="102"/>
      <c r="M54" s="102"/>
      <c r="N54" s="21">
        <v>9.5</v>
      </c>
      <c r="O54" s="21">
        <v>9.5</v>
      </c>
      <c r="P54" s="21">
        <v>9.5</v>
      </c>
      <c r="Q54" s="21">
        <v>7</v>
      </c>
      <c r="R54" s="21">
        <v>9</v>
      </c>
      <c r="S54" s="21">
        <v>7.5</v>
      </c>
      <c r="T54" s="21">
        <v>7.5</v>
      </c>
      <c r="U54" s="21">
        <v>7.5</v>
      </c>
      <c r="V54" s="20">
        <v>6.9</v>
      </c>
      <c r="W54" s="20">
        <v>6.9</v>
      </c>
      <c r="X54" s="20">
        <v>6.9</v>
      </c>
      <c r="Y54" s="20">
        <v>6.9</v>
      </c>
      <c r="Z54" s="20">
        <v>5.2</v>
      </c>
      <c r="AA54" s="20">
        <v>5.2</v>
      </c>
      <c r="AB54" s="20">
        <v>5.2</v>
      </c>
      <c r="AC54" s="20">
        <v>5.2</v>
      </c>
      <c r="AD54" s="20">
        <v>5.2</v>
      </c>
      <c r="AE54" s="20">
        <v>5.2</v>
      </c>
      <c r="AF54" s="20">
        <v>9</v>
      </c>
      <c r="AG54" s="169"/>
      <c r="AH54" s="169"/>
      <c r="AI54" s="169"/>
      <c r="AJ54" s="169"/>
      <c r="AK54" s="169"/>
      <c r="AL54" s="169"/>
      <c r="AM54" s="199">
        <v>1.9</v>
      </c>
      <c r="AN54" s="199">
        <v>4.3</v>
      </c>
      <c r="AO54" s="199">
        <v>1.9</v>
      </c>
    </row>
    <row r="55" spans="2:41" ht="13.5" thickBot="1" x14ac:dyDescent="0.25">
      <c r="B55" s="163" t="s">
        <v>108</v>
      </c>
      <c r="C55" s="61" t="s">
        <v>362</v>
      </c>
      <c r="D55" s="59" t="s">
        <v>76</v>
      </c>
      <c r="E55" s="20">
        <v>99.99</v>
      </c>
      <c r="F55" s="20">
        <v>99.5</v>
      </c>
      <c r="G55" s="20">
        <v>99.5</v>
      </c>
      <c r="H55" s="20">
        <v>99.5</v>
      </c>
      <c r="I55" s="102"/>
      <c r="J55" s="102"/>
      <c r="K55" s="102"/>
      <c r="L55" s="102"/>
      <c r="M55" s="102"/>
      <c r="N55" s="21">
        <v>99.5</v>
      </c>
      <c r="O55" s="21">
        <v>99.7</v>
      </c>
      <c r="P55" s="21">
        <v>99.7</v>
      </c>
      <c r="Q55" s="21">
        <v>99.7</v>
      </c>
      <c r="R55" s="21">
        <v>99.5</v>
      </c>
      <c r="S55" s="21">
        <v>99.7</v>
      </c>
      <c r="T55" s="21">
        <v>99.5</v>
      </c>
      <c r="U55" s="21">
        <v>99.7</v>
      </c>
      <c r="V55" s="20">
        <v>99.95</v>
      </c>
      <c r="W55" s="20">
        <v>99.95</v>
      </c>
      <c r="X55" s="20">
        <v>99.95</v>
      </c>
      <c r="Y55" s="20">
        <v>99.95</v>
      </c>
      <c r="Z55" s="20">
        <v>99.7</v>
      </c>
      <c r="AA55" s="20">
        <v>99.7</v>
      </c>
      <c r="AB55" s="20">
        <v>99.7</v>
      </c>
      <c r="AC55" s="20">
        <v>99.7</v>
      </c>
      <c r="AD55" s="20">
        <v>99.7</v>
      </c>
      <c r="AE55" s="20">
        <v>99.7</v>
      </c>
      <c r="AF55" s="20">
        <v>99.9</v>
      </c>
      <c r="AG55" s="169"/>
      <c r="AH55" s="169"/>
      <c r="AI55" s="169"/>
      <c r="AJ55" s="169"/>
      <c r="AK55" s="169"/>
      <c r="AL55" s="169"/>
      <c r="AM55" s="199">
        <v>99.85</v>
      </c>
      <c r="AN55" s="199">
        <v>99.9</v>
      </c>
      <c r="AO55" s="199">
        <v>99.7</v>
      </c>
    </row>
    <row r="56" spans="2:41" ht="13.5" thickBot="1" x14ac:dyDescent="0.25">
      <c r="B56" s="163" t="s">
        <v>109</v>
      </c>
      <c r="C56" s="61" t="s">
        <v>77</v>
      </c>
      <c r="D56" s="59" t="s">
        <v>38</v>
      </c>
      <c r="E56" s="20">
        <v>10</v>
      </c>
      <c r="F56" s="20">
        <v>4.5</v>
      </c>
      <c r="G56" s="20">
        <v>4.5</v>
      </c>
      <c r="H56" s="20">
        <v>4.5</v>
      </c>
      <c r="I56" s="102">
        <v>10</v>
      </c>
      <c r="J56" s="102">
        <v>10</v>
      </c>
      <c r="K56" s="102">
        <v>10</v>
      </c>
      <c r="L56" s="102">
        <v>10</v>
      </c>
      <c r="M56" s="102">
        <v>10</v>
      </c>
      <c r="N56" s="21" t="s">
        <v>259</v>
      </c>
      <c r="O56" s="21" t="s">
        <v>259</v>
      </c>
      <c r="P56" s="21" t="s">
        <v>259</v>
      </c>
      <c r="Q56" s="21" t="s">
        <v>259</v>
      </c>
      <c r="R56" s="21" t="s">
        <v>259</v>
      </c>
      <c r="S56" s="21" t="s">
        <v>259</v>
      </c>
      <c r="T56" s="21" t="s">
        <v>259</v>
      </c>
      <c r="U56" s="21" t="s">
        <v>259</v>
      </c>
      <c r="V56" s="20">
        <v>6.2</v>
      </c>
      <c r="W56" s="20">
        <v>6.2</v>
      </c>
      <c r="X56" s="20">
        <v>6.2</v>
      </c>
      <c r="Y56" s="20">
        <v>6.2</v>
      </c>
      <c r="Z56" s="20">
        <v>4.5</v>
      </c>
      <c r="AA56" s="20">
        <v>4.5</v>
      </c>
      <c r="AB56" s="20">
        <v>4.5</v>
      </c>
      <c r="AC56" s="20">
        <v>4.5</v>
      </c>
      <c r="AD56" s="20">
        <v>4.5</v>
      </c>
      <c r="AE56" s="20">
        <v>4.5</v>
      </c>
      <c r="AF56" s="20">
        <v>8.3000000000000007</v>
      </c>
      <c r="AG56" s="169"/>
      <c r="AH56" s="169"/>
      <c r="AI56" s="169"/>
      <c r="AJ56" s="169"/>
      <c r="AK56" s="169"/>
      <c r="AL56" s="169"/>
      <c r="AM56" s="203">
        <v>1.75</v>
      </c>
      <c r="AN56" s="203">
        <v>4.0999999999999996</v>
      </c>
      <c r="AO56" s="199">
        <v>1.75</v>
      </c>
    </row>
    <row r="57" spans="2:41" ht="30" customHeight="1" thickBot="1" x14ac:dyDescent="0.25">
      <c r="B57" s="162" t="s">
        <v>78</v>
      </c>
      <c r="C57" s="66" t="s">
        <v>79</v>
      </c>
      <c r="D57" s="64"/>
      <c r="E57" s="86"/>
      <c r="F57" s="86"/>
      <c r="G57" s="86"/>
      <c r="H57" s="86"/>
      <c r="I57" s="190"/>
      <c r="J57" s="190"/>
      <c r="K57" s="190"/>
      <c r="L57" s="190"/>
      <c r="M57" s="190"/>
      <c r="N57" s="27"/>
      <c r="O57" s="27"/>
      <c r="P57" s="27"/>
      <c r="Q57" s="27"/>
      <c r="R57" s="27"/>
      <c r="S57" s="27"/>
      <c r="T57" s="27"/>
      <c r="U57" s="27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193"/>
      <c r="AH57" s="193"/>
      <c r="AI57" s="193"/>
      <c r="AJ57" s="193"/>
      <c r="AK57" s="193"/>
      <c r="AL57" s="193"/>
      <c r="AM57" s="205"/>
      <c r="AN57" s="205"/>
      <c r="AO57" s="205"/>
    </row>
    <row r="58" spans="2:41" ht="13.5" thickBot="1" x14ac:dyDescent="0.25">
      <c r="B58" s="163" t="s">
        <v>110</v>
      </c>
      <c r="C58" s="61" t="s">
        <v>74</v>
      </c>
      <c r="D58" s="59" t="s">
        <v>38</v>
      </c>
      <c r="E58" s="20">
        <v>22</v>
      </c>
      <c r="F58" s="20">
        <v>22</v>
      </c>
      <c r="G58" s="20">
        <v>22</v>
      </c>
      <c r="H58" s="20">
        <v>22</v>
      </c>
      <c r="I58" s="102">
        <v>23</v>
      </c>
      <c r="J58" s="102">
        <v>23</v>
      </c>
      <c r="K58" s="102">
        <v>23</v>
      </c>
      <c r="L58" s="102">
        <v>23</v>
      </c>
      <c r="M58" s="102">
        <v>23</v>
      </c>
      <c r="N58" s="21">
        <v>15</v>
      </c>
      <c r="O58" s="21">
        <v>13</v>
      </c>
      <c r="P58" s="21">
        <v>13</v>
      </c>
      <c r="Q58" s="21">
        <v>13</v>
      </c>
      <c r="R58" s="21">
        <v>13</v>
      </c>
      <c r="S58" s="21">
        <v>11</v>
      </c>
      <c r="T58" s="21">
        <v>11</v>
      </c>
      <c r="U58" s="21">
        <v>9</v>
      </c>
      <c r="V58" s="20" t="s">
        <v>39</v>
      </c>
      <c r="W58" s="20" t="s">
        <v>39</v>
      </c>
      <c r="X58" s="20" t="s">
        <v>39</v>
      </c>
      <c r="Y58" s="20" t="s">
        <v>39</v>
      </c>
      <c r="Z58" s="20" t="s">
        <v>39</v>
      </c>
      <c r="AA58" s="20" t="s">
        <v>39</v>
      </c>
      <c r="AB58" s="20" t="s">
        <v>39</v>
      </c>
      <c r="AC58" s="20" t="s">
        <v>39</v>
      </c>
      <c r="AD58" s="20" t="s">
        <v>39</v>
      </c>
      <c r="AE58" s="20" t="s">
        <v>39</v>
      </c>
      <c r="AF58" s="20" t="s">
        <v>39</v>
      </c>
      <c r="AG58" s="169"/>
      <c r="AH58" s="169"/>
      <c r="AI58" s="169"/>
      <c r="AJ58" s="169"/>
      <c r="AK58" s="169"/>
      <c r="AL58" s="169"/>
      <c r="AM58" s="199">
        <v>7.7</v>
      </c>
      <c r="AN58" s="199" t="s">
        <v>39</v>
      </c>
      <c r="AO58" s="199" t="s">
        <v>39</v>
      </c>
    </row>
    <row r="59" spans="2:41" ht="13.5" thickBot="1" x14ac:dyDescent="0.25">
      <c r="B59" s="163" t="s">
        <v>111</v>
      </c>
      <c r="C59" s="61" t="s">
        <v>75</v>
      </c>
      <c r="D59" s="59" t="s">
        <v>38</v>
      </c>
      <c r="E59" s="20">
        <v>19</v>
      </c>
      <c r="F59" s="20">
        <v>19</v>
      </c>
      <c r="G59" s="20">
        <v>19</v>
      </c>
      <c r="H59" s="20">
        <v>19</v>
      </c>
      <c r="I59" s="102"/>
      <c r="J59" s="102"/>
      <c r="K59" s="102"/>
      <c r="L59" s="102"/>
      <c r="M59" s="102"/>
      <c r="N59" s="21">
        <v>10</v>
      </c>
      <c r="O59" s="21">
        <v>8</v>
      </c>
      <c r="P59" s="21">
        <v>10</v>
      </c>
      <c r="Q59" s="21">
        <v>10</v>
      </c>
      <c r="R59" s="21">
        <v>10</v>
      </c>
      <c r="S59" s="21">
        <v>9</v>
      </c>
      <c r="T59" s="21">
        <v>9</v>
      </c>
      <c r="U59" s="21">
        <v>7</v>
      </c>
      <c r="V59" s="20" t="s">
        <v>39</v>
      </c>
      <c r="W59" s="20" t="s">
        <v>39</v>
      </c>
      <c r="X59" s="20" t="s">
        <v>39</v>
      </c>
      <c r="Y59" s="20" t="s">
        <v>39</v>
      </c>
      <c r="Z59" s="20" t="s">
        <v>39</v>
      </c>
      <c r="AA59" s="20" t="s">
        <v>39</v>
      </c>
      <c r="AB59" s="20" t="s">
        <v>39</v>
      </c>
      <c r="AC59" s="20" t="s">
        <v>39</v>
      </c>
      <c r="AD59" s="20" t="s">
        <v>39</v>
      </c>
      <c r="AE59" s="20" t="s">
        <v>39</v>
      </c>
      <c r="AF59" s="20" t="s">
        <v>39</v>
      </c>
      <c r="AG59" s="169"/>
      <c r="AH59" s="169"/>
      <c r="AI59" s="169"/>
      <c r="AJ59" s="169"/>
      <c r="AK59" s="169"/>
      <c r="AL59" s="169"/>
      <c r="AM59" s="199">
        <v>2.4</v>
      </c>
      <c r="AN59" s="199" t="s">
        <v>39</v>
      </c>
      <c r="AO59" s="199" t="s">
        <v>39</v>
      </c>
    </row>
    <row r="60" spans="2:41" ht="13.5" thickBot="1" x14ac:dyDescent="0.25">
      <c r="B60" s="163" t="s">
        <v>112</v>
      </c>
      <c r="C60" s="61" t="s">
        <v>362</v>
      </c>
      <c r="D60" s="59" t="s">
        <v>76</v>
      </c>
      <c r="E60" s="20">
        <v>99.99</v>
      </c>
      <c r="F60" s="20">
        <v>99.99</v>
      </c>
      <c r="G60" s="20">
        <v>99.99</v>
      </c>
      <c r="H60" s="20">
        <v>99.99</v>
      </c>
      <c r="I60" s="102"/>
      <c r="J60" s="102"/>
      <c r="K60" s="102"/>
      <c r="L60" s="102"/>
      <c r="M60" s="102"/>
      <c r="N60" s="21">
        <v>99.5</v>
      </c>
      <c r="O60" s="21">
        <v>99.7</v>
      </c>
      <c r="P60" s="21">
        <v>99.5</v>
      </c>
      <c r="Q60" s="21">
        <v>99.7</v>
      </c>
      <c r="R60" s="21">
        <v>99.5</v>
      </c>
      <c r="S60" s="21">
        <v>99.7</v>
      </c>
      <c r="T60" s="21">
        <v>99.5</v>
      </c>
      <c r="U60" s="21">
        <v>99.7</v>
      </c>
      <c r="V60" s="20" t="s">
        <v>39</v>
      </c>
      <c r="W60" s="20" t="s">
        <v>39</v>
      </c>
      <c r="X60" s="20" t="s">
        <v>39</v>
      </c>
      <c r="Y60" s="20" t="s">
        <v>39</v>
      </c>
      <c r="Z60" s="20" t="s">
        <v>39</v>
      </c>
      <c r="AA60" s="20" t="s">
        <v>39</v>
      </c>
      <c r="AB60" s="20" t="s">
        <v>39</v>
      </c>
      <c r="AC60" s="20" t="s">
        <v>39</v>
      </c>
      <c r="AD60" s="20" t="s">
        <v>39</v>
      </c>
      <c r="AE60" s="20" t="s">
        <v>39</v>
      </c>
      <c r="AF60" s="20" t="s">
        <v>39</v>
      </c>
      <c r="AG60" s="169"/>
      <c r="AH60" s="169"/>
      <c r="AI60" s="169"/>
      <c r="AJ60" s="169"/>
      <c r="AK60" s="169"/>
      <c r="AL60" s="169"/>
      <c r="AM60" s="199">
        <v>99.85</v>
      </c>
      <c r="AN60" s="199" t="s">
        <v>39</v>
      </c>
      <c r="AO60" s="199" t="s">
        <v>39</v>
      </c>
    </row>
    <row r="61" spans="2:41" ht="13.5" thickBot="1" x14ac:dyDescent="0.25">
      <c r="B61" s="163" t="s">
        <v>113</v>
      </c>
      <c r="C61" s="61" t="s">
        <v>114</v>
      </c>
      <c r="D61" s="59"/>
      <c r="E61" s="20"/>
      <c r="F61" s="20"/>
      <c r="G61" s="20"/>
      <c r="H61" s="20"/>
      <c r="I61" s="102"/>
      <c r="J61" s="102"/>
      <c r="K61" s="102"/>
      <c r="L61" s="102"/>
      <c r="M61" s="102"/>
      <c r="N61" s="21"/>
      <c r="O61" s="21"/>
      <c r="P61" s="21"/>
      <c r="Q61" s="21"/>
      <c r="R61" s="21"/>
      <c r="S61" s="21"/>
      <c r="T61" s="21"/>
      <c r="U61" s="21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69"/>
      <c r="AH61" s="169"/>
      <c r="AI61" s="169"/>
      <c r="AJ61" s="169"/>
      <c r="AK61" s="169"/>
      <c r="AL61" s="169"/>
      <c r="AM61" s="199"/>
      <c r="AN61" s="199"/>
      <c r="AO61" s="199"/>
    </row>
    <row r="62" spans="2:41" ht="23.25" customHeight="1" thickBot="1" x14ac:dyDescent="0.25">
      <c r="B62" s="162" t="s">
        <v>115</v>
      </c>
      <c r="C62" s="66" t="s">
        <v>116</v>
      </c>
      <c r="D62" s="64"/>
      <c r="E62" s="86"/>
      <c r="F62" s="86"/>
      <c r="G62" s="86"/>
      <c r="H62" s="86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193"/>
      <c r="AH62" s="193"/>
      <c r="AI62" s="193"/>
      <c r="AJ62" s="193"/>
      <c r="AK62" s="193"/>
      <c r="AL62" s="193"/>
      <c r="AM62" s="205"/>
      <c r="AN62" s="205"/>
      <c r="AO62" s="205"/>
    </row>
    <row r="63" spans="2:41" ht="13.5" thickBot="1" x14ac:dyDescent="0.25">
      <c r="B63" s="165"/>
      <c r="C63" s="170" t="s">
        <v>234</v>
      </c>
      <c r="D63" s="171"/>
      <c r="E63" s="87"/>
      <c r="F63" s="87"/>
      <c r="G63" s="87"/>
      <c r="H63" s="87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194"/>
      <c r="AH63" s="194"/>
      <c r="AI63" s="194"/>
      <c r="AJ63" s="194"/>
      <c r="AK63" s="194"/>
      <c r="AL63" s="194"/>
      <c r="AM63" s="194"/>
      <c r="AN63" s="194"/>
      <c r="AO63" s="194"/>
    </row>
    <row r="64" spans="2:41" ht="54" customHeight="1" thickBot="1" x14ac:dyDescent="0.25">
      <c r="B64" s="165"/>
      <c r="C64" s="320" t="s">
        <v>118</v>
      </c>
      <c r="D64" s="321"/>
      <c r="E64" s="87"/>
      <c r="F64" s="87"/>
      <c r="G64" s="87"/>
      <c r="H64" s="87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194"/>
      <c r="AH64" s="194"/>
      <c r="AI64" s="194"/>
      <c r="AJ64" s="194"/>
      <c r="AK64" s="194"/>
      <c r="AL64" s="194"/>
      <c r="AM64" s="194"/>
      <c r="AN64" s="194"/>
      <c r="AO64" s="194"/>
    </row>
    <row r="65" spans="2:41" ht="21.75" customHeight="1" thickBot="1" x14ac:dyDescent="0.25">
      <c r="B65" s="162" t="s">
        <v>119</v>
      </c>
      <c r="C65" s="66" t="s">
        <v>120</v>
      </c>
      <c r="D65" s="64"/>
      <c r="E65" s="86"/>
      <c r="F65" s="86"/>
      <c r="G65" s="86"/>
      <c r="H65" s="86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193"/>
      <c r="AH65" s="193"/>
      <c r="AI65" s="193"/>
      <c r="AJ65" s="193"/>
      <c r="AK65" s="193"/>
      <c r="AL65" s="193"/>
      <c r="AM65" s="193"/>
      <c r="AN65" s="193"/>
      <c r="AO65" s="193"/>
    </row>
    <row r="66" spans="2:41" ht="13.5" thickBot="1" x14ac:dyDescent="0.25">
      <c r="B66" s="163" t="s">
        <v>215</v>
      </c>
      <c r="C66" s="58" t="s">
        <v>122</v>
      </c>
      <c r="D66" s="59" t="s">
        <v>38</v>
      </c>
      <c r="E66" s="60">
        <f>-20*LOG(4*PI()*(E13/0.3)*6376000*(SQRT((42162/6376)^2-(COS(RADIANS(E44)))^2)-SIN(RADIANS(E44))))</f>
        <v>-213.86195716707849</v>
      </c>
      <c r="F66" s="60">
        <f>-20*LOG(4*PI()*(F13/0.3)*6376000*(SQRT((42162/6376)^2-(COS(RADIANS(F44)))^2)-SIN(RADIANS(F44))))</f>
        <v>-207.12515829708485</v>
      </c>
      <c r="G66" s="60">
        <f>-20*LOG(4*PI()*(G13/0.3)*6376000*(SQRT((42162/6376)^2-(COS(RADIANS(G44)))^2)-SIN(RADIANS(G44))))</f>
        <v>-206.93614417779739</v>
      </c>
      <c r="H66" s="60">
        <f>-20*LOG(4*PI()*(H13/0.3)*6376000*(SQRT((42162/6376)^2-(COS(RADIANS(H44)))^2)-SIN(RADIANS(H44))))</f>
        <v>-206.96264866977972</v>
      </c>
      <c r="I66" s="123">
        <f t="shared" ref="I66:U66" si="0">-20*LOG(4*PI()*(I13/0.3)*6376000*(SQRT((42162/6376)^2-(COS(RADIANS(I44)))^2)-SIN(RADIANS(I44))))</f>
        <v>-222.8191770721543</v>
      </c>
      <c r="J66" s="123">
        <f t="shared" si="0"/>
        <v>-222.8191770721543</v>
      </c>
      <c r="K66" s="123">
        <f t="shared" si="0"/>
        <v>-222.8191770721543</v>
      </c>
      <c r="L66" s="123">
        <f t="shared" si="0"/>
        <v>-222.8191770721543</v>
      </c>
      <c r="M66" s="123">
        <f t="shared" si="0"/>
        <v>-222.8191770721543</v>
      </c>
      <c r="N66" s="60">
        <f t="shared" si="0"/>
        <v>-218.35958228281305</v>
      </c>
      <c r="O66" s="60">
        <f t="shared" si="0"/>
        <v>-218.35958228281305</v>
      </c>
      <c r="P66" s="60">
        <f t="shared" si="0"/>
        <v>-218.35958228281305</v>
      </c>
      <c r="Q66" s="60">
        <f t="shared" si="0"/>
        <v>-218.35958228281305</v>
      </c>
      <c r="R66" s="60">
        <f t="shared" si="0"/>
        <v>-213.82695991365131</v>
      </c>
      <c r="S66" s="60">
        <f t="shared" si="0"/>
        <v>-213.82695991365131</v>
      </c>
      <c r="T66" s="60">
        <f t="shared" si="0"/>
        <v>-213.82695991365131</v>
      </c>
      <c r="U66" s="60">
        <f t="shared" si="0"/>
        <v>-213.82695991365131</v>
      </c>
      <c r="V66" s="60">
        <f t="shared" ref="V66:AL66" si="1">-20*LOG(4*PI()*(V13/0.3)*6376000*(SQRT((42162/6376)^2-(COS(RADIANS(V44)))^2)-SIN(RADIANS(V44))))</f>
        <v>-213.367805481212</v>
      </c>
      <c r="W66" s="60">
        <f>-20*LOG(4*PI()*(W13/0.3)*6376000*(SQRT((42162/6376)^2-(COS(RADIANS(W44)))^2)-SIN(RADIANS(W44))))</f>
        <v>-213.33877864861833</v>
      </c>
      <c r="X66" s="60">
        <f t="shared" si="1"/>
        <v>-213.6380883317851</v>
      </c>
      <c r="Y66" s="60">
        <f t="shared" si="1"/>
        <v>-213.74827022748062</v>
      </c>
      <c r="Z66" s="60">
        <f t="shared" si="1"/>
        <v>-213.1677939472797</v>
      </c>
      <c r="AA66" s="60">
        <f>-20*LOG(4*PI()*(AA13/0.3)*6376000*(SQRT((42162/6376)^2-(COS(RADIANS(AA44)))^2)-SIN(RADIANS(AA44))))</f>
        <v>-213.138767114686</v>
      </c>
      <c r="AB66" s="60">
        <f t="shared" si="1"/>
        <v>-213.43807679785277</v>
      </c>
      <c r="AC66" s="60">
        <f t="shared" si="1"/>
        <v>-213.1677939472797</v>
      </c>
      <c r="AD66" s="60">
        <f>-20*LOG(4*PI()*(AD13/0.3)*6376000*(SQRT((42162/6376)^2-(COS(RADIANS(AD44)))^2)-SIN(RADIANS(AD44))))</f>
        <v>-213.138767114686</v>
      </c>
      <c r="AE66" s="60">
        <f t="shared" si="1"/>
        <v>-213.43807679785277</v>
      </c>
      <c r="AF66" s="60">
        <f t="shared" si="1"/>
        <v>-213.54825869354829</v>
      </c>
      <c r="AG66" s="60">
        <f t="shared" si="1"/>
        <v>-202.8321552333199</v>
      </c>
      <c r="AH66" s="60">
        <f t="shared" si="1"/>
        <v>-202.8321552333199</v>
      </c>
      <c r="AI66" s="60">
        <f t="shared" si="1"/>
        <v>-202.8321552333199</v>
      </c>
      <c r="AJ66" s="60">
        <f t="shared" si="1"/>
        <v>-202.60859973728179</v>
      </c>
      <c r="AK66" s="60">
        <f t="shared" si="1"/>
        <v>-202.60859973728179</v>
      </c>
      <c r="AL66" s="60">
        <f t="shared" si="1"/>
        <v>-202.60859973728179</v>
      </c>
      <c r="AM66" s="206">
        <f>-20*LOG(4*PI()*(AM13/0.3)*6376000*(SQRT((42162/6376)^2-(COS(RADIANS(AM44)))^2)-SIN(RADIANS(AM44))))</f>
        <v>-213.21573808017075</v>
      </c>
      <c r="AN66" s="206">
        <f>-20*LOG(4*PI()*(AN13/0.3)*6376000*(SQRT((42162/6376)^2-(COS(RADIANS(AN44)))^2)-SIN(RADIANS(AN44))))</f>
        <v>-213.28871691343696</v>
      </c>
      <c r="AO66" s="206">
        <f>-20*LOG(4*PI()*(AO13/0.3)*6376000*(SQRT((42162/6376)^2-(COS(RADIANS(AO44)))^2)-SIN(RADIANS(AO44))))</f>
        <v>-213.12142141933845</v>
      </c>
    </row>
    <row r="67" spans="2:41" ht="21" customHeight="1" thickBot="1" x14ac:dyDescent="0.25">
      <c r="B67" s="163" t="s">
        <v>216</v>
      </c>
      <c r="C67" s="58" t="s">
        <v>235</v>
      </c>
      <c r="D67" s="59" t="s">
        <v>35</v>
      </c>
      <c r="E67" s="60">
        <f>E35+E25+E66</f>
        <v>-49.361957167078486</v>
      </c>
      <c r="F67" s="60">
        <f>F35+F25+F66</f>
        <v>-130.72515829708485</v>
      </c>
      <c r="G67" s="60">
        <f>G35+G25+G66</f>
        <v>-132.03614417779738</v>
      </c>
      <c r="H67" s="60">
        <f>H35+H25+H66</f>
        <v>-133.36264866977973</v>
      </c>
      <c r="I67" s="123">
        <f t="shared" ref="I67:U67" si="2">I35+I25+I66</f>
        <v>-56.119177072154315</v>
      </c>
      <c r="J67" s="123">
        <f t="shared" si="2"/>
        <v>-61.119177072154315</v>
      </c>
      <c r="K67" s="123">
        <f t="shared" si="2"/>
        <v>-56.119177072154315</v>
      </c>
      <c r="L67" s="123">
        <f t="shared" si="2"/>
        <v>-56.119177072154315</v>
      </c>
      <c r="M67" s="123">
        <f t="shared" si="2"/>
        <v>-56.119177072154315</v>
      </c>
      <c r="N67" s="60">
        <f t="shared" si="2"/>
        <v>-91.059582282813039</v>
      </c>
      <c r="O67" s="60">
        <f t="shared" si="2"/>
        <v>-91.059582282813039</v>
      </c>
      <c r="P67" s="60">
        <f t="shared" si="2"/>
        <v>-98.359582282813051</v>
      </c>
      <c r="Q67" s="60">
        <f t="shared" si="2"/>
        <v>-98.359582282813051</v>
      </c>
      <c r="R67" s="60">
        <f t="shared" si="2"/>
        <v>-116.02695991365131</v>
      </c>
      <c r="S67" s="60">
        <f t="shared" si="2"/>
        <v>-116.02695991365131</v>
      </c>
      <c r="T67" s="60">
        <f t="shared" si="2"/>
        <v>-122.9269599136513</v>
      </c>
      <c r="U67" s="60">
        <f t="shared" si="2"/>
        <v>-122.9269599136513</v>
      </c>
      <c r="V67" s="60">
        <f t="shared" ref="V67:AL67" si="3">V35+V25+V66</f>
        <v>-87.667805481212</v>
      </c>
      <c r="W67" s="60">
        <f t="shared" si="3"/>
        <v>-87.638778648618327</v>
      </c>
      <c r="X67" s="60">
        <f t="shared" si="3"/>
        <v>-87.938088331785096</v>
      </c>
      <c r="Y67" s="60">
        <f t="shared" si="3"/>
        <v>-88.048270227480614</v>
      </c>
      <c r="Z67" s="60">
        <f t="shared" si="3"/>
        <v>-94.267793947279699</v>
      </c>
      <c r="AA67" s="60">
        <f t="shared" si="3"/>
        <v>-94.238767114685999</v>
      </c>
      <c r="AB67" s="60">
        <f t="shared" si="3"/>
        <v>-94.538076797852767</v>
      </c>
      <c r="AC67" s="60">
        <f t="shared" si="3"/>
        <v>-94.267793947279699</v>
      </c>
      <c r="AD67" s="60">
        <f t="shared" si="3"/>
        <v>-94.238767114685999</v>
      </c>
      <c r="AE67" s="60">
        <f t="shared" si="3"/>
        <v>-94.538076797852767</v>
      </c>
      <c r="AF67" s="60">
        <f t="shared" si="3"/>
        <v>-93.548258693548291</v>
      </c>
      <c r="AG67" s="60">
        <f t="shared" si="3"/>
        <v>-105.3321552333199</v>
      </c>
      <c r="AH67" s="60">
        <f t="shared" si="3"/>
        <v>-91.232155233319901</v>
      </c>
      <c r="AI67" s="60">
        <f t="shared" si="3"/>
        <v>-101.8321552333199</v>
      </c>
      <c r="AJ67" s="60">
        <f t="shared" si="3"/>
        <v>-144.5085997372818</v>
      </c>
      <c r="AK67" s="60">
        <f t="shared" si="3"/>
        <v>-132.70859973728179</v>
      </c>
      <c r="AL67" s="60">
        <f t="shared" si="3"/>
        <v>-140.5085997372818</v>
      </c>
      <c r="AM67" s="206">
        <f>AM35+AM25+AM66</f>
        <v>-120.61573808017076</v>
      </c>
      <c r="AN67" s="206">
        <f>AN35+AN25+AN66</f>
        <v>-99.688716913436963</v>
      </c>
      <c r="AO67" s="206">
        <f>AO35+AO25+AO66</f>
        <v>-124.52142141933845</v>
      </c>
    </row>
    <row r="68" spans="2:41" ht="13.5" thickBot="1" x14ac:dyDescent="0.25">
      <c r="B68" s="163" t="s">
        <v>217</v>
      </c>
      <c r="C68" s="58" t="s">
        <v>124</v>
      </c>
      <c r="D68" s="59" t="s">
        <v>35</v>
      </c>
      <c r="E68" s="60">
        <f>-228.6+10*LOG(E27*E21*1000000)</f>
        <v>-108.82276394711153</v>
      </c>
      <c r="F68" s="60">
        <f>-228.6+10*LOG(F27*F21*1000000)</f>
        <v>-151.69803919971486</v>
      </c>
      <c r="G68" s="60">
        <f>-228.6+10*LOG(G27*G21*1000000)</f>
        <v>-151.69803919971486</v>
      </c>
      <c r="H68" s="60">
        <f>-228.6+10*LOG(H27*H21*1000000)</f>
        <v>-152.92726544682949</v>
      </c>
      <c r="I68" s="123">
        <f t="shared" ref="I68:U68" si="4">-228.6+10*LOG(I27*I21*1000000)</f>
        <v>-100.99577516576787</v>
      </c>
      <c r="J68" s="123">
        <f t="shared" si="4"/>
        <v>-100.99577516576787</v>
      </c>
      <c r="K68" s="123">
        <f t="shared" si="4"/>
        <v>-102.75668775632468</v>
      </c>
      <c r="L68" s="123">
        <f t="shared" si="4"/>
        <v>-105.76698771296449</v>
      </c>
      <c r="M68" s="123">
        <f t="shared" si="4"/>
        <v>-105.76698771296449</v>
      </c>
      <c r="N68" s="60">
        <f t="shared" si="4"/>
        <v>-114.5203155359784</v>
      </c>
      <c r="O68" s="60">
        <f t="shared" si="4"/>
        <v>-121.99513984215031</v>
      </c>
      <c r="P68" s="60">
        <f t="shared" si="4"/>
        <v>-117.42596115583655</v>
      </c>
      <c r="Q68" s="60">
        <f t="shared" si="4"/>
        <v>-125.99928612014924</v>
      </c>
      <c r="R68" s="60">
        <f t="shared" si="4"/>
        <v>-133.12471423540217</v>
      </c>
      <c r="S68" s="60">
        <f t="shared" si="4"/>
        <v>-136.13501419204198</v>
      </c>
      <c r="T68" s="60">
        <f t="shared" si="4"/>
        <v>-136.13501419204198</v>
      </c>
      <c r="U68" s="60">
        <f t="shared" si="4"/>
        <v>-143.12471423540217</v>
      </c>
      <c r="V68" s="60">
        <f t="shared" ref="V68:AL68" si="5">-228.6+10*LOG(V27*V21*1000000)</f>
        <v>-121.16882374785257</v>
      </c>
      <c r="W68" s="60">
        <f>-228.6+10*LOG(W27*W21*1000000)</f>
        <v>-121.16882374785257</v>
      </c>
      <c r="X68" s="60">
        <f t="shared" si="5"/>
        <v>-121.16882374785257</v>
      </c>
      <c r="Y68" s="60">
        <f t="shared" si="5"/>
        <v>-121.16882374785257</v>
      </c>
      <c r="Z68" s="60">
        <f t="shared" si="5"/>
        <v>-123.543074925878</v>
      </c>
      <c r="AA68" s="60">
        <f>-228.6+10*LOG(AA27*AA21*1000000)</f>
        <v>-123.543074925878</v>
      </c>
      <c r="AB68" s="60">
        <f t="shared" si="5"/>
        <v>-123.543074925878</v>
      </c>
      <c r="AC68" s="60">
        <f t="shared" si="5"/>
        <v>-123.543074925878</v>
      </c>
      <c r="AD68" s="60">
        <f>-228.6+10*LOG(AD27*AD21*1000000)</f>
        <v>-123.543074925878</v>
      </c>
      <c r="AE68" s="60">
        <f t="shared" si="5"/>
        <v>-123.543074925878</v>
      </c>
      <c r="AF68" s="60">
        <f t="shared" si="5"/>
        <v>-126.66875401645538</v>
      </c>
      <c r="AG68" s="60">
        <f t="shared" si="5"/>
        <v>-131.66624848974814</v>
      </c>
      <c r="AH68" s="60">
        <f t="shared" si="5"/>
        <v>-131.66624848974814</v>
      </c>
      <c r="AI68" s="60">
        <f t="shared" si="5"/>
        <v>-131.66624848974814</v>
      </c>
      <c r="AJ68" s="60">
        <f t="shared" si="5"/>
        <v>-162.59680670248338</v>
      </c>
      <c r="AK68" s="60">
        <f t="shared" si="5"/>
        <v>-162.59680670248338</v>
      </c>
      <c r="AL68" s="60">
        <f t="shared" si="5"/>
        <v>-162.59680670248338</v>
      </c>
      <c r="AM68" s="206">
        <f>-228.6+10*LOG(AM27*AM21*1000000)</f>
        <v>-135.75208444049852</v>
      </c>
      <c r="AN68" s="206">
        <f>-228.6+10*LOG(AN27*AN21*1000000)</f>
        <v>-117.46056647693163</v>
      </c>
      <c r="AO68" s="206">
        <f>-228.6+10*LOG(AO27*AO21*1000000)</f>
        <v>-137.35756691053351</v>
      </c>
    </row>
    <row r="69" spans="2:41" ht="13.5" thickBot="1" x14ac:dyDescent="0.25">
      <c r="B69" s="163" t="s">
        <v>218</v>
      </c>
      <c r="C69" s="58" t="s">
        <v>208</v>
      </c>
      <c r="D69" s="59" t="s">
        <v>38</v>
      </c>
      <c r="E69" s="60">
        <f>E67-E68</f>
        <v>59.460806780033039</v>
      </c>
      <c r="F69" s="60">
        <f>F67-F68</f>
        <v>20.97288090263001</v>
      </c>
      <c r="G69" s="60">
        <f>G67-G68</f>
        <v>19.661895021917474</v>
      </c>
      <c r="H69" s="60">
        <f>H67-H68</f>
        <v>19.564616777049764</v>
      </c>
      <c r="I69" s="123">
        <f t="shared" ref="I69:U69" si="6">I67-I68</f>
        <v>44.876598093613552</v>
      </c>
      <c r="J69" s="123">
        <f t="shared" si="6"/>
        <v>39.876598093613552</v>
      </c>
      <c r="K69" s="123">
        <f t="shared" si="6"/>
        <v>46.637510684170365</v>
      </c>
      <c r="L69" s="123">
        <f t="shared" si="6"/>
        <v>49.647810640810178</v>
      </c>
      <c r="M69" s="123">
        <f t="shared" si="6"/>
        <v>49.647810640810178</v>
      </c>
      <c r="N69" s="60">
        <f t="shared" si="6"/>
        <v>23.460733253165358</v>
      </c>
      <c r="O69" s="60">
        <f t="shared" si="6"/>
        <v>30.935557559337269</v>
      </c>
      <c r="P69" s="60">
        <f t="shared" si="6"/>
        <v>19.066378873023496</v>
      </c>
      <c r="Q69" s="60">
        <f t="shared" si="6"/>
        <v>27.639703837336185</v>
      </c>
      <c r="R69" s="60">
        <f t="shared" si="6"/>
        <v>17.097754321750855</v>
      </c>
      <c r="S69" s="60">
        <f t="shared" si="6"/>
        <v>20.108054278390668</v>
      </c>
      <c r="T69" s="60">
        <f t="shared" si="6"/>
        <v>13.208054278390676</v>
      </c>
      <c r="U69" s="60">
        <f t="shared" si="6"/>
        <v>20.197754321750864</v>
      </c>
      <c r="V69" s="60">
        <f t="shared" ref="V69:AL69" si="7">V67-V68</f>
        <v>33.501018266640571</v>
      </c>
      <c r="W69" s="60">
        <f t="shared" si="7"/>
        <v>33.530045099234243</v>
      </c>
      <c r="X69" s="60">
        <f t="shared" si="7"/>
        <v>33.230735416067475</v>
      </c>
      <c r="Y69" s="60">
        <f t="shared" si="7"/>
        <v>33.120553520371956</v>
      </c>
      <c r="Z69" s="60">
        <f t="shared" si="7"/>
        <v>29.275280978598303</v>
      </c>
      <c r="AA69" s="60">
        <f t="shared" si="7"/>
        <v>29.304307811192004</v>
      </c>
      <c r="AB69" s="60">
        <f t="shared" si="7"/>
        <v>29.004998128025235</v>
      </c>
      <c r="AC69" s="60">
        <f t="shared" si="7"/>
        <v>29.275280978598303</v>
      </c>
      <c r="AD69" s="60">
        <f t="shared" si="7"/>
        <v>29.304307811192004</v>
      </c>
      <c r="AE69" s="60">
        <f t="shared" si="7"/>
        <v>29.004998128025235</v>
      </c>
      <c r="AF69" s="60">
        <f t="shared" si="7"/>
        <v>33.12049532290709</v>
      </c>
      <c r="AG69" s="60">
        <f t="shared" si="7"/>
        <v>26.334093256428247</v>
      </c>
      <c r="AH69" s="60">
        <f t="shared" si="7"/>
        <v>40.434093256428241</v>
      </c>
      <c r="AI69" s="60">
        <f t="shared" si="7"/>
        <v>29.834093256428247</v>
      </c>
      <c r="AJ69" s="60">
        <f t="shared" si="7"/>
        <v>18.088206965201579</v>
      </c>
      <c r="AK69" s="60">
        <f t="shared" si="7"/>
        <v>29.88820696520159</v>
      </c>
      <c r="AL69" s="60">
        <f t="shared" si="7"/>
        <v>22.088206965201579</v>
      </c>
      <c r="AM69" s="206">
        <f>AM67-AM68</f>
        <v>15.136346360327764</v>
      </c>
      <c r="AN69" s="206">
        <f>AN67-AN68</f>
        <v>17.771849563494669</v>
      </c>
      <c r="AO69" s="206">
        <f>AO67-AO68</f>
        <v>12.836145491195055</v>
      </c>
    </row>
    <row r="70" spans="2:41" ht="13.5" thickBot="1" x14ac:dyDescent="0.25">
      <c r="B70" s="163" t="s">
        <v>219</v>
      </c>
      <c r="C70" s="58" t="s">
        <v>212</v>
      </c>
      <c r="D70" s="59" t="s">
        <v>38</v>
      </c>
      <c r="E70" s="60">
        <f>-10*LOG(10^(-E47/10)+10^(-E48/10))</f>
        <v>22.209902503474336</v>
      </c>
      <c r="F70" s="60">
        <f>-10*LOG(10^(-F47/10)+10^(-F48/10))</f>
        <v>22.209902503474336</v>
      </c>
      <c r="G70" s="60">
        <f>-10*LOG(10^(-G47/10)+10^(-G48/10))</f>
        <v>22.209902503474336</v>
      </c>
      <c r="H70" s="60">
        <f>-10*LOG(10^(-H47/10)+10^(-H48/10))</f>
        <v>17.460981089561329</v>
      </c>
      <c r="I70" s="123">
        <f t="shared" ref="I70:U70" si="8">-10*LOG(10^(-I47/10)+10^(-I48/10))</f>
        <v>29.209902503474336</v>
      </c>
      <c r="J70" s="123">
        <f t="shared" si="8"/>
        <v>29.209902503474336</v>
      </c>
      <c r="K70" s="123">
        <f t="shared" si="8"/>
        <v>29.209902503474336</v>
      </c>
      <c r="L70" s="123">
        <f t="shared" si="8"/>
        <v>29.209902503474336</v>
      </c>
      <c r="M70" s="123">
        <f t="shared" si="8"/>
        <v>29.209902503474336</v>
      </c>
      <c r="N70" s="60">
        <f t="shared" si="8"/>
        <v>21.460981089561329</v>
      </c>
      <c r="O70" s="60">
        <f t="shared" si="8"/>
        <v>21.460981089561329</v>
      </c>
      <c r="P70" s="60">
        <f t="shared" si="8"/>
        <v>21.460981089561329</v>
      </c>
      <c r="Q70" s="60">
        <f t="shared" si="8"/>
        <v>21.460981089561329</v>
      </c>
      <c r="R70" s="60">
        <f t="shared" si="8"/>
        <v>21.460981089561329</v>
      </c>
      <c r="S70" s="60">
        <f t="shared" si="8"/>
        <v>21.460981089561329</v>
      </c>
      <c r="T70" s="60">
        <f t="shared" si="8"/>
        <v>21.460981089561329</v>
      </c>
      <c r="U70" s="60">
        <f t="shared" si="8"/>
        <v>21.460981089561329</v>
      </c>
      <c r="V70" s="60">
        <f t="shared" ref="V70:AL70" si="9">-10*LOG(10^(-V47/10)+10^(-V48/10))</f>
        <v>31.882790618836196</v>
      </c>
      <c r="W70" s="60">
        <f>-10*LOG(10^(-W47/10)+10^(-W48/10))</f>
        <v>31.882790618836196</v>
      </c>
      <c r="X70" s="60">
        <f t="shared" si="9"/>
        <v>31.882790618836196</v>
      </c>
      <c r="Y70" s="60">
        <f t="shared" si="9"/>
        <v>31.882790618836196</v>
      </c>
      <c r="Z70" s="60">
        <f t="shared" si="9"/>
        <v>19.986288071673165</v>
      </c>
      <c r="AA70" s="60">
        <f>-10*LOG(10^(-AA47/10)+10^(-AA48/10))</f>
        <v>19.986288071673165</v>
      </c>
      <c r="AB70" s="60">
        <f t="shared" si="9"/>
        <v>19.986288071673165</v>
      </c>
      <c r="AC70" s="60">
        <f t="shared" si="9"/>
        <v>19.986288071673165</v>
      </c>
      <c r="AD70" s="60">
        <f>-10*LOG(10^(-AD47/10)+10^(-AD48/10))</f>
        <v>19.986288071673165</v>
      </c>
      <c r="AE70" s="60">
        <f t="shared" si="9"/>
        <v>19.986288071673165</v>
      </c>
      <c r="AF70" s="60">
        <f t="shared" si="9"/>
        <v>26.537674708279194</v>
      </c>
      <c r="AG70" s="60">
        <f t="shared" si="9"/>
        <v>23.853906261827174</v>
      </c>
      <c r="AH70" s="60">
        <f t="shared" si="9"/>
        <v>23.853906261827174</v>
      </c>
      <c r="AI70" s="60">
        <f t="shared" si="9"/>
        <v>23.853906261827174</v>
      </c>
      <c r="AJ70" s="60">
        <f t="shared" si="9"/>
        <v>23.301404595096077</v>
      </c>
      <c r="AK70" s="60">
        <f t="shared" si="9"/>
        <v>23.301404595096077</v>
      </c>
      <c r="AL70" s="60">
        <f t="shared" si="9"/>
        <v>23.301404595096077</v>
      </c>
      <c r="AM70" s="207">
        <f>-10*LOG(10^(-AM47/10)+10^(-AM48/10))</f>
        <v>20.230505518249071</v>
      </c>
      <c r="AN70" s="206">
        <f>-10*LOG(10^(-AN47/10)+10^(-AN48/10))</f>
        <v>18.572576656905234</v>
      </c>
      <c r="AO70" s="206">
        <f>-10*LOG(10^(-AO47/10)+10^(-AO48/10))</f>
        <v>19.520735908907362</v>
      </c>
    </row>
    <row r="71" spans="2:41" ht="17.25" customHeight="1" thickBot="1" x14ac:dyDescent="0.25">
      <c r="B71" s="163" t="s">
        <v>220</v>
      </c>
      <c r="C71" s="58" t="s">
        <v>239</v>
      </c>
      <c r="D71" s="59" t="s">
        <v>38</v>
      </c>
      <c r="E71" s="60">
        <f>-10*LOG(10^(-E69/10)+10^(-E70/10))</f>
        <v>22.209084692390174</v>
      </c>
      <c r="F71" s="60">
        <f>-10*LOG(10^(-F69/10)+10^(-F70/10))</f>
        <v>18.537196490164398</v>
      </c>
      <c r="G71" s="60">
        <f>-10*LOG(10^(-G69/10)+10^(-G70/10))</f>
        <v>17.741354324953239</v>
      </c>
      <c r="H71" s="60">
        <f>-10*LOG(10^(-H69/10)+10^(-H70/10))</f>
        <v>15.376355122205801</v>
      </c>
      <c r="I71" s="123">
        <f t="shared" ref="I71:U71" si="10">-10*LOG(10^(-I69/10)+10^(-I70/10))</f>
        <v>29.093679883355883</v>
      </c>
      <c r="J71" s="123">
        <f t="shared" si="10"/>
        <v>28.852528050179778</v>
      </c>
      <c r="K71" s="123">
        <f t="shared" si="10"/>
        <v>29.132076206431442</v>
      </c>
      <c r="L71" s="123">
        <f t="shared" si="10"/>
        <v>29.170815024754123</v>
      </c>
      <c r="M71" s="123">
        <f t="shared" si="10"/>
        <v>29.170815024754123</v>
      </c>
      <c r="N71" s="60">
        <f t="shared" si="10"/>
        <v>19.336459181164322</v>
      </c>
      <c r="O71" s="60">
        <f t="shared" si="10"/>
        <v>20.996573423216862</v>
      </c>
      <c r="P71" s="60">
        <f t="shared" si="10"/>
        <v>17.090388012650049</v>
      </c>
      <c r="Q71" s="60">
        <f t="shared" si="10"/>
        <v>20.52304830876249</v>
      </c>
      <c r="R71" s="60">
        <f t="shared" si="10"/>
        <v>15.742721450377291</v>
      </c>
      <c r="S71" s="60">
        <f t="shared" si="10"/>
        <v>17.72174592798838</v>
      </c>
      <c r="T71" s="60">
        <f t="shared" si="10"/>
        <v>12.602878515160485</v>
      </c>
      <c r="U71" s="60">
        <f t="shared" si="10"/>
        <v>17.773299607732554</v>
      </c>
      <c r="V71" s="60">
        <f t="shared" ref="V71:AL71" si="11">-10*LOG(10^(-V69/10)+10^(-V70/10))</f>
        <v>29.606665396069516</v>
      </c>
      <c r="W71" s="60">
        <f t="shared" si="11"/>
        <v>29.618482322732433</v>
      </c>
      <c r="X71" s="60">
        <f t="shared" si="11"/>
        <v>29.494375459254265</v>
      </c>
      <c r="Y71" s="60">
        <f t="shared" si="11"/>
        <v>29.447424408183281</v>
      </c>
      <c r="Z71" s="60">
        <f t="shared" si="11"/>
        <v>19.50269399881331</v>
      </c>
      <c r="AA71" s="60">
        <f t="shared" si="11"/>
        <v>19.505743598877213</v>
      </c>
      <c r="AB71" s="60">
        <f t="shared" si="11"/>
        <v>19.473406732636235</v>
      </c>
      <c r="AC71" s="60">
        <f t="shared" si="11"/>
        <v>19.50269399881331</v>
      </c>
      <c r="AD71" s="60">
        <f t="shared" si="11"/>
        <v>19.505743598877213</v>
      </c>
      <c r="AE71" s="60">
        <f t="shared" si="11"/>
        <v>19.473406732636235</v>
      </c>
      <c r="AF71" s="60">
        <f t="shared" si="11"/>
        <v>25.675346403387103</v>
      </c>
      <c r="AG71" s="60">
        <f t="shared" si="11"/>
        <v>21.909005247724163</v>
      </c>
      <c r="AH71" s="60">
        <f t="shared" si="11"/>
        <v>23.759492269981109</v>
      </c>
      <c r="AI71" s="60">
        <f t="shared" si="11"/>
        <v>22.87669340728284</v>
      </c>
      <c r="AJ71" s="60">
        <f t="shared" si="11"/>
        <v>16.945170820396129</v>
      </c>
      <c r="AK71" s="60">
        <f t="shared" si="11"/>
        <v>22.439793087669486</v>
      </c>
      <c r="AL71" s="60">
        <f t="shared" si="11"/>
        <v>19.642279650046564</v>
      </c>
      <c r="AM71" s="206">
        <f>-10*LOG(10^(-AM69/10)+10^(-AM70/10))</f>
        <v>13.965472291524845</v>
      </c>
      <c r="AN71" s="206">
        <f>-10*LOG(10^(-AN69/10)+10^(-AN70/10))</f>
        <v>15.143485053323252</v>
      </c>
      <c r="AO71" s="206">
        <f>-10*LOG(10^(-AO69/10)+10^(-AO70/10))</f>
        <v>11.991969533514137</v>
      </c>
    </row>
    <row r="72" spans="2:41" ht="13.5" thickBot="1" x14ac:dyDescent="0.25">
      <c r="B72" s="163" t="s">
        <v>221</v>
      </c>
      <c r="C72" s="58" t="s">
        <v>123</v>
      </c>
      <c r="D72" s="59" t="s">
        <v>38</v>
      </c>
      <c r="E72" s="60">
        <f>-20*LOG(4*PI()*(E15/0.3)*6376000*(SQRT((42162/6376)^2-(COS(RADIANS(E45)))^2)-SIN(RADIANS(E45))))</f>
        <v>-210.45412448564988</v>
      </c>
      <c r="F72" s="60">
        <f>-20*LOG(4*PI()*(F15/0.3)*6376000*(SQRT((42162/6376)^2-(COS(RADIANS(F45)))^2)-SIN(RADIANS(F45))))</f>
        <v>-204.99828493953248</v>
      </c>
      <c r="G72" s="60">
        <f>-20*LOG(4*PI()*(G15/0.3)*6376000*(SQRT((42162/6376)^2-(COS(RADIANS(G45)))^2)-SIN(RADIANS(G45))))</f>
        <v>-204.80927082024496</v>
      </c>
      <c r="H72" s="60">
        <f>-20*LOG(4*PI()*(H15/0.3)*6376000*(SQRT((42162/6376)^2-(COS(RADIANS(H45)))^2)-SIN(RADIANS(H45))))</f>
        <v>-205.34700634261793</v>
      </c>
      <c r="I72" s="123">
        <f t="shared" ref="I72:U72" si="12">-20*LOG(4*PI()*(I15/0.3)*6376000*(SQRT((42162/6376)^2-(COS(RADIANS(I45)))^2)-SIN(RADIANS(I45))))</f>
        <v>-221.60427760787314</v>
      </c>
      <c r="J72" s="123">
        <f t="shared" si="12"/>
        <v>-221.60427760787314</v>
      </c>
      <c r="K72" s="123">
        <f t="shared" si="12"/>
        <v>-221.60427760787314</v>
      </c>
      <c r="L72" s="123">
        <f t="shared" si="12"/>
        <v>-221.60427760787314</v>
      </c>
      <c r="M72" s="123">
        <f t="shared" si="12"/>
        <v>-221.60427760787314</v>
      </c>
      <c r="N72" s="60">
        <f t="shared" si="12"/>
        <v>-216.37443719536694</v>
      </c>
      <c r="O72" s="60">
        <f t="shared" si="12"/>
        <v>-216.86468019291507</v>
      </c>
      <c r="P72" s="60">
        <f t="shared" si="12"/>
        <v>-216.86468019291507</v>
      </c>
      <c r="Q72" s="60">
        <f t="shared" si="12"/>
        <v>-216.86468019291507</v>
      </c>
      <c r="R72" s="60">
        <f t="shared" si="12"/>
        <v>-210.22967040347493</v>
      </c>
      <c r="S72" s="60">
        <f t="shared" si="12"/>
        <v>-210.22967040347493</v>
      </c>
      <c r="T72" s="60">
        <f t="shared" si="12"/>
        <v>-210.22967040347493</v>
      </c>
      <c r="U72" s="60">
        <f t="shared" si="12"/>
        <v>-210.22967040347493</v>
      </c>
      <c r="V72" s="60">
        <f t="shared" ref="V72:AF72" si="13">-20*LOG(4*PI()*(V15/0.3)*6376000*(SQRT((42162/6376)^2-(COS(RADIANS(V45)))^2)-SIN(RADIANS(V45))))</f>
        <v>-209.58668075681101</v>
      </c>
      <c r="W72" s="60">
        <f>-20*LOG(4*PI()*(W15/0.3)*6376000*(SQRT((42162/6376)^2-(COS(RADIANS(W45)))^2)-SIN(RADIANS(W45))))</f>
        <v>-209.54178012543355</v>
      </c>
      <c r="X72" s="60">
        <f t="shared" si="13"/>
        <v>-209.70374303593798</v>
      </c>
      <c r="Y72" s="60">
        <f t="shared" si="13"/>
        <v>-210.2773888266446</v>
      </c>
      <c r="Z72" s="60">
        <f t="shared" si="13"/>
        <v>-209.80403918488562</v>
      </c>
      <c r="AA72" s="60">
        <f>-20*LOG(4*PI()*(AA15/0.3)*6376000*(SQRT((42162/6376)^2-(COS(RADIANS(AA45)))^2)-SIN(RADIANS(AA45))))</f>
        <v>-209.75913855350819</v>
      </c>
      <c r="AB72" s="60">
        <f t="shared" si="13"/>
        <v>-209.92110146401259</v>
      </c>
      <c r="AC72" s="60">
        <f t="shared" si="13"/>
        <v>-209.80403918488562</v>
      </c>
      <c r="AD72" s="60">
        <f>-20*LOG(4*PI()*(AD15/0.3)*6376000*(SQRT((42162/6376)^2-(COS(RADIANS(AD45)))^2)-SIN(RADIANS(AD45))))</f>
        <v>-209.75913855350819</v>
      </c>
      <c r="AE72" s="60">
        <f t="shared" si="13"/>
        <v>-209.92110146401259</v>
      </c>
      <c r="AF72" s="60">
        <f t="shared" si="13"/>
        <v>-210.49474725471919</v>
      </c>
      <c r="AG72" s="60">
        <f t="shared" ref="AG72:AL72" si="14">-20*LOG(4*PI()*(7.68/0.3)*6376000*(SQRT((42162/6376)^2-(COS(RADIANS(AG45)))^2)-SIN(RADIANS(AG45))))</f>
        <v>-202.31622745915061</v>
      </c>
      <c r="AH72" s="60">
        <f t="shared" si="14"/>
        <v>-202.31622745915061</v>
      </c>
      <c r="AI72" s="60">
        <f t="shared" si="14"/>
        <v>-202.31622745915061</v>
      </c>
      <c r="AJ72" s="60">
        <f t="shared" si="14"/>
        <v>-202.09267196311254</v>
      </c>
      <c r="AK72" s="60">
        <f t="shared" si="14"/>
        <v>-202.09267196311254</v>
      </c>
      <c r="AL72" s="60">
        <f t="shared" si="14"/>
        <v>-202.09267196311254</v>
      </c>
      <c r="AM72" s="206">
        <f>-20*LOG(4*PI()*(AM15/0.3)*6376000*(SQRT((42162/6376)^2-(COS(RADIANS(AM45)))^2)-SIN(RADIANS(AM45))))</f>
        <v>-209.77996305102508</v>
      </c>
      <c r="AN72" s="206">
        <f>-20*LOG(4*PI()*(AN15/0.3)*6376000*(SQRT((42162/6376)^2-(COS(RADIANS(AN45)))^2)-SIN(RADIANS(AN45))))</f>
        <v>-209.69684385560191</v>
      </c>
      <c r="AO72" s="206">
        <f>-20*LOG(4*PI()*(AO15/0.3)*6376000*(SQRT((42162/6376)^2-(COS(RADIANS(AO45)))^2)-SIN(RADIANS(AO45))))</f>
        <v>-209.0916117549512</v>
      </c>
    </row>
    <row r="73" spans="2:41" ht="18" customHeight="1" thickBot="1" x14ac:dyDescent="0.25">
      <c r="B73" s="163" t="s">
        <v>222</v>
      </c>
      <c r="C73" s="58" t="s">
        <v>236</v>
      </c>
      <c r="D73" s="59" t="s">
        <v>35</v>
      </c>
      <c r="E73" s="60">
        <f>E28+E41+E72</f>
        <v>-70.954124485649885</v>
      </c>
      <c r="F73" s="60">
        <f>F28+F41+F72</f>
        <v>-139.59828493953248</v>
      </c>
      <c r="G73" s="60">
        <f>G28+G41+G72</f>
        <v>-139.80927082024496</v>
      </c>
      <c r="H73" s="60">
        <f>H28+H41+H72</f>
        <v>-135.04700634261792</v>
      </c>
      <c r="I73" s="123">
        <f t="shared" ref="I73:U73" si="15">I28+I41+I72</f>
        <v>-73.204277607873138</v>
      </c>
      <c r="J73" s="123">
        <f t="shared" si="15"/>
        <v>-73.204277607873138</v>
      </c>
      <c r="K73" s="123">
        <f t="shared" si="15"/>
        <v>-73.204277607873138</v>
      </c>
      <c r="L73" s="123">
        <f t="shared" si="15"/>
        <v>-73.204277607873138</v>
      </c>
      <c r="M73" s="123">
        <f t="shared" si="15"/>
        <v>-73.204277607873138</v>
      </c>
      <c r="N73" s="60">
        <f t="shared" si="15"/>
        <v>-93.474437195366932</v>
      </c>
      <c r="O73" s="60">
        <f t="shared" si="15"/>
        <v>-95.564680192915077</v>
      </c>
      <c r="P73" s="60">
        <f t="shared" si="15"/>
        <v>-95.564680192915077</v>
      </c>
      <c r="Q73" s="60">
        <f t="shared" si="15"/>
        <v>-95.564680192915077</v>
      </c>
      <c r="R73" s="60">
        <f t="shared" si="15"/>
        <v>-101.52967040347492</v>
      </c>
      <c r="S73" s="60">
        <f t="shared" si="15"/>
        <v>-101.52967040347492</v>
      </c>
      <c r="T73" s="60">
        <f t="shared" si="15"/>
        <v>-106.22967040347493</v>
      </c>
      <c r="U73" s="60">
        <f t="shared" si="15"/>
        <v>-106.22967040347493</v>
      </c>
      <c r="V73" s="60">
        <f t="shared" ref="V73:AL73" si="16">V28+V41+V72</f>
        <v>-113.28668075681101</v>
      </c>
      <c r="W73" s="60">
        <f t="shared" si="16"/>
        <v>-113.24178012543355</v>
      </c>
      <c r="X73" s="60">
        <f t="shared" si="16"/>
        <v>-113.40374303593798</v>
      </c>
      <c r="Y73" s="60">
        <f t="shared" si="16"/>
        <v>-113.9773888266446</v>
      </c>
      <c r="Z73" s="60">
        <f t="shared" si="16"/>
        <v>-111.60403918488564</v>
      </c>
      <c r="AA73" s="60">
        <f t="shared" si="16"/>
        <v>-111.55913855350821</v>
      </c>
      <c r="AB73" s="60">
        <f t="shared" si="16"/>
        <v>-111.72110146401261</v>
      </c>
      <c r="AC73" s="60">
        <f t="shared" si="16"/>
        <v>-110.40403918488562</v>
      </c>
      <c r="AD73" s="60">
        <f t="shared" si="16"/>
        <v>-110.35913855350819</v>
      </c>
      <c r="AE73" s="60">
        <f t="shared" si="16"/>
        <v>-110.52110146401259</v>
      </c>
      <c r="AF73" s="60">
        <f t="shared" si="16"/>
        <v>-112.19474725471919</v>
      </c>
      <c r="AG73" s="60">
        <f t="shared" si="16"/>
        <v>-123.81622745915061</v>
      </c>
      <c r="AH73" s="60">
        <f t="shared" si="16"/>
        <v>-118.01622745915061</v>
      </c>
      <c r="AI73" s="60">
        <f t="shared" si="16"/>
        <v>-121.9162274591506</v>
      </c>
      <c r="AJ73" s="60">
        <f t="shared" si="16"/>
        <v>-155.29267196311253</v>
      </c>
      <c r="AK73" s="60">
        <f t="shared" si="16"/>
        <v>-142.09267196311254</v>
      </c>
      <c r="AL73" s="60">
        <f t="shared" si="16"/>
        <v>-151.29267196311253</v>
      </c>
      <c r="AM73" s="206">
        <f>AM28+AM41+AM72</f>
        <v>-95.979963051025067</v>
      </c>
      <c r="AN73" s="206">
        <f>AN28+AN41+AN72</f>
        <v>-116.69684385560191</v>
      </c>
      <c r="AO73" s="206">
        <f>AO28+AO41+AO72</f>
        <v>-103.6116117549512</v>
      </c>
    </row>
    <row r="74" spans="2:41" ht="20.25" customHeight="1" thickBot="1" x14ac:dyDescent="0.25">
      <c r="B74" s="163" t="s">
        <v>223</v>
      </c>
      <c r="C74" s="58" t="s">
        <v>248</v>
      </c>
      <c r="D74" s="59" t="s">
        <v>35</v>
      </c>
      <c r="E74" s="60">
        <f>-228.6+10*LOG((E43*E22*1000000))</f>
        <v>-109.48309841246137</v>
      </c>
      <c r="F74" s="60">
        <f>-228.6+10*LOG((F43*F22*1000000))</f>
        <v>-157.74852187873097</v>
      </c>
      <c r="G74" s="60">
        <f>-228.6+10*LOG((G43*G22*1000000))</f>
        <v>-157.74852187873097</v>
      </c>
      <c r="H74" s="60">
        <f>-228.6+10*LOG((H43*H22*1000000))</f>
        <v>-159.52497274997398</v>
      </c>
      <c r="I74" s="123">
        <f t="shared" ref="I74:U74" si="17">-228.6+10*LOG((I43*I22*1000000))</f>
        <v>-104.00607512240768</v>
      </c>
      <c r="J74" s="123">
        <f t="shared" si="17"/>
        <v>-104.00607512240768</v>
      </c>
      <c r="K74" s="123">
        <f t="shared" si="17"/>
        <v>-105.76698771296449</v>
      </c>
      <c r="L74" s="123">
        <f t="shared" si="17"/>
        <v>-108.77728766960431</v>
      </c>
      <c r="M74" s="123">
        <f t="shared" si="17"/>
        <v>-108.77728766960431</v>
      </c>
      <c r="N74" s="60">
        <f t="shared" si="17"/>
        <v>-116.2573587562121</v>
      </c>
      <c r="O74" s="60">
        <f t="shared" si="17"/>
        <v>-116.2573587562121</v>
      </c>
      <c r="P74" s="60">
        <f t="shared" si="17"/>
        <v>-116.2573587562121</v>
      </c>
      <c r="Q74" s="60">
        <f t="shared" si="17"/>
        <v>-122.27795866949172</v>
      </c>
      <c r="R74" s="60">
        <f t="shared" si="17"/>
        <v>-119.65130343254748</v>
      </c>
      <c r="S74" s="60">
        <f t="shared" si="17"/>
        <v>-122.66160338918729</v>
      </c>
      <c r="T74" s="60">
        <f t="shared" si="17"/>
        <v>-119.65130343254748</v>
      </c>
      <c r="U74" s="60">
        <f t="shared" si="17"/>
        <v>-122.66160338918729</v>
      </c>
      <c r="V74" s="60">
        <f t="shared" ref="V74:AL74" si="18">-228.6+10*LOG((V43*V22*1000000))</f>
        <v>-129.23486257521105</v>
      </c>
      <c r="W74" s="60">
        <f>-228.6+10*LOG((W43*W22*1000000))</f>
        <v>-129.23486257521105</v>
      </c>
      <c r="X74" s="60">
        <f t="shared" si="18"/>
        <v>-129.23486257521105</v>
      </c>
      <c r="Y74" s="60">
        <f t="shared" si="18"/>
        <v>-129.23486257521105</v>
      </c>
      <c r="Z74" s="60">
        <f t="shared" si="18"/>
        <v>-131.2760624017703</v>
      </c>
      <c r="AA74" s="60">
        <f>-228.6+10*LOG((AA43*AA22*1000000))</f>
        <v>-131.2760624017703</v>
      </c>
      <c r="AB74" s="60">
        <f t="shared" si="18"/>
        <v>-131.2760624017703</v>
      </c>
      <c r="AC74" s="60">
        <f t="shared" si="18"/>
        <v>-131.2760624017703</v>
      </c>
      <c r="AD74" s="60">
        <f>-228.6+10*LOG((AD43*AD22*1000000))</f>
        <v>-131.2760624017703</v>
      </c>
      <c r="AE74" s="60">
        <f t="shared" si="18"/>
        <v>-131.2760624017703</v>
      </c>
      <c r="AF74" s="60">
        <f t="shared" si="18"/>
        <v>-133.03697499232712</v>
      </c>
      <c r="AG74" s="60">
        <f t="shared" si="18"/>
        <v>-135.57831474987884</v>
      </c>
      <c r="AH74" s="60">
        <f t="shared" si="18"/>
        <v>-135.57831474987884</v>
      </c>
      <c r="AI74" s="60">
        <f t="shared" si="18"/>
        <v>-135.57831474987884</v>
      </c>
      <c r="AJ74" s="60">
        <f t="shared" si="18"/>
        <v>-167.23437963410021</v>
      </c>
      <c r="AK74" s="60">
        <f t="shared" si="18"/>
        <v>-167.23437963410021</v>
      </c>
      <c r="AL74" s="60">
        <f t="shared" si="18"/>
        <v>-167.23437963410021</v>
      </c>
      <c r="AM74" s="206">
        <f>-228.6+10*LOG(AM43*AM22*1000000)</f>
        <v>-124.62059991327962</v>
      </c>
      <c r="AN74" s="206">
        <f>-228.6+10*LOG(AN43*AN22*1000000)</f>
        <v>-149.05217371210017</v>
      </c>
      <c r="AO74" s="206">
        <f>-228.6+10*LOG(AO43*AO22*1000000)</f>
        <v>-129.1551732784983</v>
      </c>
    </row>
    <row r="75" spans="2:41" ht="19.5" customHeight="1" thickBot="1" x14ac:dyDescent="0.25">
      <c r="B75" s="163" t="s">
        <v>224</v>
      </c>
      <c r="C75" s="58" t="s">
        <v>209</v>
      </c>
      <c r="D75" s="59" t="s">
        <v>38</v>
      </c>
      <c r="E75" s="60">
        <f>E73-E74</f>
        <v>38.528973926811489</v>
      </c>
      <c r="F75" s="60">
        <f>F73-F74</f>
        <v>18.150236939198493</v>
      </c>
      <c r="G75" s="60">
        <f>G73-G74</f>
        <v>17.939251058486008</v>
      </c>
      <c r="H75" s="60">
        <f>H73-H74</f>
        <v>24.477966407356064</v>
      </c>
      <c r="I75" s="123">
        <f t="shared" ref="I75:U75" si="19">I73-I74</f>
        <v>30.801797514534542</v>
      </c>
      <c r="J75" s="123">
        <f t="shared" si="19"/>
        <v>30.801797514534542</v>
      </c>
      <c r="K75" s="123">
        <f t="shared" si="19"/>
        <v>32.562710105091355</v>
      </c>
      <c r="L75" s="123">
        <f t="shared" si="19"/>
        <v>35.573010061731168</v>
      </c>
      <c r="M75" s="123">
        <f t="shared" si="19"/>
        <v>35.573010061731168</v>
      </c>
      <c r="N75" s="60">
        <f t="shared" si="19"/>
        <v>22.782921560845168</v>
      </c>
      <c r="O75" s="60">
        <f t="shared" si="19"/>
        <v>20.692678563297022</v>
      </c>
      <c r="P75" s="60">
        <f t="shared" si="19"/>
        <v>20.692678563297022</v>
      </c>
      <c r="Q75" s="60">
        <f t="shared" si="19"/>
        <v>26.713278476576647</v>
      </c>
      <c r="R75" s="60">
        <f t="shared" si="19"/>
        <v>18.121633029072555</v>
      </c>
      <c r="S75" s="60">
        <f t="shared" si="19"/>
        <v>21.131932985712368</v>
      </c>
      <c r="T75" s="60">
        <f t="shared" si="19"/>
        <v>13.421633029072552</v>
      </c>
      <c r="U75" s="60">
        <f t="shared" si="19"/>
        <v>16.431932985712365</v>
      </c>
      <c r="V75" s="60">
        <f t="shared" ref="V75:AL75" si="20">V73-V74</f>
        <v>15.948181818400045</v>
      </c>
      <c r="W75" s="60">
        <f t="shared" si="20"/>
        <v>15.993082449777503</v>
      </c>
      <c r="X75" s="60">
        <f t="shared" si="20"/>
        <v>15.831119539273075</v>
      </c>
      <c r="Y75" s="60">
        <f t="shared" si="20"/>
        <v>15.257473748566454</v>
      </c>
      <c r="Z75" s="60">
        <f t="shared" si="20"/>
        <v>19.672023216884668</v>
      </c>
      <c r="AA75" s="60">
        <f t="shared" si="20"/>
        <v>19.716923848262098</v>
      </c>
      <c r="AB75" s="60">
        <f t="shared" si="20"/>
        <v>19.554960937757699</v>
      </c>
      <c r="AC75" s="60">
        <f t="shared" si="20"/>
        <v>20.872023216884685</v>
      </c>
      <c r="AD75" s="60">
        <f t="shared" si="20"/>
        <v>20.916923848262115</v>
      </c>
      <c r="AE75" s="60">
        <f t="shared" si="20"/>
        <v>20.754960937757716</v>
      </c>
      <c r="AF75" s="60">
        <f t="shared" si="20"/>
        <v>20.842227737607928</v>
      </c>
      <c r="AG75" s="60">
        <f t="shared" si="20"/>
        <v>11.762087290728232</v>
      </c>
      <c r="AH75" s="60">
        <f t="shared" si="20"/>
        <v>17.562087290728229</v>
      </c>
      <c r="AI75" s="60">
        <f t="shared" si="20"/>
        <v>13.662087290728238</v>
      </c>
      <c r="AJ75" s="60">
        <f t="shared" si="20"/>
        <v>11.941707670987682</v>
      </c>
      <c r="AK75" s="60">
        <f t="shared" si="20"/>
        <v>25.141707670987671</v>
      </c>
      <c r="AL75" s="60">
        <f t="shared" si="20"/>
        <v>15.941707670987682</v>
      </c>
      <c r="AM75" s="206">
        <f>AM73-AM74</f>
        <v>28.640636862254553</v>
      </c>
      <c r="AN75" s="206">
        <f>AN73-AN74</f>
        <v>32.355329856498258</v>
      </c>
      <c r="AO75" s="206">
        <f>AO73-AO74</f>
        <v>25.543561523547098</v>
      </c>
    </row>
    <row r="76" spans="2:41" ht="13.5" thickBot="1" x14ac:dyDescent="0.25">
      <c r="B76" s="163" t="s">
        <v>225</v>
      </c>
      <c r="C76" s="58" t="s">
        <v>213</v>
      </c>
      <c r="D76" s="59" t="s">
        <v>38</v>
      </c>
      <c r="E76" s="60">
        <f>-10*LOG(10^(-E49/10)+10^(-E50/10))</f>
        <v>22.209902503474336</v>
      </c>
      <c r="F76" s="60">
        <f>-10*LOG(10^(-F49/10)+10^(-F50/10))</f>
        <v>22.209902503474336</v>
      </c>
      <c r="G76" s="60">
        <f>-10*LOG(10^(-G49/10)+10^(-G50/10))</f>
        <v>22.209902503474336</v>
      </c>
      <c r="H76" s="60">
        <f>-10*LOG(10^(-H49/10)+10^(-H50/10))</f>
        <v>16.732508435418129</v>
      </c>
      <c r="I76" s="123">
        <f t="shared" ref="I76:U76" si="21">-10*LOG(10^(-I49/10)+10^(-I50/10))</f>
        <v>29.209902503474336</v>
      </c>
      <c r="J76" s="123">
        <f t="shared" si="21"/>
        <v>29.209902503474336</v>
      </c>
      <c r="K76" s="123">
        <f t="shared" si="21"/>
        <v>29.209902503474336</v>
      </c>
      <c r="L76" s="123">
        <f t="shared" si="21"/>
        <v>29.209902503474336</v>
      </c>
      <c r="M76" s="123">
        <f t="shared" si="21"/>
        <v>29.209902503474336</v>
      </c>
      <c r="N76" s="60">
        <f t="shared" si="21"/>
        <v>20.460981089561329</v>
      </c>
      <c r="O76" s="60">
        <f t="shared" si="21"/>
        <v>20.460981089561329</v>
      </c>
      <c r="P76" s="60">
        <f t="shared" si="21"/>
        <v>20.460981089561329</v>
      </c>
      <c r="Q76" s="60">
        <f t="shared" si="21"/>
        <v>20.460981089561329</v>
      </c>
      <c r="R76" s="60">
        <f t="shared" si="21"/>
        <v>20.460981089561329</v>
      </c>
      <c r="S76" s="60">
        <f t="shared" si="21"/>
        <v>20.460981089561329</v>
      </c>
      <c r="T76" s="60">
        <f t="shared" si="21"/>
        <v>20.460981089561329</v>
      </c>
      <c r="U76" s="60">
        <f t="shared" si="21"/>
        <v>20.460981089561329</v>
      </c>
      <c r="V76" s="60">
        <f t="shared" ref="V76:AL76" si="22">-10*LOG(10^(-V49/10)+10^(-V50/10))</f>
        <v>25.6379472230389</v>
      </c>
      <c r="W76" s="60">
        <f>-10*LOG(10^(-W49/10)+10^(-W50/10))</f>
        <v>25.6379472230389</v>
      </c>
      <c r="X76" s="60">
        <f t="shared" si="22"/>
        <v>25.6379472230389</v>
      </c>
      <c r="Y76" s="60">
        <f t="shared" si="22"/>
        <v>25.6379472230389</v>
      </c>
      <c r="Z76" s="60">
        <f t="shared" si="22"/>
        <v>10.485030579747701</v>
      </c>
      <c r="AA76" s="60">
        <f>-10*LOG(10^(-AA49/10)+10^(-AA50/10))</f>
        <v>10.485030579747701</v>
      </c>
      <c r="AB76" s="60">
        <f t="shared" si="22"/>
        <v>10.485030579747701</v>
      </c>
      <c r="AC76" s="60">
        <f t="shared" si="22"/>
        <v>10.485030579747701</v>
      </c>
      <c r="AD76" s="60">
        <f>-10*LOG(10^(-AD49/10)+10^(-AD50/10))</f>
        <v>10.485030579747701</v>
      </c>
      <c r="AE76" s="60">
        <f t="shared" si="22"/>
        <v>10.485030579747701</v>
      </c>
      <c r="AF76" s="60">
        <f t="shared" si="22"/>
        <v>16.593727067318227</v>
      </c>
      <c r="AG76" s="60">
        <f t="shared" si="22"/>
        <v>20.562240796437507</v>
      </c>
      <c r="AH76" s="60">
        <f t="shared" si="22"/>
        <v>20.562240796437507</v>
      </c>
      <c r="AI76" s="60">
        <f t="shared" si="22"/>
        <v>20.562240796437507</v>
      </c>
      <c r="AJ76" s="60">
        <f t="shared" si="22"/>
        <v>20.562240796437507</v>
      </c>
      <c r="AK76" s="60">
        <f t="shared" si="22"/>
        <v>20.562240796437507</v>
      </c>
      <c r="AL76" s="60">
        <f t="shared" si="22"/>
        <v>20.562240796437507</v>
      </c>
      <c r="AM76" s="206">
        <f>-10*LOG(10^(-AM49/10)+10^(-AM50/10))</f>
        <v>12.375573972056603</v>
      </c>
      <c r="AN76" s="206">
        <f>-10*LOG(10^(-AN49/10)+10^(-AN50/10))</f>
        <v>18.488007543188967</v>
      </c>
      <c r="AO76" s="206">
        <f>-10*LOG(10^(-AO49/10)+10^(-AO50/10))</f>
        <v>20.680760485760239</v>
      </c>
    </row>
    <row r="77" spans="2:41" ht="16.5" customHeight="1" thickBot="1" x14ac:dyDescent="0.25">
      <c r="B77" s="163" t="s">
        <v>226</v>
      </c>
      <c r="C77" s="58" t="s">
        <v>240</v>
      </c>
      <c r="D77" s="59" t="s">
        <v>38</v>
      </c>
      <c r="E77" s="60">
        <f>-10*LOG(10^(-E75/10)+10^(-E76/10))</f>
        <v>22.109704826429617</v>
      </c>
      <c r="F77" s="60">
        <f>-10*LOG(10^(-F75/10)+10^(-F76/10))</f>
        <v>16.71173860404776</v>
      </c>
      <c r="G77" s="60">
        <f>-10*LOG(10^(-G75/10)+10^(-G76/10))</f>
        <v>16.559211547929664</v>
      </c>
      <c r="H77" s="60">
        <f>-10*LOG(10^(-H75/10)+10^(-H76/10))</f>
        <v>16.057871529746286</v>
      </c>
      <c r="I77" s="123">
        <f t="shared" ref="I77:U77" si="23">-10*LOG(10^(-I75/10)+10^(-I76/10))</f>
        <v>26.923016637914237</v>
      </c>
      <c r="J77" s="123">
        <f t="shared" si="23"/>
        <v>26.923016637914237</v>
      </c>
      <c r="K77" s="123">
        <f t="shared" si="23"/>
        <v>27.560184603040454</v>
      </c>
      <c r="L77" s="123">
        <f t="shared" si="23"/>
        <v>28.307176975469424</v>
      </c>
      <c r="M77" s="123">
        <f t="shared" si="23"/>
        <v>28.307176975469424</v>
      </c>
      <c r="N77" s="60">
        <f t="shared" si="23"/>
        <v>18.458287916931958</v>
      </c>
      <c r="O77" s="60">
        <f t="shared" si="23"/>
        <v>17.56498491135066</v>
      </c>
      <c r="P77" s="60">
        <f t="shared" si="23"/>
        <v>17.56498491135066</v>
      </c>
      <c r="Q77" s="60">
        <f t="shared" si="23"/>
        <v>19.537242104351101</v>
      </c>
      <c r="R77" s="60">
        <f t="shared" si="23"/>
        <v>16.125362684237384</v>
      </c>
      <c r="S77" s="60">
        <f t="shared" si="23"/>
        <v>17.773212826630484</v>
      </c>
      <c r="T77" s="60">
        <f t="shared" si="23"/>
        <v>12.638055923585323</v>
      </c>
      <c r="U77" s="60">
        <f t="shared" si="23"/>
        <v>14.984779956088843</v>
      </c>
      <c r="V77" s="60">
        <f t="shared" ref="V77:AL77" si="24">-10*LOG(10^(-V75/10)+10^(-V76/10))</f>
        <v>15.505118026525286</v>
      </c>
      <c r="W77" s="60">
        <f t="shared" si="24"/>
        <v>15.545643459862539</v>
      </c>
      <c r="X77" s="60">
        <f t="shared" si="24"/>
        <v>15.399272181004157</v>
      </c>
      <c r="Y77" s="60">
        <f t="shared" si="24"/>
        <v>14.876790494878406</v>
      </c>
      <c r="Z77" s="60">
        <f t="shared" si="24"/>
        <v>9.9905745167288629</v>
      </c>
      <c r="AA77" s="60">
        <f t="shared" si="24"/>
        <v>9.9953840721792915</v>
      </c>
      <c r="AB77" s="60">
        <f t="shared" si="24"/>
        <v>9.9778247944618474</v>
      </c>
      <c r="AC77" s="60">
        <f t="shared" si="24"/>
        <v>10.104894061924734</v>
      </c>
      <c r="AD77" s="60">
        <f t="shared" si="24"/>
        <v>10.108639336698356</v>
      </c>
      <c r="AE77" s="60">
        <f t="shared" si="24"/>
        <v>10.094961218622716</v>
      </c>
      <c r="AF77" s="60">
        <f t="shared" si="24"/>
        <v>15.207646321662862</v>
      </c>
      <c r="AG77" s="60">
        <f t="shared" si="24"/>
        <v>11.224309758885038</v>
      </c>
      <c r="AH77" s="60">
        <f t="shared" si="24"/>
        <v>15.797789915264463</v>
      </c>
      <c r="AI77" s="60">
        <f t="shared" si="24"/>
        <v>12.855221600538414</v>
      </c>
      <c r="AJ77" s="60">
        <f t="shared" si="24"/>
        <v>11.382623805282059</v>
      </c>
      <c r="AK77" s="60">
        <f t="shared" si="24"/>
        <v>19.264117522211038</v>
      </c>
      <c r="AL77" s="60">
        <f t="shared" si="24"/>
        <v>14.654157510283181</v>
      </c>
      <c r="AM77" s="206">
        <f>-10*LOG(10^(-AM75/10)+10^(-AM76/10))</f>
        <v>12.274136994209963</v>
      </c>
      <c r="AN77" s="206">
        <f>-10*LOG(10^(-AN75/10)+10^(-AN76/10))</f>
        <v>18.313309556327873</v>
      </c>
      <c r="AO77" s="206">
        <f>-10*LOG(10^(-AO75/10)+10^(-AO76/10))</f>
        <v>19.454089800326429</v>
      </c>
    </row>
    <row r="78" spans="2:41" ht="21.75" customHeight="1" thickBot="1" x14ac:dyDescent="0.25">
      <c r="B78" s="162" t="s">
        <v>210</v>
      </c>
      <c r="C78" s="66" t="s">
        <v>241</v>
      </c>
      <c r="D78" s="64"/>
      <c r="E78" s="64"/>
      <c r="F78" s="64"/>
      <c r="G78" s="64"/>
      <c r="H78" s="64"/>
      <c r="I78" s="125"/>
      <c r="J78" s="125"/>
      <c r="K78" s="125"/>
      <c r="L78" s="125"/>
      <c r="M78" s="125"/>
      <c r="N78" s="65"/>
      <c r="O78" s="65"/>
      <c r="P78" s="65"/>
      <c r="Q78" s="65"/>
      <c r="R78" s="65"/>
      <c r="S78" s="65"/>
      <c r="T78" s="65"/>
      <c r="U78" s="65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5"/>
      <c r="AH78" s="65"/>
      <c r="AI78" s="65"/>
      <c r="AJ78" s="65"/>
      <c r="AK78" s="65"/>
      <c r="AL78" s="65"/>
      <c r="AM78" s="208"/>
      <c r="AN78" s="208"/>
      <c r="AO78" s="208"/>
    </row>
    <row r="79" spans="2:41" ht="21" customHeight="1" thickBot="1" x14ac:dyDescent="0.25">
      <c r="B79" s="163" t="s">
        <v>227</v>
      </c>
      <c r="C79" s="58" t="s">
        <v>253</v>
      </c>
      <c r="D79" s="59" t="s">
        <v>38</v>
      </c>
      <c r="E79" s="60" t="str">
        <f>IF(LEFT(TRIM(E9),1)="T",-10*LOG(10^(-E71/10)+10^(-E77/10)),"-")</f>
        <v>-</v>
      </c>
      <c r="F79" s="60">
        <f>IF(LEFT(TRIM(F9),1)="T",-10*LOG(10^(-F71/10)+10^(-F77/10)),"-")</f>
        <v>14.518954227629408</v>
      </c>
      <c r="G79" s="60">
        <f>IF(LEFT(TRIM(G9),1)="T",-10*LOG(10^(-G71/10)+10^(-G77/10)),"-")</f>
        <v>14.099884365898092</v>
      </c>
      <c r="H79" s="60">
        <f>IF(LEFT(TRIM(H9),1)="T",-10*LOG(10^(-H71/10)+10^(-H77/10)),"-")</f>
        <v>12.693458697407692</v>
      </c>
      <c r="I79" s="123" t="str">
        <f t="shared" ref="I79:U79" si="25">IF(LEFT(TRIM(I9),1)="T",-10*LOG(10^(-I71/10)+10^(-I77/10)),"-")</f>
        <v>-</v>
      </c>
      <c r="J79" s="123" t="str">
        <f t="shared" si="25"/>
        <v>-</v>
      </c>
      <c r="K79" s="123" t="str">
        <f t="shared" si="25"/>
        <v>-</v>
      </c>
      <c r="L79" s="123" t="str">
        <f t="shared" si="25"/>
        <v>-</v>
      </c>
      <c r="M79" s="123" t="str">
        <f t="shared" si="25"/>
        <v>-</v>
      </c>
      <c r="N79" s="60" t="str">
        <f t="shared" si="25"/>
        <v>-</v>
      </c>
      <c r="O79" s="60" t="str">
        <f t="shared" si="25"/>
        <v>-</v>
      </c>
      <c r="P79" s="60" t="str">
        <f t="shared" si="25"/>
        <v>-</v>
      </c>
      <c r="Q79" s="60" t="str">
        <f t="shared" si="25"/>
        <v>-</v>
      </c>
      <c r="R79" s="60" t="str">
        <f t="shared" si="25"/>
        <v>-</v>
      </c>
      <c r="S79" s="60" t="str">
        <f t="shared" si="25"/>
        <v>-</v>
      </c>
      <c r="T79" s="60" t="str">
        <f t="shared" si="25"/>
        <v>-</v>
      </c>
      <c r="U79" s="60" t="str">
        <f t="shared" si="25"/>
        <v>-</v>
      </c>
      <c r="V79" s="60">
        <f t="shared" ref="V79:AL79" si="26">IF(LEFT(TRIM(V9),1)="T",-10*LOG(10^(-V71/10)+10^(-V77/10)),"-")</f>
        <v>15.339419627168674</v>
      </c>
      <c r="W79" s="60">
        <f>IF(LEFT(TRIM(W9),1)="T",-10*LOG(10^(-W71/10)+10^(-W77/10)),"-")</f>
        <v>15.378866937448198</v>
      </c>
      <c r="X79" s="60">
        <f t="shared" si="26"/>
        <v>15.233332376080199</v>
      </c>
      <c r="Y79" s="60">
        <f t="shared" si="26"/>
        <v>14.727769126898036</v>
      </c>
      <c r="Z79" s="60">
        <f t="shared" si="26"/>
        <v>9.5299595157290256</v>
      </c>
      <c r="AA79" s="60">
        <f>IF(LEFT(TRIM(AA9),1)="T",-10*LOG(10^(-AA71/10)+10^(-AA77/10)),"-")</f>
        <v>9.5345919349669117</v>
      </c>
      <c r="AB79" s="60">
        <f t="shared" si="26"/>
        <v>9.5155427713986729</v>
      </c>
      <c r="AC79" s="60">
        <f t="shared" si="26"/>
        <v>9.6326379783133884</v>
      </c>
      <c r="AD79" s="60">
        <f>IF(LEFT(TRIM(AD9),1)="T",-10*LOG(10^(-AD71/10)+10^(-AD77/10)),"-")</f>
        <v>9.6363115675053734</v>
      </c>
      <c r="AE79" s="60">
        <f t="shared" si="26"/>
        <v>9.6207069173670092</v>
      </c>
      <c r="AF79" s="60">
        <f t="shared" si="26"/>
        <v>14.834216472464384</v>
      </c>
      <c r="AG79" s="60">
        <f t="shared" si="26"/>
        <v>10.86835447528696</v>
      </c>
      <c r="AH79" s="60">
        <f t="shared" si="26"/>
        <v>15.153610208577007</v>
      </c>
      <c r="AI79" s="60">
        <f t="shared" si="26"/>
        <v>12.443242350602281</v>
      </c>
      <c r="AJ79" s="60">
        <f t="shared" si="26"/>
        <v>10.31796658023805</v>
      </c>
      <c r="AK79" s="60">
        <f t="shared" si="26"/>
        <v>17.557633416093736</v>
      </c>
      <c r="AL79" s="60">
        <f t="shared" si="26"/>
        <v>13.457990370960056</v>
      </c>
      <c r="AM79" s="199" t="str">
        <f>IF(LEFT(TRIM(AM9), 1)="T", -10*LOG(10^(-AM71/10)+10^(-AM77/10)), "-")</f>
        <v>-</v>
      </c>
      <c r="AN79" s="206">
        <f>IF(LEFT(TRIM(AN9), 1)="T", -10*LOG(10^(-AN71/10)+10^(-AN77/10)), "-")</f>
        <v>13.435098922088173</v>
      </c>
      <c r="AO79" s="206">
        <f>IF(LEFT(TRIM(AO9), 1)="T", -10*LOG(10^(-AO71/10)+10^(-AO77/10)), "-")</f>
        <v>11.275410723064557</v>
      </c>
    </row>
    <row r="80" spans="2:41" ht="21" customHeight="1" thickBot="1" x14ac:dyDescent="0.25">
      <c r="B80" s="163" t="s">
        <v>228</v>
      </c>
      <c r="C80" s="58" t="s">
        <v>214</v>
      </c>
      <c r="D80" s="59" t="s">
        <v>38</v>
      </c>
      <c r="E80" s="60" t="str">
        <f>IF(LEFT(TRIM(E9),1)="T",E53,"-")</f>
        <v>-</v>
      </c>
      <c r="F80" s="60">
        <f>IF(LEFT(TRIM(F9),1)="T",F53,"-")</f>
        <v>10.5</v>
      </c>
      <c r="G80" s="60">
        <f>IF(LEFT(TRIM(G9),1)="T",G53,"-")</f>
        <v>10.5</v>
      </c>
      <c r="H80" s="60">
        <f>IF(LEFT(TRIM(H9),1)="T",H53,"-")</f>
        <v>8.1</v>
      </c>
      <c r="I80" s="123" t="str">
        <f t="shared" ref="I80:U80" si="27">IF(LEFT(TRIM(I9),1)="T",I53,"-")</f>
        <v>-</v>
      </c>
      <c r="J80" s="123" t="str">
        <f t="shared" si="27"/>
        <v>-</v>
      </c>
      <c r="K80" s="123" t="str">
        <f t="shared" si="27"/>
        <v>-</v>
      </c>
      <c r="L80" s="123" t="str">
        <f t="shared" si="27"/>
        <v>-</v>
      </c>
      <c r="M80" s="123" t="str">
        <f t="shared" si="27"/>
        <v>-</v>
      </c>
      <c r="N80" s="60" t="str">
        <f t="shared" si="27"/>
        <v>-</v>
      </c>
      <c r="O80" s="60" t="str">
        <f t="shared" si="27"/>
        <v>-</v>
      </c>
      <c r="P80" s="60" t="str">
        <f t="shared" si="27"/>
        <v>-</v>
      </c>
      <c r="Q80" s="60" t="str">
        <f t="shared" si="27"/>
        <v>-</v>
      </c>
      <c r="R80" s="60" t="str">
        <f t="shared" si="27"/>
        <v>-</v>
      </c>
      <c r="S80" s="60" t="str">
        <f t="shared" si="27"/>
        <v>-</v>
      </c>
      <c r="T80" s="60" t="str">
        <f t="shared" si="27"/>
        <v>-</v>
      </c>
      <c r="U80" s="60" t="str">
        <f t="shared" si="27"/>
        <v>-</v>
      </c>
      <c r="V80" s="60">
        <f t="shared" ref="V80:AL80" si="28">IF(LEFT(TRIM(V9),1)="T",V53,"-")</f>
        <v>13.5</v>
      </c>
      <c r="W80" s="60">
        <f>IF(LEFT(TRIM(W9),1)="T",W53,"-")</f>
        <v>13.5</v>
      </c>
      <c r="X80" s="60">
        <f t="shared" si="28"/>
        <v>13.5</v>
      </c>
      <c r="Y80" s="60">
        <f t="shared" si="28"/>
        <v>13.5</v>
      </c>
      <c r="Z80" s="60">
        <f t="shared" si="28"/>
        <v>7.2</v>
      </c>
      <c r="AA80" s="60">
        <f>IF(LEFT(TRIM(AA9),1)="T",AA53,"-")</f>
        <v>7.2</v>
      </c>
      <c r="AB80" s="60">
        <f t="shared" si="28"/>
        <v>7.2</v>
      </c>
      <c r="AC80" s="60">
        <f t="shared" si="28"/>
        <v>7.2</v>
      </c>
      <c r="AD80" s="60">
        <f>IF(LEFT(TRIM(AD9),1)="T",AD53,"-")</f>
        <v>7.2</v>
      </c>
      <c r="AE80" s="60">
        <f t="shared" si="28"/>
        <v>7.2</v>
      </c>
      <c r="AF80" s="60">
        <f t="shared" si="28"/>
        <v>11</v>
      </c>
      <c r="AG80" s="60">
        <f t="shared" si="28"/>
        <v>10.3</v>
      </c>
      <c r="AH80" s="60">
        <f t="shared" si="28"/>
        <v>10.3</v>
      </c>
      <c r="AI80" s="60">
        <f t="shared" si="28"/>
        <v>10.3</v>
      </c>
      <c r="AJ80" s="60">
        <f t="shared" si="28"/>
        <v>10.3</v>
      </c>
      <c r="AK80" s="60">
        <f t="shared" si="28"/>
        <v>10.3</v>
      </c>
      <c r="AL80" s="60">
        <f t="shared" si="28"/>
        <v>10.3</v>
      </c>
      <c r="AM80" s="199" t="str">
        <f>IF(LEFT(TRIM(AM9), 1)="T", AM53, "-")</f>
        <v>-</v>
      </c>
      <c r="AN80" s="199">
        <f>IF(LEFT(TRIM(AN9), 1)="T", AN53, "-")</f>
        <v>6.4</v>
      </c>
      <c r="AO80" s="199">
        <f>IF(LEFT(TRIM(AO9), 1)="T", AO53, "-")</f>
        <v>8.6</v>
      </c>
    </row>
    <row r="81" spans="2:41" ht="19.5" customHeight="1" thickBot="1" x14ac:dyDescent="0.25">
      <c r="B81" s="163" t="s">
        <v>229</v>
      </c>
      <c r="C81" s="172" t="s">
        <v>254</v>
      </c>
      <c r="D81" s="173" t="s">
        <v>38</v>
      </c>
      <c r="E81" s="91" t="str">
        <f>IF(LEFT(TRIM(E9),1)="T",E79-E80,"-")</f>
        <v>-</v>
      </c>
      <c r="F81" s="91">
        <f>IF(LEFT(TRIM(F9),1)="T",F79-F80,"-")</f>
        <v>4.0189542276294077</v>
      </c>
      <c r="G81" s="91">
        <f>IF(LEFT(TRIM(G9),1)="T",G79-G80,"-")</f>
        <v>3.5998843658980917</v>
      </c>
      <c r="H81" s="91">
        <f>IF(LEFT(TRIM(H9),1)="T",H79-H80,"-")</f>
        <v>4.5934586974076925</v>
      </c>
      <c r="I81" s="119" t="str">
        <f t="shared" ref="I81:U81" si="29">IF(LEFT(TRIM(I9),1)="T",I79-I80,"-")</f>
        <v>-</v>
      </c>
      <c r="J81" s="119" t="str">
        <f t="shared" si="29"/>
        <v>-</v>
      </c>
      <c r="K81" s="119" t="str">
        <f t="shared" si="29"/>
        <v>-</v>
      </c>
      <c r="L81" s="119" t="str">
        <f t="shared" si="29"/>
        <v>-</v>
      </c>
      <c r="M81" s="119" t="str">
        <f t="shared" si="29"/>
        <v>-</v>
      </c>
      <c r="N81" s="91" t="str">
        <f t="shared" si="29"/>
        <v>-</v>
      </c>
      <c r="O81" s="91" t="str">
        <f t="shared" si="29"/>
        <v>-</v>
      </c>
      <c r="P81" s="91" t="str">
        <f t="shared" si="29"/>
        <v>-</v>
      </c>
      <c r="Q81" s="91" t="str">
        <f t="shared" si="29"/>
        <v>-</v>
      </c>
      <c r="R81" s="91" t="str">
        <f t="shared" si="29"/>
        <v>-</v>
      </c>
      <c r="S81" s="91" t="str">
        <f t="shared" si="29"/>
        <v>-</v>
      </c>
      <c r="T81" s="91" t="str">
        <f t="shared" si="29"/>
        <v>-</v>
      </c>
      <c r="U81" s="91" t="str">
        <f t="shared" si="29"/>
        <v>-</v>
      </c>
      <c r="V81" s="91">
        <f t="shared" ref="V81:AL81" si="30">IF(LEFT(TRIM(V9),1)="T",V79-V80,"-")</f>
        <v>1.8394196271686738</v>
      </c>
      <c r="W81" s="91">
        <f t="shared" si="30"/>
        <v>1.8788669374481977</v>
      </c>
      <c r="X81" s="91">
        <f t="shared" si="30"/>
        <v>1.7333323760801989</v>
      </c>
      <c r="Y81" s="91">
        <f t="shared" si="30"/>
        <v>1.2277691268980355</v>
      </c>
      <c r="Z81" s="91">
        <f t="shared" si="30"/>
        <v>2.3299595157290254</v>
      </c>
      <c r="AA81" s="91">
        <f t="shared" si="30"/>
        <v>2.3345919349669115</v>
      </c>
      <c r="AB81" s="91">
        <f t="shared" si="30"/>
        <v>2.3155427713986727</v>
      </c>
      <c r="AC81" s="91">
        <f t="shared" si="30"/>
        <v>2.4326379783133882</v>
      </c>
      <c r="AD81" s="91">
        <f t="shared" si="30"/>
        <v>2.4363115675053733</v>
      </c>
      <c r="AE81" s="91">
        <f t="shared" si="30"/>
        <v>2.420706917367009</v>
      </c>
      <c r="AF81" s="91">
        <f t="shared" si="30"/>
        <v>3.8342164724643837</v>
      </c>
      <c r="AG81" s="195">
        <f t="shared" si="30"/>
        <v>0.56835447528695937</v>
      </c>
      <c r="AH81" s="195">
        <f t="shared" si="30"/>
        <v>4.8536102085770061</v>
      </c>
      <c r="AI81" s="195">
        <f t="shared" si="30"/>
        <v>2.1432423506022804</v>
      </c>
      <c r="AJ81" s="195">
        <f t="shared" si="30"/>
        <v>1.796658023804909E-2</v>
      </c>
      <c r="AK81" s="195">
        <f t="shared" si="30"/>
        <v>7.2576334160937357</v>
      </c>
      <c r="AL81" s="195">
        <f t="shared" si="30"/>
        <v>3.1579903709600554</v>
      </c>
      <c r="AM81" s="209" t="str">
        <f>IF(LEFT(TRIM(AM9), 1)="T", AM79-AM80, "-")</f>
        <v>-</v>
      </c>
      <c r="AN81" s="210">
        <f>IF(LEFT(TRIM(AN9), 1)="T", AN79-AN80, "-")</f>
        <v>7.0350989220881726</v>
      </c>
      <c r="AO81" s="210">
        <f>IF(LEFT(TRIM(AO9), 1)="T", AO79-AO80, "-")</f>
        <v>2.675410723064557</v>
      </c>
    </row>
    <row r="82" spans="2:41" ht="23.25" customHeight="1" thickBot="1" x14ac:dyDescent="0.25">
      <c r="B82" s="162" t="s">
        <v>211</v>
      </c>
      <c r="C82" s="63" t="s">
        <v>242</v>
      </c>
      <c r="D82" s="64"/>
      <c r="E82" s="64"/>
      <c r="F82" s="64"/>
      <c r="G82" s="64"/>
      <c r="H82" s="64"/>
      <c r="I82" s="125"/>
      <c r="J82" s="125"/>
      <c r="K82" s="125"/>
      <c r="L82" s="125"/>
      <c r="M82" s="125"/>
      <c r="N82" s="65"/>
      <c r="O82" s="65"/>
      <c r="P82" s="65"/>
      <c r="Q82" s="65"/>
      <c r="R82" s="65"/>
      <c r="S82" s="65"/>
      <c r="T82" s="65"/>
      <c r="U82" s="65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5"/>
      <c r="AH82" s="65"/>
      <c r="AI82" s="65"/>
      <c r="AJ82" s="65"/>
      <c r="AK82" s="65"/>
      <c r="AL82" s="65"/>
      <c r="AM82" s="208"/>
      <c r="AN82" s="208"/>
      <c r="AO82" s="208"/>
    </row>
    <row r="83" spans="2:41" ht="19.5" customHeight="1" thickBot="1" x14ac:dyDescent="0.25">
      <c r="B83" s="163" t="s">
        <v>230</v>
      </c>
      <c r="C83" s="58" t="s">
        <v>255</v>
      </c>
      <c r="D83" s="59" t="s">
        <v>38</v>
      </c>
      <c r="E83" s="59">
        <f>IF(LEFT(TRIM(E9),1)="R",E71,"-")</f>
        <v>22.209084692390174</v>
      </c>
      <c r="F83" s="59" t="str">
        <f>IF(LEFT(TRIM(F9),1)="R",F71,"-")</f>
        <v>-</v>
      </c>
      <c r="G83" s="59" t="str">
        <f>IF(LEFT(TRIM(G9),1)="R",G71,"-")</f>
        <v>-</v>
      </c>
      <c r="H83" s="59" t="str">
        <f>IF(LEFT(TRIM(H9),1)="R",H71,"-")</f>
        <v>-</v>
      </c>
      <c r="I83" s="123">
        <f t="shared" ref="I83:U83" si="31">IF(LEFT(TRIM(I9),1)="R",I71,"-")</f>
        <v>29.093679883355883</v>
      </c>
      <c r="J83" s="123">
        <f t="shared" si="31"/>
        <v>28.852528050179778</v>
      </c>
      <c r="K83" s="123">
        <f t="shared" si="31"/>
        <v>29.132076206431442</v>
      </c>
      <c r="L83" s="123">
        <f t="shared" si="31"/>
        <v>29.170815024754123</v>
      </c>
      <c r="M83" s="123">
        <f t="shared" si="31"/>
        <v>29.170815024754123</v>
      </c>
      <c r="N83" s="60">
        <f t="shared" si="31"/>
        <v>19.336459181164322</v>
      </c>
      <c r="O83" s="60">
        <f t="shared" si="31"/>
        <v>20.996573423216862</v>
      </c>
      <c r="P83" s="60">
        <f t="shared" si="31"/>
        <v>17.090388012650049</v>
      </c>
      <c r="Q83" s="60">
        <f t="shared" si="31"/>
        <v>20.52304830876249</v>
      </c>
      <c r="R83" s="60">
        <f t="shared" si="31"/>
        <v>15.742721450377291</v>
      </c>
      <c r="S83" s="60">
        <f t="shared" si="31"/>
        <v>17.72174592798838</v>
      </c>
      <c r="T83" s="60">
        <f t="shared" si="31"/>
        <v>12.602878515160485</v>
      </c>
      <c r="U83" s="60">
        <f t="shared" si="31"/>
        <v>17.773299607732554</v>
      </c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60" t="str">
        <f t="shared" ref="AG83:AL83" si="32">IF(LEFT(TRIM(AG9),1)="R",AG71,"-")</f>
        <v>-</v>
      </c>
      <c r="AH83" s="60" t="str">
        <f t="shared" si="32"/>
        <v>-</v>
      </c>
      <c r="AI83" s="60" t="str">
        <f t="shared" si="32"/>
        <v>-</v>
      </c>
      <c r="AJ83" s="60" t="str">
        <f t="shared" si="32"/>
        <v>-</v>
      </c>
      <c r="AK83" s="60" t="str">
        <f t="shared" si="32"/>
        <v>-</v>
      </c>
      <c r="AL83" s="60" t="str">
        <f t="shared" si="32"/>
        <v>-</v>
      </c>
      <c r="AM83" s="206">
        <f>IF(LEFT(TRIM(AM9), 1)="R", AM71, "-")</f>
        <v>13.965472291524845</v>
      </c>
      <c r="AN83" s="206" t="str">
        <f>IF(LEFT(TRIM(AN9), 1)="R", AN71, "-")</f>
        <v>-</v>
      </c>
      <c r="AO83" s="206" t="str">
        <f>IF(LEFT(TRIM(AO9), 1)="R", AO71, "-")</f>
        <v>-</v>
      </c>
    </row>
    <row r="84" spans="2:41" ht="18" customHeight="1" thickBot="1" x14ac:dyDescent="0.25">
      <c r="B84" s="163" t="s">
        <v>231</v>
      </c>
      <c r="C84" s="58" t="s">
        <v>245</v>
      </c>
      <c r="D84" s="59" t="s">
        <v>38</v>
      </c>
      <c r="E84" s="59">
        <f>IF(LEFT(TRIM(E9),1)="R",E58,"-")</f>
        <v>22</v>
      </c>
      <c r="F84" s="59" t="str">
        <f>IF(LEFT(TRIM(F9),1)="R",F58,"-")</f>
        <v>-</v>
      </c>
      <c r="G84" s="59" t="str">
        <f>IF(LEFT(TRIM(G9),1)="R",G58,"-")</f>
        <v>-</v>
      </c>
      <c r="H84" s="59" t="str">
        <f>IF(LEFT(TRIM(H9),1)="R",H58,"-")</f>
        <v>-</v>
      </c>
      <c r="I84" s="123">
        <f t="shared" ref="I84:U84" si="33">IF(LEFT(TRIM(I9),1)="R",I58,"-")</f>
        <v>23</v>
      </c>
      <c r="J84" s="123">
        <f t="shared" si="33"/>
        <v>23</v>
      </c>
      <c r="K84" s="123">
        <f t="shared" si="33"/>
        <v>23</v>
      </c>
      <c r="L84" s="123">
        <f t="shared" si="33"/>
        <v>23</v>
      </c>
      <c r="M84" s="123">
        <f t="shared" si="33"/>
        <v>23</v>
      </c>
      <c r="N84" s="60">
        <f t="shared" si="33"/>
        <v>15</v>
      </c>
      <c r="O84" s="60">
        <f t="shared" si="33"/>
        <v>13</v>
      </c>
      <c r="P84" s="60">
        <f t="shared" si="33"/>
        <v>13</v>
      </c>
      <c r="Q84" s="60">
        <f t="shared" si="33"/>
        <v>13</v>
      </c>
      <c r="R84" s="60">
        <f t="shared" si="33"/>
        <v>13</v>
      </c>
      <c r="S84" s="60">
        <f t="shared" si="33"/>
        <v>11</v>
      </c>
      <c r="T84" s="60">
        <f t="shared" si="33"/>
        <v>11</v>
      </c>
      <c r="U84" s="60">
        <f t="shared" si="33"/>
        <v>9</v>
      </c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60" t="str">
        <f t="shared" ref="AG84:AL84" si="34">IF(LEFT(TRIM(AG9),1)="R",AG58,"-")</f>
        <v>-</v>
      </c>
      <c r="AH84" s="60" t="str">
        <f t="shared" si="34"/>
        <v>-</v>
      </c>
      <c r="AI84" s="60" t="str">
        <f t="shared" si="34"/>
        <v>-</v>
      </c>
      <c r="AJ84" s="60" t="str">
        <f t="shared" si="34"/>
        <v>-</v>
      </c>
      <c r="AK84" s="60" t="str">
        <f t="shared" si="34"/>
        <v>-</v>
      </c>
      <c r="AL84" s="60" t="str">
        <f t="shared" si="34"/>
        <v>-</v>
      </c>
      <c r="AM84" s="206">
        <f>IF(LEFT(TRIM(AM9), 1)="R", AM58, "-")</f>
        <v>7.7</v>
      </c>
      <c r="AN84" s="206" t="str">
        <f>IF(LEFT(TRIM(AN9), 1)="R", AN58, "-")</f>
        <v>-</v>
      </c>
      <c r="AO84" s="206" t="str">
        <f>IF(LEFT(TRIM(AO9), 1)="R", AO58, "-")</f>
        <v>-</v>
      </c>
    </row>
    <row r="85" spans="2:41" ht="21" customHeight="1" thickBot="1" x14ac:dyDescent="0.25">
      <c r="B85" s="163" t="s">
        <v>232</v>
      </c>
      <c r="C85" s="172" t="s">
        <v>256</v>
      </c>
      <c r="D85" s="173" t="s">
        <v>38</v>
      </c>
      <c r="E85" s="93">
        <f>IF(LEFT(TRIM(E9),1)="R",E83-E84,"-")</f>
        <v>0.20908469239017435</v>
      </c>
      <c r="F85" s="93" t="str">
        <f>IF(LEFT(TRIM(F9),1)="R",F83-F84,"-")</f>
        <v>-</v>
      </c>
      <c r="G85" s="93" t="str">
        <f>IF(LEFT(TRIM(G9),1)="R",G83-G84,"-")</f>
        <v>-</v>
      </c>
      <c r="H85" s="93" t="str">
        <f>IF(LEFT(TRIM(H9),1)="R",H83-H84,"-")</f>
        <v>-</v>
      </c>
      <c r="I85" s="119">
        <f t="shared" ref="I85:U85" si="35">IF(LEFT(TRIM(I9),1)="R",I83-I84,"-")</f>
        <v>6.0936798833558825</v>
      </c>
      <c r="J85" s="119">
        <f t="shared" si="35"/>
        <v>5.8525280501797781</v>
      </c>
      <c r="K85" s="119">
        <f t="shared" si="35"/>
        <v>6.1320762064314422</v>
      </c>
      <c r="L85" s="119">
        <f t="shared" si="35"/>
        <v>6.1708150247541234</v>
      </c>
      <c r="M85" s="119">
        <f t="shared" si="35"/>
        <v>6.1708150247541234</v>
      </c>
      <c r="N85" s="91">
        <f t="shared" si="35"/>
        <v>4.3364591811643223</v>
      </c>
      <c r="O85" s="91">
        <f t="shared" si="35"/>
        <v>7.9965734232168622</v>
      </c>
      <c r="P85" s="91">
        <f t="shared" si="35"/>
        <v>4.0903880126500489</v>
      </c>
      <c r="Q85" s="91">
        <f t="shared" si="35"/>
        <v>7.5230483087624904</v>
      </c>
      <c r="R85" s="91">
        <f t="shared" si="35"/>
        <v>2.7427214503772905</v>
      </c>
      <c r="S85" s="91">
        <f t="shared" si="35"/>
        <v>6.7217459279883798</v>
      </c>
      <c r="T85" s="91">
        <f t="shared" si="35"/>
        <v>1.6028785151604854</v>
      </c>
      <c r="U85" s="91">
        <f t="shared" si="35"/>
        <v>8.7732996077325538</v>
      </c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195" t="str">
        <f t="shared" ref="AG85:AL85" si="36">IF(LEFT(TRIM(AG9),1)="R",AG83-AG84,"-")</f>
        <v>-</v>
      </c>
      <c r="AH85" s="195" t="str">
        <f t="shared" si="36"/>
        <v>-</v>
      </c>
      <c r="AI85" s="195" t="str">
        <f t="shared" si="36"/>
        <v>-</v>
      </c>
      <c r="AJ85" s="195" t="str">
        <f t="shared" si="36"/>
        <v>-</v>
      </c>
      <c r="AK85" s="195" t="str">
        <f t="shared" si="36"/>
        <v>-</v>
      </c>
      <c r="AL85" s="195" t="str">
        <f t="shared" si="36"/>
        <v>-</v>
      </c>
      <c r="AM85" s="210">
        <f>IF(LEFT(TRIM(AM9), 1)="R", AM83-AM84, "-")</f>
        <v>6.2654722915248451</v>
      </c>
      <c r="AN85" s="210" t="str">
        <f>IF(LEFT(TRIM(AN9), 1)="R", AN83-AN84, "-")</f>
        <v>-</v>
      </c>
      <c r="AO85" s="210" t="str">
        <f>IF(LEFT(TRIM(AO9), 1)="R", AO83-AO84, "-")</f>
        <v>-</v>
      </c>
    </row>
    <row r="86" spans="2:41" ht="19.5" customHeight="1" thickBot="1" x14ac:dyDescent="0.25">
      <c r="B86" s="163" t="s">
        <v>233</v>
      </c>
      <c r="C86" s="58" t="s">
        <v>257</v>
      </c>
      <c r="D86" s="59" t="s">
        <v>38</v>
      </c>
      <c r="E86" s="59">
        <f>IF(LEFT(TRIM(E9),1)="R",E77,"-")</f>
        <v>22.109704826429617</v>
      </c>
      <c r="F86" s="59" t="str">
        <f>IF(LEFT(TRIM(F9),1)="R",F77,"-")</f>
        <v>-</v>
      </c>
      <c r="G86" s="59" t="str">
        <f>IF(LEFT(TRIM(G9),1)="R",G77,"-")</f>
        <v>-</v>
      </c>
      <c r="H86" s="59" t="str">
        <f>IF(LEFT(TRIM(H9),1)="R",H77,"-")</f>
        <v>-</v>
      </c>
      <c r="I86" s="123">
        <f t="shared" ref="I86:U86" si="37">IF(LEFT(TRIM(I9),1)="R",I77,"-")</f>
        <v>26.923016637914237</v>
      </c>
      <c r="J86" s="123">
        <f t="shared" si="37"/>
        <v>26.923016637914237</v>
      </c>
      <c r="K86" s="123">
        <f t="shared" si="37"/>
        <v>27.560184603040454</v>
      </c>
      <c r="L86" s="123">
        <f t="shared" si="37"/>
        <v>28.307176975469424</v>
      </c>
      <c r="M86" s="123">
        <f t="shared" si="37"/>
        <v>28.307176975469424</v>
      </c>
      <c r="N86" s="60">
        <f t="shared" si="37"/>
        <v>18.458287916931958</v>
      </c>
      <c r="O86" s="60">
        <f t="shared" si="37"/>
        <v>17.56498491135066</v>
      </c>
      <c r="P86" s="60">
        <f t="shared" si="37"/>
        <v>17.56498491135066</v>
      </c>
      <c r="Q86" s="60">
        <f t="shared" si="37"/>
        <v>19.537242104351101</v>
      </c>
      <c r="R86" s="60">
        <f t="shared" si="37"/>
        <v>16.125362684237384</v>
      </c>
      <c r="S86" s="60">
        <f t="shared" si="37"/>
        <v>17.773212826630484</v>
      </c>
      <c r="T86" s="60">
        <f t="shared" si="37"/>
        <v>12.638055923585323</v>
      </c>
      <c r="U86" s="60">
        <f t="shared" si="37"/>
        <v>14.984779956088843</v>
      </c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60" t="str">
        <f t="shared" ref="AG86:AL86" si="38">IF(LEFT(TRIM(AG9),1)="R",AG77,"-")</f>
        <v>-</v>
      </c>
      <c r="AH86" s="60" t="str">
        <f t="shared" si="38"/>
        <v>-</v>
      </c>
      <c r="AI86" s="60" t="str">
        <f t="shared" si="38"/>
        <v>-</v>
      </c>
      <c r="AJ86" s="60" t="str">
        <f t="shared" si="38"/>
        <v>-</v>
      </c>
      <c r="AK86" s="60" t="str">
        <f t="shared" si="38"/>
        <v>-</v>
      </c>
      <c r="AL86" s="60" t="str">
        <f t="shared" si="38"/>
        <v>-</v>
      </c>
      <c r="AM86" s="206">
        <f>IF(LEFT(TRIM(AM9), 1)="R", AM77, "-")</f>
        <v>12.274136994209963</v>
      </c>
      <c r="AN86" s="206" t="str">
        <f>IF(LEFT(TRIM(AN9), 1)="R", AN77, "-")</f>
        <v>-</v>
      </c>
      <c r="AO86" s="206" t="str">
        <f>IF(LEFT(TRIM(AO9), 1)="R", AO77, "-")</f>
        <v>-</v>
      </c>
    </row>
    <row r="87" spans="2:41" ht="24.75" customHeight="1" thickBot="1" x14ac:dyDescent="0.25">
      <c r="B87" s="163" t="s">
        <v>243</v>
      </c>
      <c r="C87" s="58" t="s">
        <v>246</v>
      </c>
      <c r="D87" s="59" t="s">
        <v>38</v>
      </c>
      <c r="E87" s="59">
        <f>IF(LEFT(TRIM(E9),1)="R",E53,"-")</f>
        <v>22</v>
      </c>
      <c r="F87" s="59" t="str">
        <f>IF(LEFT(TRIM(F9),1)="R",F53,"-")</f>
        <v>-</v>
      </c>
      <c r="G87" s="59" t="str">
        <f>IF(LEFT(TRIM(G9),1)="R",G53,"-")</f>
        <v>-</v>
      </c>
      <c r="H87" s="59" t="str">
        <f>IF(LEFT(TRIM(H9),1)="R",H53,"-")</f>
        <v>-</v>
      </c>
      <c r="I87" s="123">
        <f t="shared" ref="I87:U87" si="39">IF(LEFT(TRIM(I9),1)="R",I53,"-")</f>
        <v>21</v>
      </c>
      <c r="J87" s="123">
        <f t="shared" si="39"/>
        <v>21</v>
      </c>
      <c r="K87" s="123">
        <f t="shared" si="39"/>
        <v>21</v>
      </c>
      <c r="L87" s="123">
        <f t="shared" si="39"/>
        <v>21</v>
      </c>
      <c r="M87" s="123">
        <f t="shared" si="39"/>
        <v>21</v>
      </c>
      <c r="N87" s="60">
        <f t="shared" si="39"/>
        <v>16</v>
      </c>
      <c r="O87" s="60">
        <f t="shared" si="39"/>
        <v>16</v>
      </c>
      <c r="P87" s="60">
        <f t="shared" si="39"/>
        <v>16</v>
      </c>
      <c r="Q87" s="60">
        <f t="shared" si="39"/>
        <v>13</v>
      </c>
      <c r="R87" s="60">
        <f t="shared" si="39"/>
        <v>12</v>
      </c>
      <c r="S87" s="60">
        <f t="shared" si="39"/>
        <v>10</v>
      </c>
      <c r="T87" s="60">
        <f t="shared" si="39"/>
        <v>10</v>
      </c>
      <c r="U87" s="60">
        <f t="shared" si="39"/>
        <v>10</v>
      </c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60" t="str">
        <f t="shared" ref="AG87:AL87" si="40">IF(LEFT(TRIM(AG9),1)="R",AG53,"-")</f>
        <v>-</v>
      </c>
      <c r="AH87" s="60" t="str">
        <f t="shared" si="40"/>
        <v>-</v>
      </c>
      <c r="AI87" s="60" t="str">
        <f t="shared" si="40"/>
        <v>-</v>
      </c>
      <c r="AJ87" s="60" t="str">
        <f t="shared" si="40"/>
        <v>-</v>
      </c>
      <c r="AK87" s="60" t="str">
        <f t="shared" si="40"/>
        <v>-</v>
      </c>
      <c r="AL87" s="60" t="str">
        <f t="shared" si="40"/>
        <v>-</v>
      </c>
      <c r="AM87" s="206">
        <f>IF(LEFT(TRIM(AM9), 1)="R", AM53, "-")</f>
        <v>7.7</v>
      </c>
      <c r="AN87" s="206" t="str">
        <f>IF(LEFT(TRIM(AN9), 1)="R", AN53, "-")</f>
        <v>-</v>
      </c>
      <c r="AO87" s="206" t="str">
        <f>IF(LEFT(TRIM(AO9), 1)="R", AO53, "-")</f>
        <v>-</v>
      </c>
    </row>
    <row r="88" spans="2:41" ht="19.5" customHeight="1" thickBot="1" x14ac:dyDescent="0.25">
      <c r="B88" s="163" t="s">
        <v>244</v>
      </c>
      <c r="C88" s="172" t="s">
        <v>258</v>
      </c>
      <c r="D88" s="173" t="s">
        <v>38</v>
      </c>
      <c r="E88" s="93">
        <f>IF(LEFT(TRIM(E9),1)="R",E86-E87,"-")</f>
        <v>0.10970482642961699</v>
      </c>
      <c r="F88" s="93" t="str">
        <f>IF(LEFT(TRIM(F9),1)="R",F86-F87,"-")</f>
        <v>-</v>
      </c>
      <c r="G88" s="93" t="str">
        <f>IF(LEFT(TRIM(G9),1)="R",G86-G87,"-")</f>
        <v>-</v>
      </c>
      <c r="H88" s="93" t="str">
        <f>IF(LEFT(TRIM(H9),1)="R",H86-H87,"-")</f>
        <v>-</v>
      </c>
      <c r="I88" s="119">
        <f t="shared" ref="I88:U88" si="41">IF(LEFT(TRIM(I9),1)="R",I86-I87,"-")</f>
        <v>5.9230166379142375</v>
      </c>
      <c r="J88" s="119">
        <f t="shared" si="41"/>
        <v>5.9230166379142375</v>
      </c>
      <c r="K88" s="119">
        <f t="shared" si="41"/>
        <v>6.5601846030404545</v>
      </c>
      <c r="L88" s="119">
        <f t="shared" si="41"/>
        <v>7.3071769754694245</v>
      </c>
      <c r="M88" s="119">
        <f t="shared" si="41"/>
        <v>7.3071769754694245</v>
      </c>
      <c r="N88" s="91">
        <f t="shared" si="41"/>
        <v>2.4582879169319583</v>
      </c>
      <c r="O88" s="91">
        <f t="shared" si="41"/>
        <v>1.5649849113506598</v>
      </c>
      <c r="P88" s="91">
        <f t="shared" si="41"/>
        <v>1.5649849113506598</v>
      </c>
      <c r="Q88" s="91">
        <f t="shared" si="41"/>
        <v>6.5372421043511011</v>
      </c>
      <c r="R88" s="91">
        <f t="shared" si="41"/>
        <v>4.1253626842373841</v>
      </c>
      <c r="S88" s="91">
        <f t="shared" si="41"/>
        <v>7.7732128266304841</v>
      </c>
      <c r="T88" s="91">
        <f t="shared" si="41"/>
        <v>2.6380559235853234</v>
      </c>
      <c r="U88" s="91">
        <f t="shared" si="41"/>
        <v>4.9847799560888433</v>
      </c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195" t="str">
        <f t="shared" ref="AG88:AL88" si="42">IF(LEFT(TRIM(AG9),1)="R",AG86-AG87,"-")</f>
        <v>-</v>
      </c>
      <c r="AH88" s="195" t="str">
        <f t="shared" si="42"/>
        <v>-</v>
      </c>
      <c r="AI88" s="195" t="str">
        <f t="shared" si="42"/>
        <v>-</v>
      </c>
      <c r="AJ88" s="195" t="str">
        <f t="shared" si="42"/>
        <v>-</v>
      </c>
      <c r="AK88" s="195" t="str">
        <f t="shared" si="42"/>
        <v>-</v>
      </c>
      <c r="AL88" s="195" t="str">
        <f t="shared" si="42"/>
        <v>-</v>
      </c>
      <c r="AM88" s="210">
        <f>IF(LEFT(TRIM(AM9), 1)="R", AM86-AM87, "-")</f>
        <v>4.5741369942099626</v>
      </c>
      <c r="AN88" s="210" t="str">
        <f>IF(LEFT(TRIM(AN9), 1)="R", AN86-AN87, "-")</f>
        <v>-</v>
      </c>
      <c r="AO88" s="210" t="str">
        <f>IF(LEFT(TRIM(AO9), 1)="R", AO86-AO87, "-")</f>
        <v>-</v>
      </c>
    </row>
    <row r="89" spans="2:41" x14ac:dyDescent="0.2">
      <c r="E89" s="80"/>
      <c r="F89" s="80"/>
      <c r="G89" s="80"/>
      <c r="H89" s="80"/>
      <c r="V89" s="80"/>
      <c r="W89" s="80"/>
      <c r="X89" s="48"/>
      <c r="Y89" s="48"/>
      <c r="Z89" s="48"/>
      <c r="AA89" s="48"/>
      <c r="AB89" s="48"/>
      <c r="AC89" s="48"/>
      <c r="AD89" s="48"/>
      <c r="AE89" s="48"/>
      <c r="AF89" s="48"/>
      <c r="AG89" s="81"/>
      <c r="AH89" s="81"/>
      <c r="AI89" s="81"/>
      <c r="AJ89" s="81"/>
      <c r="AK89" s="81"/>
      <c r="AL89" s="81"/>
    </row>
    <row r="90" spans="2:41" x14ac:dyDescent="0.2">
      <c r="E90" s="47"/>
      <c r="F90" s="47"/>
      <c r="G90" s="47"/>
      <c r="H90" s="47"/>
      <c r="V90" s="47"/>
      <c r="W90" s="47"/>
      <c r="X90" s="48"/>
      <c r="Y90" s="48"/>
      <c r="Z90" s="48"/>
      <c r="AA90" s="48"/>
      <c r="AB90" s="48"/>
      <c r="AC90" s="48"/>
      <c r="AD90" s="48"/>
      <c r="AE90" s="48"/>
      <c r="AF90" s="48"/>
      <c r="AG90" s="51"/>
      <c r="AH90" s="51"/>
      <c r="AI90" s="51"/>
      <c r="AJ90" s="51"/>
      <c r="AK90" s="51"/>
      <c r="AL90" s="51"/>
    </row>
    <row r="91" spans="2:41" x14ac:dyDescent="0.2">
      <c r="E91" s="47"/>
      <c r="F91" s="47"/>
      <c r="G91" s="47"/>
      <c r="H91" s="47"/>
      <c r="V91" s="47"/>
      <c r="W91" s="47"/>
      <c r="X91" s="48"/>
      <c r="Y91" s="48"/>
      <c r="Z91" s="48"/>
      <c r="AA91" s="48"/>
      <c r="AB91" s="48"/>
      <c r="AC91" s="48"/>
      <c r="AD91" s="48"/>
      <c r="AE91" s="48"/>
      <c r="AF91" s="48"/>
      <c r="AG91" s="51"/>
      <c r="AH91" s="51"/>
      <c r="AI91" s="51"/>
      <c r="AJ91" s="51"/>
      <c r="AK91" s="51"/>
      <c r="AL91" s="51"/>
    </row>
    <row r="92" spans="2:41" x14ac:dyDescent="0.2">
      <c r="E92" s="47"/>
      <c r="F92" s="47"/>
      <c r="G92" s="47"/>
      <c r="H92" s="47"/>
      <c r="V92" s="47"/>
      <c r="W92" s="47"/>
      <c r="X92" s="48"/>
      <c r="Y92" s="48"/>
      <c r="Z92" s="48"/>
      <c r="AA92" s="48"/>
      <c r="AB92" s="48"/>
      <c r="AC92" s="48"/>
      <c r="AD92" s="48"/>
      <c r="AE92" s="48"/>
      <c r="AF92" s="48"/>
      <c r="AG92" s="51"/>
      <c r="AH92" s="51"/>
      <c r="AI92" s="51"/>
      <c r="AJ92" s="51"/>
      <c r="AK92" s="51"/>
      <c r="AL92" s="51"/>
    </row>
    <row r="93" spans="2:41" x14ac:dyDescent="0.2">
      <c r="E93" s="47"/>
      <c r="F93" s="47"/>
      <c r="G93" s="47"/>
      <c r="H93" s="47"/>
      <c r="V93" s="47"/>
      <c r="W93" s="47"/>
      <c r="X93" s="48"/>
      <c r="Y93" s="48"/>
      <c r="Z93" s="48"/>
      <c r="AA93" s="48"/>
      <c r="AB93" s="48"/>
      <c r="AC93" s="48"/>
      <c r="AD93" s="48"/>
      <c r="AE93" s="48"/>
      <c r="AF93" s="48"/>
      <c r="AG93" s="51"/>
      <c r="AH93" s="51"/>
      <c r="AI93" s="51"/>
      <c r="AJ93" s="51"/>
      <c r="AK93" s="51"/>
      <c r="AL93" s="51"/>
    </row>
    <row r="94" spans="2:41" x14ac:dyDescent="0.2">
      <c r="E94" s="47"/>
      <c r="F94" s="47"/>
      <c r="G94" s="47"/>
      <c r="H94" s="47"/>
      <c r="V94" s="47"/>
      <c r="W94" s="47"/>
      <c r="X94" s="48"/>
      <c r="Y94" s="48"/>
      <c r="Z94" s="48"/>
      <c r="AA94" s="48"/>
      <c r="AB94" s="48"/>
      <c r="AC94" s="48"/>
      <c r="AD94" s="48"/>
      <c r="AE94" s="48"/>
      <c r="AF94" s="48"/>
      <c r="AG94" s="51"/>
      <c r="AH94" s="51"/>
      <c r="AI94" s="51"/>
      <c r="AJ94" s="51"/>
      <c r="AK94" s="51"/>
      <c r="AL94" s="51"/>
    </row>
    <row r="95" spans="2:41" x14ac:dyDescent="0.2">
      <c r="E95" s="47"/>
      <c r="F95" s="47"/>
      <c r="G95" s="47"/>
      <c r="H95" s="47"/>
      <c r="V95" s="47"/>
      <c r="W95" s="47"/>
      <c r="X95" s="48"/>
      <c r="Y95" s="48"/>
      <c r="Z95" s="48"/>
      <c r="AA95" s="48"/>
      <c r="AB95" s="48"/>
      <c r="AC95" s="48"/>
      <c r="AD95" s="48"/>
      <c r="AE95" s="48"/>
      <c r="AF95" s="48"/>
      <c r="AG95" s="51"/>
      <c r="AH95" s="51"/>
      <c r="AI95" s="51"/>
      <c r="AJ95" s="51"/>
      <c r="AK95" s="51"/>
      <c r="AL95" s="51"/>
    </row>
    <row r="96" spans="2:41" x14ac:dyDescent="0.2">
      <c r="E96" s="47"/>
      <c r="F96" s="47"/>
      <c r="G96" s="47"/>
      <c r="H96" s="47"/>
      <c r="V96" s="47"/>
      <c r="W96" s="47"/>
      <c r="X96" s="48"/>
      <c r="Y96" s="48"/>
      <c r="Z96" s="48"/>
      <c r="AA96" s="48"/>
      <c r="AB96" s="48"/>
      <c r="AC96" s="48"/>
      <c r="AD96" s="48"/>
      <c r="AE96" s="48"/>
      <c r="AF96" s="48"/>
      <c r="AG96" s="51"/>
      <c r="AH96" s="51"/>
      <c r="AI96" s="51"/>
      <c r="AJ96" s="51"/>
      <c r="AK96" s="51"/>
      <c r="AL96" s="51"/>
    </row>
    <row r="97" spans="5:38" x14ac:dyDescent="0.2">
      <c r="E97" s="47"/>
      <c r="F97" s="47"/>
      <c r="G97" s="47"/>
      <c r="H97" s="47"/>
      <c r="V97" s="47"/>
      <c r="W97" s="47"/>
      <c r="X97" s="48"/>
      <c r="Y97" s="48"/>
      <c r="Z97" s="48"/>
      <c r="AA97" s="48"/>
      <c r="AB97" s="48"/>
      <c r="AC97" s="48"/>
      <c r="AD97" s="48"/>
      <c r="AE97" s="48"/>
      <c r="AF97" s="48"/>
      <c r="AG97" s="51"/>
      <c r="AH97" s="51"/>
      <c r="AI97" s="51"/>
      <c r="AJ97" s="51"/>
      <c r="AK97" s="51"/>
      <c r="AL97" s="51"/>
    </row>
    <row r="98" spans="5:38" x14ac:dyDescent="0.2">
      <c r="E98" s="47"/>
      <c r="F98" s="47"/>
      <c r="G98" s="47"/>
      <c r="H98" s="47"/>
      <c r="V98" s="47"/>
      <c r="W98" s="47"/>
      <c r="X98" s="48"/>
      <c r="Y98" s="48"/>
      <c r="Z98" s="48"/>
      <c r="AA98" s="48"/>
      <c r="AB98" s="48"/>
      <c r="AC98" s="48"/>
      <c r="AD98" s="48"/>
      <c r="AE98" s="48"/>
      <c r="AF98" s="48"/>
      <c r="AG98" s="51"/>
      <c r="AH98" s="51"/>
      <c r="AI98" s="51"/>
      <c r="AJ98" s="51"/>
      <c r="AK98" s="51"/>
      <c r="AL98" s="51"/>
    </row>
    <row r="99" spans="5:38" x14ac:dyDescent="0.2">
      <c r="E99" s="47"/>
      <c r="F99" s="47"/>
      <c r="G99" s="47"/>
      <c r="H99" s="47"/>
      <c r="V99" s="47"/>
      <c r="W99" s="47"/>
      <c r="X99" s="48"/>
      <c r="Y99" s="48"/>
      <c r="Z99" s="48"/>
      <c r="AA99" s="48"/>
      <c r="AB99" s="48"/>
      <c r="AC99" s="48"/>
      <c r="AD99" s="48"/>
      <c r="AE99" s="48"/>
      <c r="AF99" s="48"/>
      <c r="AG99" s="51"/>
      <c r="AH99" s="51"/>
      <c r="AI99" s="51"/>
      <c r="AJ99" s="51"/>
      <c r="AK99" s="51"/>
      <c r="AL99" s="51"/>
    </row>
    <row r="100" spans="5:38" x14ac:dyDescent="0.2">
      <c r="E100" s="47"/>
      <c r="F100" s="47"/>
      <c r="G100" s="47"/>
      <c r="H100" s="47"/>
      <c r="V100" s="47"/>
      <c r="W100" s="47"/>
      <c r="X100" s="48"/>
      <c r="Y100" s="48"/>
      <c r="Z100" s="48"/>
      <c r="AA100" s="48"/>
      <c r="AB100" s="48"/>
      <c r="AC100" s="48"/>
      <c r="AD100" s="48"/>
      <c r="AE100" s="48"/>
      <c r="AF100" s="48"/>
      <c r="AG100" s="51"/>
      <c r="AH100" s="51"/>
      <c r="AI100" s="51"/>
      <c r="AJ100" s="51"/>
      <c r="AK100" s="51"/>
      <c r="AL100" s="51"/>
    </row>
    <row r="101" spans="5:38" x14ac:dyDescent="0.2">
      <c r="E101" s="47"/>
      <c r="F101" s="47"/>
      <c r="G101" s="47"/>
      <c r="H101" s="47"/>
      <c r="V101" s="47"/>
      <c r="W101" s="47"/>
      <c r="X101" s="48"/>
      <c r="Y101" s="48"/>
      <c r="Z101" s="48"/>
      <c r="AA101" s="48"/>
      <c r="AB101" s="48"/>
      <c r="AC101" s="48"/>
      <c r="AD101" s="48"/>
      <c r="AE101" s="48"/>
      <c r="AF101" s="48"/>
      <c r="AG101" s="51"/>
      <c r="AH101" s="51"/>
      <c r="AI101" s="51"/>
      <c r="AJ101" s="51"/>
      <c r="AK101" s="51"/>
      <c r="AL101" s="51"/>
    </row>
    <row r="102" spans="5:38" x14ac:dyDescent="0.2">
      <c r="E102" s="47"/>
      <c r="F102" s="47"/>
      <c r="G102" s="47"/>
      <c r="H102" s="47"/>
      <c r="V102" s="47"/>
      <c r="W102" s="47"/>
      <c r="X102" s="48"/>
      <c r="Y102" s="48"/>
      <c r="Z102" s="48"/>
      <c r="AA102" s="48"/>
      <c r="AB102" s="48"/>
      <c r="AC102" s="48"/>
      <c r="AD102" s="48"/>
      <c r="AE102" s="48"/>
      <c r="AF102" s="48"/>
      <c r="AG102" s="51"/>
      <c r="AH102" s="51"/>
      <c r="AI102" s="51"/>
      <c r="AJ102" s="51"/>
      <c r="AK102" s="51"/>
      <c r="AL102" s="51"/>
    </row>
    <row r="103" spans="5:38" x14ac:dyDescent="0.2">
      <c r="E103" s="47"/>
      <c r="F103" s="47"/>
      <c r="G103" s="47"/>
      <c r="H103" s="47"/>
      <c r="V103" s="47"/>
      <c r="W103" s="47"/>
      <c r="X103" s="48"/>
      <c r="Y103" s="48"/>
      <c r="Z103" s="48"/>
      <c r="AA103" s="48"/>
      <c r="AB103" s="48"/>
      <c r="AC103" s="48"/>
      <c r="AD103" s="48"/>
      <c r="AE103" s="48"/>
      <c r="AF103" s="48"/>
      <c r="AG103" s="51"/>
      <c r="AH103" s="51"/>
      <c r="AI103" s="51"/>
      <c r="AJ103" s="51"/>
      <c r="AK103" s="51"/>
      <c r="AL103" s="51"/>
    </row>
    <row r="104" spans="5:38" x14ac:dyDescent="0.2">
      <c r="AG104" s="51"/>
      <c r="AH104" s="51"/>
      <c r="AI104" s="51"/>
      <c r="AJ104" s="51"/>
      <c r="AK104" s="51"/>
      <c r="AL104" s="51"/>
    </row>
    <row r="105" spans="5:38" x14ac:dyDescent="0.2">
      <c r="AG105" s="51"/>
      <c r="AH105" s="51"/>
      <c r="AI105" s="51"/>
      <c r="AJ105" s="51"/>
      <c r="AK105" s="51"/>
      <c r="AL105" s="51"/>
    </row>
    <row r="106" spans="5:38" x14ac:dyDescent="0.2">
      <c r="AG106" s="51"/>
      <c r="AH106" s="51"/>
      <c r="AI106" s="51"/>
      <c r="AJ106" s="51"/>
      <c r="AK106" s="51"/>
      <c r="AL106" s="51"/>
    </row>
    <row r="107" spans="5:38" x14ac:dyDescent="0.2">
      <c r="AG107" s="51"/>
      <c r="AH107" s="51"/>
      <c r="AI107" s="51"/>
      <c r="AJ107" s="51"/>
      <c r="AK107" s="51"/>
      <c r="AL107" s="51"/>
    </row>
    <row r="108" spans="5:38" x14ac:dyDescent="0.2">
      <c r="AG108" s="51"/>
      <c r="AH108" s="51"/>
      <c r="AI108" s="51"/>
      <c r="AJ108" s="51"/>
      <c r="AK108" s="51"/>
      <c r="AL108" s="51"/>
    </row>
    <row r="109" spans="5:38" x14ac:dyDescent="0.2">
      <c r="AG109" s="51"/>
      <c r="AH109" s="51"/>
      <c r="AI109" s="51"/>
      <c r="AJ109" s="51"/>
      <c r="AK109" s="51"/>
      <c r="AL109" s="51"/>
    </row>
    <row r="110" spans="5:38" x14ac:dyDescent="0.2">
      <c r="AG110" s="51"/>
      <c r="AH110" s="51"/>
      <c r="AI110" s="51"/>
      <c r="AJ110" s="51"/>
      <c r="AK110" s="51"/>
      <c r="AL110" s="51"/>
    </row>
    <row r="111" spans="5:38" x14ac:dyDescent="0.2">
      <c r="AG111" s="51"/>
      <c r="AH111" s="51"/>
      <c r="AI111" s="51"/>
      <c r="AJ111" s="51"/>
      <c r="AK111" s="51"/>
      <c r="AL111" s="51"/>
    </row>
    <row r="112" spans="5:38" x14ac:dyDescent="0.2">
      <c r="AG112" s="51"/>
      <c r="AH112" s="51"/>
      <c r="AI112" s="51"/>
      <c r="AJ112" s="51"/>
      <c r="AK112" s="51"/>
      <c r="AL112" s="51"/>
    </row>
    <row r="113" spans="33:38" x14ac:dyDescent="0.2">
      <c r="AG113" s="51"/>
      <c r="AH113" s="51"/>
      <c r="AI113" s="51"/>
      <c r="AJ113" s="51"/>
      <c r="AK113" s="51"/>
      <c r="AL113" s="51"/>
    </row>
    <row r="114" spans="33:38" x14ac:dyDescent="0.2">
      <c r="AG114" s="51"/>
      <c r="AH114" s="51"/>
      <c r="AI114" s="51"/>
      <c r="AJ114" s="51"/>
      <c r="AK114" s="51"/>
      <c r="AL114" s="51"/>
    </row>
    <row r="115" spans="33:38" x14ac:dyDescent="0.2">
      <c r="AG115" s="51"/>
      <c r="AH115" s="51"/>
      <c r="AI115" s="51"/>
      <c r="AJ115" s="51"/>
      <c r="AK115" s="51"/>
      <c r="AL115" s="51"/>
    </row>
    <row r="116" spans="33:38" x14ac:dyDescent="0.2">
      <c r="AG116" s="51"/>
      <c r="AH116" s="51"/>
      <c r="AI116" s="51"/>
      <c r="AJ116" s="51"/>
      <c r="AK116" s="51"/>
      <c r="AL116" s="51"/>
    </row>
    <row r="117" spans="33:38" x14ac:dyDescent="0.2">
      <c r="AG117" s="51"/>
      <c r="AH117" s="51"/>
      <c r="AI117" s="51"/>
      <c r="AJ117" s="51"/>
      <c r="AK117" s="51"/>
      <c r="AL117" s="51"/>
    </row>
    <row r="118" spans="33:38" x14ac:dyDescent="0.2">
      <c r="AG118" s="51"/>
      <c r="AH118" s="51"/>
      <c r="AI118" s="51"/>
      <c r="AJ118" s="51"/>
      <c r="AK118" s="51"/>
      <c r="AL118" s="51"/>
    </row>
    <row r="119" spans="33:38" x14ac:dyDescent="0.2">
      <c r="AG119" s="51"/>
      <c r="AH119" s="51"/>
      <c r="AI119" s="51"/>
      <c r="AJ119" s="51"/>
      <c r="AK119" s="51"/>
      <c r="AL119" s="51"/>
    </row>
    <row r="120" spans="33:38" x14ac:dyDescent="0.2">
      <c r="AG120" s="51"/>
      <c r="AH120" s="51"/>
      <c r="AI120" s="51"/>
      <c r="AJ120" s="51"/>
      <c r="AK120" s="51"/>
      <c r="AL120" s="51"/>
    </row>
    <row r="121" spans="33:38" x14ac:dyDescent="0.2">
      <c r="AG121" s="51"/>
      <c r="AH121" s="51"/>
      <c r="AI121" s="51"/>
      <c r="AJ121" s="51"/>
      <c r="AK121" s="51"/>
      <c r="AL121" s="51"/>
    </row>
    <row r="122" spans="33:38" x14ac:dyDescent="0.2">
      <c r="AG122" s="51"/>
      <c r="AH122" s="51"/>
      <c r="AI122" s="51"/>
      <c r="AJ122" s="51"/>
      <c r="AK122" s="51"/>
      <c r="AL122" s="51"/>
    </row>
    <row r="123" spans="33:38" x14ac:dyDescent="0.2">
      <c r="AG123" s="51"/>
      <c r="AH123" s="51"/>
      <c r="AI123" s="51"/>
      <c r="AJ123" s="51"/>
      <c r="AK123" s="51"/>
      <c r="AL123" s="51"/>
    </row>
    <row r="124" spans="33:38" x14ac:dyDescent="0.2">
      <c r="AG124" s="51"/>
      <c r="AH124" s="51"/>
      <c r="AI124" s="51"/>
      <c r="AJ124" s="51"/>
      <c r="AK124" s="51"/>
      <c r="AL124" s="51"/>
    </row>
    <row r="125" spans="33:38" x14ac:dyDescent="0.2">
      <c r="AG125" s="51"/>
      <c r="AH125" s="51"/>
      <c r="AI125" s="51"/>
      <c r="AJ125" s="51"/>
      <c r="AK125" s="51"/>
      <c r="AL125" s="51"/>
    </row>
    <row r="126" spans="33:38" x14ac:dyDescent="0.2">
      <c r="AG126" s="51"/>
      <c r="AH126" s="51"/>
      <c r="AI126" s="51"/>
      <c r="AJ126" s="51"/>
      <c r="AK126" s="51"/>
      <c r="AL126" s="51"/>
    </row>
    <row r="127" spans="33:38" x14ac:dyDescent="0.2">
      <c r="AG127" s="51"/>
      <c r="AH127" s="51"/>
      <c r="AI127" s="51"/>
      <c r="AJ127" s="51"/>
      <c r="AK127" s="51"/>
      <c r="AL127" s="51"/>
    </row>
    <row r="128" spans="33:38" x14ac:dyDescent="0.2">
      <c r="AG128" s="51"/>
      <c r="AH128" s="51"/>
      <c r="AI128" s="51"/>
      <c r="AJ128" s="51"/>
      <c r="AK128" s="51"/>
      <c r="AL128" s="51"/>
    </row>
    <row r="129" spans="33:38" x14ac:dyDescent="0.2">
      <c r="AG129" s="41"/>
      <c r="AH129" s="41"/>
      <c r="AI129" s="41"/>
      <c r="AJ129" s="41"/>
      <c r="AK129" s="41"/>
      <c r="AL129" s="41"/>
    </row>
    <row r="130" spans="33:38" x14ac:dyDescent="0.2">
      <c r="AG130" s="41"/>
      <c r="AH130" s="41"/>
      <c r="AI130" s="41"/>
      <c r="AJ130" s="41"/>
      <c r="AK130" s="41"/>
      <c r="AL130" s="41"/>
    </row>
    <row r="131" spans="33:38" x14ac:dyDescent="0.2">
      <c r="AG131" s="41"/>
      <c r="AH131" s="41"/>
      <c r="AI131" s="41"/>
      <c r="AJ131" s="41"/>
      <c r="AK131" s="41"/>
      <c r="AL131" s="41"/>
    </row>
    <row r="132" spans="33:38" x14ac:dyDescent="0.2">
      <c r="AG132" s="41"/>
      <c r="AH132" s="41"/>
      <c r="AI132" s="41"/>
      <c r="AJ132" s="41"/>
      <c r="AK132" s="41"/>
      <c r="AL132" s="41"/>
    </row>
    <row r="133" spans="33:38" x14ac:dyDescent="0.2">
      <c r="AG133" s="41"/>
      <c r="AH133" s="41"/>
      <c r="AI133" s="41"/>
      <c r="AJ133" s="41"/>
      <c r="AK133" s="41"/>
      <c r="AL133" s="41"/>
    </row>
    <row r="134" spans="33:38" x14ac:dyDescent="0.2">
      <c r="AG134" s="41"/>
      <c r="AH134" s="41"/>
      <c r="AI134" s="41"/>
      <c r="AJ134" s="41"/>
      <c r="AK134" s="41"/>
      <c r="AL134" s="41"/>
    </row>
    <row r="135" spans="33:38" x14ac:dyDescent="0.2">
      <c r="AG135" s="41"/>
      <c r="AH135" s="41"/>
      <c r="AI135" s="41"/>
      <c r="AJ135" s="41"/>
      <c r="AK135" s="41"/>
      <c r="AL135" s="41"/>
    </row>
    <row r="136" spans="33:38" x14ac:dyDescent="0.2">
      <c r="AG136" s="41"/>
      <c r="AH136" s="41"/>
      <c r="AI136" s="41"/>
      <c r="AJ136" s="41"/>
      <c r="AK136" s="41"/>
      <c r="AL136" s="41"/>
    </row>
    <row r="137" spans="33:38" x14ac:dyDescent="0.2">
      <c r="AG137" s="41"/>
      <c r="AH137" s="41"/>
      <c r="AI137" s="41"/>
      <c r="AJ137" s="41"/>
      <c r="AK137" s="41"/>
      <c r="AL137" s="41"/>
    </row>
    <row r="138" spans="33:38" x14ac:dyDescent="0.2">
      <c r="AG138" s="41"/>
      <c r="AH138" s="41"/>
      <c r="AI138" s="41"/>
      <c r="AJ138" s="41"/>
      <c r="AK138" s="41"/>
      <c r="AL138" s="41"/>
    </row>
    <row r="139" spans="33:38" x14ac:dyDescent="0.2">
      <c r="AG139" s="41"/>
      <c r="AH139" s="41"/>
      <c r="AI139" s="41"/>
      <c r="AJ139" s="41"/>
      <c r="AK139" s="41"/>
      <c r="AL139" s="41"/>
    </row>
    <row r="140" spans="33:38" x14ac:dyDescent="0.2">
      <c r="AG140" s="41"/>
      <c r="AH140" s="41"/>
      <c r="AI140" s="41"/>
      <c r="AJ140" s="41"/>
      <c r="AK140" s="41"/>
      <c r="AL140" s="41"/>
    </row>
    <row r="141" spans="33:38" x14ac:dyDescent="0.2">
      <c r="AG141" s="41"/>
      <c r="AH141" s="41"/>
      <c r="AI141" s="41"/>
      <c r="AJ141" s="41"/>
      <c r="AK141" s="41"/>
      <c r="AL141" s="41"/>
    </row>
    <row r="142" spans="33:38" x14ac:dyDescent="0.2">
      <c r="AG142" s="41"/>
      <c r="AH142" s="41"/>
      <c r="AI142" s="41"/>
      <c r="AJ142" s="41"/>
      <c r="AK142" s="41"/>
      <c r="AL142" s="41"/>
    </row>
    <row r="143" spans="33:38" x14ac:dyDescent="0.2">
      <c r="AG143" s="41"/>
      <c r="AH143" s="41"/>
      <c r="AI143" s="41"/>
      <c r="AJ143" s="41"/>
      <c r="AK143" s="41"/>
      <c r="AL143" s="41"/>
    </row>
    <row r="144" spans="33:38" x14ac:dyDescent="0.2">
      <c r="AG144" s="41"/>
      <c r="AH144" s="41"/>
      <c r="AI144" s="41"/>
      <c r="AJ144" s="41"/>
      <c r="AK144" s="41"/>
      <c r="AL144" s="41"/>
    </row>
    <row r="145" spans="33:38" x14ac:dyDescent="0.2">
      <c r="AG145" s="41"/>
      <c r="AH145" s="41"/>
      <c r="AI145" s="41"/>
      <c r="AJ145" s="41"/>
      <c r="AK145" s="41"/>
      <c r="AL145" s="41"/>
    </row>
    <row r="146" spans="33:38" x14ac:dyDescent="0.2">
      <c r="AG146" s="41"/>
      <c r="AH146" s="41"/>
      <c r="AI146" s="41"/>
      <c r="AJ146" s="41"/>
      <c r="AK146" s="41"/>
      <c r="AL146" s="41"/>
    </row>
    <row r="147" spans="33:38" x14ac:dyDescent="0.2">
      <c r="AG147" s="41"/>
      <c r="AH147" s="41"/>
      <c r="AI147" s="41"/>
      <c r="AJ147" s="41"/>
      <c r="AK147" s="41"/>
      <c r="AL147" s="41"/>
    </row>
    <row r="148" spans="33:38" x14ac:dyDescent="0.2">
      <c r="AG148" s="41"/>
      <c r="AH148" s="41"/>
      <c r="AI148" s="41"/>
      <c r="AJ148" s="41"/>
      <c r="AK148" s="41"/>
      <c r="AL148" s="41"/>
    </row>
    <row r="149" spans="33:38" x14ac:dyDescent="0.2">
      <c r="AG149" s="41"/>
      <c r="AH149" s="41"/>
      <c r="AI149" s="41"/>
      <c r="AJ149" s="41"/>
      <c r="AK149" s="41"/>
      <c r="AL149" s="41"/>
    </row>
    <row r="150" spans="33:38" x14ac:dyDescent="0.2">
      <c r="AG150" s="41"/>
      <c r="AH150" s="41"/>
      <c r="AI150" s="41"/>
      <c r="AJ150" s="41"/>
      <c r="AK150" s="41"/>
      <c r="AL150" s="41"/>
    </row>
    <row r="151" spans="33:38" x14ac:dyDescent="0.2">
      <c r="AG151" s="41"/>
      <c r="AH151" s="41"/>
      <c r="AI151" s="41"/>
      <c r="AJ151" s="41"/>
      <c r="AK151" s="41"/>
      <c r="AL151" s="41"/>
    </row>
    <row r="152" spans="33:38" x14ac:dyDescent="0.2">
      <c r="AG152" s="41"/>
      <c r="AH152" s="41"/>
      <c r="AI152" s="41"/>
      <c r="AJ152" s="41"/>
      <c r="AK152" s="41"/>
      <c r="AL152" s="41"/>
    </row>
    <row r="153" spans="33:38" x14ac:dyDescent="0.2">
      <c r="AG153" s="41"/>
      <c r="AH153" s="41"/>
      <c r="AI153" s="41"/>
      <c r="AJ153" s="41"/>
      <c r="AK153" s="41"/>
      <c r="AL153" s="41"/>
    </row>
    <row r="154" spans="33:38" x14ac:dyDescent="0.2">
      <c r="AG154" s="41"/>
      <c r="AH154" s="41"/>
      <c r="AI154" s="41"/>
      <c r="AJ154" s="41"/>
      <c r="AK154" s="41"/>
      <c r="AL154" s="41"/>
    </row>
    <row r="155" spans="33:38" x14ac:dyDescent="0.2">
      <c r="AG155" s="41"/>
      <c r="AH155" s="41"/>
      <c r="AI155" s="41"/>
      <c r="AJ155" s="41"/>
      <c r="AK155" s="41"/>
      <c r="AL155" s="41"/>
    </row>
    <row r="156" spans="33:38" x14ac:dyDescent="0.2">
      <c r="AG156" s="41"/>
      <c r="AH156" s="41"/>
      <c r="AI156" s="41"/>
      <c r="AJ156" s="41"/>
      <c r="AK156" s="41"/>
      <c r="AL156" s="41"/>
    </row>
    <row r="157" spans="33:38" x14ac:dyDescent="0.2">
      <c r="AG157" s="41"/>
      <c r="AH157" s="41"/>
      <c r="AI157" s="41"/>
      <c r="AJ157" s="41"/>
      <c r="AK157" s="41"/>
      <c r="AL157" s="41"/>
    </row>
    <row r="158" spans="33:38" x14ac:dyDescent="0.2">
      <c r="AG158" s="41"/>
      <c r="AH158" s="41"/>
      <c r="AI158" s="41"/>
      <c r="AJ158" s="41"/>
      <c r="AK158" s="41"/>
      <c r="AL158" s="41"/>
    </row>
    <row r="159" spans="33:38" x14ac:dyDescent="0.2">
      <c r="AG159" s="41"/>
      <c r="AH159" s="41"/>
      <c r="AI159" s="41"/>
      <c r="AJ159" s="41"/>
      <c r="AK159" s="41"/>
      <c r="AL159" s="41"/>
    </row>
    <row r="160" spans="33:38" x14ac:dyDescent="0.2">
      <c r="AG160" s="41"/>
      <c r="AH160" s="41"/>
      <c r="AI160" s="41"/>
      <c r="AJ160" s="41"/>
      <c r="AK160" s="41"/>
      <c r="AL160" s="41"/>
    </row>
    <row r="161" spans="33:38" x14ac:dyDescent="0.2">
      <c r="AG161" s="41"/>
      <c r="AH161" s="41"/>
      <c r="AI161" s="41"/>
      <c r="AJ161" s="41"/>
      <c r="AK161" s="41"/>
      <c r="AL161" s="41"/>
    </row>
    <row r="162" spans="33:38" x14ac:dyDescent="0.2">
      <c r="AG162" s="41"/>
      <c r="AH162" s="41"/>
      <c r="AI162" s="41"/>
      <c r="AJ162" s="41"/>
      <c r="AK162" s="41"/>
      <c r="AL162" s="41"/>
    </row>
    <row r="163" spans="33:38" x14ac:dyDescent="0.2">
      <c r="AG163" s="41"/>
      <c r="AH163" s="41"/>
      <c r="AI163" s="41"/>
      <c r="AJ163" s="41"/>
      <c r="AK163" s="41"/>
      <c r="AL163" s="41"/>
    </row>
    <row r="164" spans="33:38" x14ac:dyDescent="0.2">
      <c r="AG164" s="41"/>
      <c r="AH164" s="41"/>
      <c r="AI164" s="41"/>
      <c r="AJ164" s="41"/>
      <c r="AK164" s="41"/>
      <c r="AL164" s="41"/>
    </row>
    <row r="165" spans="33:38" x14ac:dyDescent="0.2">
      <c r="AG165" s="41"/>
      <c r="AH165" s="41"/>
      <c r="AI165" s="41"/>
      <c r="AJ165" s="41"/>
      <c r="AK165" s="41"/>
      <c r="AL165" s="41"/>
    </row>
    <row r="166" spans="33:38" x14ac:dyDescent="0.2">
      <c r="AG166" s="41"/>
      <c r="AH166" s="41"/>
      <c r="AI166" s="41"/>
      <c r="AJ166" s="41"/>
      <c r="AK166" s="41"/>
      <c r="AL166" s="41"/>
    </row>
    <row r="167" spans="33:38" x14ac:dyDescent="0.2">
      <c r="AG167" s="41"/>
      <c r="AH167" s="41"/>
      <c r="AI167" s="41"/>
      <c r="AJ167" s="41"/>
      <c r="AK167" s="41"/>
      <c r="AL167" s="41"/>
    </row>
    <row r="168" spans="33:38" x14ac:dyDescent="0.2">
      <c r="AG168" s="41"/>
      <c r="AH168" s="41"/>
      <c r="AI168" s="41"/>
      <c r="AJ168" s="41"/>
      <c r="AK168" s="41"/>
      <c r="AL168" s="41"/>
    </row>
    <row r="169" spans="33:38" x14ac:dyDescent="0.2">
      <c r="AG169" s="41"/>
      <c r="AH169" s="41"/>
      <c r="AI169" s="41"/>
      <c r="AJ169" s="41"/>
      <c r="AK169" s="41"/>
      <c r="AL169" s="41"/>
    </row>
    <row r="170" spans="33:38" x14ac:dyDescent="0.2">
      <c r="AG170" s="41"/>
      <c r="AH170" s="41"/>
      <c r="AI170" s="41"/>
      <c r="AJ170" s="41"/>
      <c r="AK170" s="41"/>
      <c r="AL170" s="41"/>
    </row>
    <row r="171" spans="33:38" x14ac:dyDescent="0.2">
      <c r="AG171" s="41"/>
      <c r="AH171" s="41"/>
      <c r="AI171" s="41"/>
      <c r="AJ171" s="41"/>
      <c r="AK171" s="41"/>
      <c r="AL171" s="41"/>
    </row>
    <row r="172" spans="33:38" x14ac:dyDescent="0.2">
      <c r="AG172" s="41"/>
      <c r="AH172" s="41"/>
      <c r="AI172" s="41"/>
      <c r="AJ172" s="41"/>
      <c r="AK172" s="41"/>
      <c r="AL172" s="41"/>
    </row>
    <row r="173" spans="33:38" x14ac:dyDescent="0.2">
      <c r="AG173" s="41"/>
      <c r="AH173" s="41"/>
      <c r="AI173" s="41"/>
      <c r="AJ173" s="41"/>
      <c r="AK173" s="41"/>
      <c r="AL173" s="41"/>
    </row>
    <row r="174" spans="33:38" x14ac:dyDescent="0.2">
      <c r="AG174" s="41"/>
      <c r="AH174" s="41"/>
      <c r="AI174" s="41"/>
      <c r="AJ174" s="41"/>
      <c r="AK174" s="41"/>
      <c r="AL174" s="41"/>
    </row>
    <row r="175" spans="33:38" x14ac:dyDescent="0.2">
      <c r="AG175" s="41"/>
      <c r="AH175" s="41"/>
      <c r="AI175" s="41"/>
      <c r="AJ175" s="41"/>
      <c r="AK175" s="41"/>
      <c r="AL175" s="41"/>
    </row>
    <row r="176" spans="33:38" x14ac:dyDescent="0.2">
      <c r="AG176" s="41"/>
      <c r="AH176" s="41"/>
      <c r="AI176" s="41"/>
      <c r="AJ176" s="41"/>
      <c r="AK176" s="41"/>
      <c r="AL176" s="41"/>
    </row>
    <row r="177" spans="33:38" x14ac:dyDescent="0.2">
      <c r="AG177" s="41"/>
      <c r="AH177" s="41"/>
      <c r="AI177" s="41"/>
      <c r="AJ177" s="41"/>
      <c r="AK177" s="41"/>
      <c r="AL177" s="41"/>
    </row>
    <row r="178" spans="33:38" x14ac:dyDescent="0.2">
      <c r="AG178" s="41"/>
      <c r="AH178" s="41"/>
      <c r="AI178" s="41"/>
      <c r="AJ178" s="41"/>
      <c r="AK178" s="41"/>
      <c r="AL178" s="41"/>
    </row>
    <row r="179" spans="33:38" x14ac:dyDescent="0.2">
      <c r="AG179" s="41"/>
      <c r="AH179" s="41"/>
      <c r="AI179" s="41"/>
      <c r="AJ179" s="41"/>
      <c r="AK179" s="41"/>
      <c r="AL179" s="41"/>
    </row>
    <row r="180" spans="33:38" x14ac:dyDescent="0.2">
      <c r="AG180" s="41"/>
      <c r="AH180" s="41"/>
      <c r="AI180" s="41"/>
      <c r="AJ180" s="41"/>
      <c r="AK180" s="41"/>
      <c r="AL180" s="41"/>
    </row>
    <row r="181" spans="33:38" x14ac:dyDescent="0.2">
      <c r="AG181" s="41"/>
      <c r="AH181" s="41"/>
      <c r="AI181" s="41"/>
      <c r="AJ181" s="41"/>
      <c r="AK181" s="41"/>
      <c r="AL181" s="41"/>
    </row>
    <row r="182" spans="33:38" x14ac:dyDescent="0.2">
      <c r="AG182" s="41"/>
      <c r="AH182" s="41"/>
      <c r="AI182" s="41"/>
      <c r="AJ182" s="41"/>
      <c r="AK182" s="41"/>
      <c r="AL182" s="41"/>
    </row>
    <row r="183" spans="33:38" x14ac:dyDescent="0.2">
      <c r="AG183" s="41"/>
      <c r="AH183" s="41"/>
      <c r="AI183" s="41"/>
      <c r="AJ183" s="41"/>
      <c r="AK183" s="41"/>
      <c r="AL183" s="41"/>
    </row>
    <row r="184" spans="33:38" x14ac:dyDescent="0.2">
      <c r="AG184" s="41"/>
      <c r="AH184" s="41"/>
      <c r="AI184" s="41"/>
      <c r="AJ184" s="41"/>
      <c r="AK184" s="41"/>
      <c r="AL184" s="41"/>
    </row>
    <row r="185" spans="33:38" x14ac:dyDescent="0.2">
      <c r="AG185" s="41"/>
      <c r="AH185" s="41"/>
      <c r="AI185" s="41"/>
      <c r="AJ185" s="41"/>
      <c r="AK185" s="41"/>
      <c r="AL185" s="41"/>
    </row>
    <row r="186" spans="33:38" x14ac:dyDescent="0.2">
      <c r="AG186" s="41"/>
      <c r="AH186" s="41"/>
      <c r="AI186" s="41"/>
      <c r="AJ186" s="41"/>
      <c r="AK186" s="41"/>
      <c r="AL186" s="41"/>
    </row>
    <row r="187" spans="33:38" x14ac:dyDescent="0.2">
      <c r="AG187" s="41"/>
      <c r="AH187" s="41"/>
      <c r="AI187" s="41"/>
      <c r="AJ187" s="41"/>
      <c r="AK187" s="41"/>
      <c r="AL187" s="41"/>
    </row>
    <row r="188" spans="33:38" x14ac:dyDescent="0.2">
      <c r="AG188" s="41"/>
      <c r="AH188" s="41"/>
      <c r="AI188" s="41"/>
      <c r="AJ188" s="41"/>
      <c r="AK188" s="41"/>
      <c r="AL188" s="41"/>
    </row>
    <row r="189" spans="33:38" x14ac:dyDescent="0.2">
      <c r="AG189" s="41"/>
      <c r="AH189" s="41"/>
      <c r="AI189" s="41"/>
      <c r="AJ189" s="41"/>
      <c r="AK189" s="41"/>
      <c r="AL189" s="41"/>
    </row>
    <row r="190" spans="33:38" x14ac:dyDescent="0.2">
      <c r="AG190" s="41"/>
      <c r="AH190" s="41"/>
      <c r="AI190" s="41"/>
      <c r="AJ190" s="41"/>
      <c r="AK190" s="41"/>
      <c r="AL190" s="41"/>
    </row>
    <row r="191" spans="33:38" x14ac:dyDescent="0.2">
      <c r="AG191" s="41"/>
      <c r="AH191" s="41"/>
      <c r="AI191" s="41"/>
      <c r="AJ191" s="41"/>
      <c r="AK191" s="41"/>
      <c r="AL191" s="41"/>
    </row>
    <row r="192" spans="33:38" x14ac:dyDescent="0.2">
      <c r="AG192" s="41"/>
      <c r="AH192" s="41"/>
      <c r="AI192" s="41"/>
      <c r="AJ192" s="41"/>
      <c r="AK192" s="41"/>
      <c r="AL192" s="41"/>
    </row>
    <row r="193" spans="33:38" x14ac:dyDescent="0.2">
      <c r="AG193" s="41"/>
      <c r="AH193" s="41"/>
      <c r="AI193" s="41"/>
      <c r="AJ193" s="41"/>
      <c r="AK193" s="41"/>
      <c r="AL193" s="41"/>
    </row>
    <row r="194" spans="33:38" x14ac:dyDescent="0.2">
      <c r="AG194" s="41"/>
      <c r="AH194" s="41"/>
      <c r="AI194" s="41"/>
      <c r="AJ194" s="41"/>
      <c r="AK194" s="41"/>
      <c r="AL194" s="41"/>
    </row>
    <row r="195" spans="33:38" x14ac:dyDescent="0.2">
      <c r="AG195" s="41"/>
      <c r="AH195" s="41"/>
      <c r="AI195" s="41"/>
      <c r="AJ195" s="41"/>
      <c r="AK195" s="41"/>
      <c r="AL195" s="41"/>
    </row>
    <row r="196" spans="33:38" x14ac:dyDescent="0.2">
      <c r="AG196" s="41"/>
      <c r="AH196" s="41"/>
      <c r="AI196" s="41"/>
      <c r="AJ196" s="41"/>
      <c r="AK196" s="41"/>
      <c r="AL196" s="41"/>
    </row>
    <row r="197" spans="33:38" x14ac:dyDescent="0.2">
      <c r="AG197" s="41"/>
      <c r="AH197" s="41"/>
      <c r="AI197" s="41"/>
      <c r="AJ197" s="41"/>
      <c r="AK197" s="41"/>
      <c r="AL197" s="41"/>
    </row>
    <row r="198" spans="33:38" x14ac:dyDescent="0.2">
      <c r="AG198" s="41"/>
      <c r="AH198" s="41"/>
      <c r="AI198" s="41"/>
      <c r="AJ198" s="41"/>
      <c r="AK198" s="41"/>
      <c r="AL198" s="41"/>
    </row>
    <row r="199" spans="33:38" x14ac:dyDescent="0.2">
      <c r="AG199" s="41"/>
      <c r="AH199" s="41"/>
      <c r="AI199" s="41"/>
      <c r="AJ199" s="41"/>
      <c r="AK199" s="41"/>
      <c r="AL199" s="41"/>
    </row>
    <row r="200" spans="33:38" x14ac:dyDescent="0.2">
      <c r="AG200" s="41"/>
      <c r="AH200" s="41"/>
      <c r="AI200" s="41"/>
      <c r="AJ200" s="41"/>
      <c r="AK200" s="41"/>
      <c r="AL200" s="41"/>
    </row>
    <row r="201" spans="33:38" x14ac:dyDescent="0.2">
      <c r="AG201" s="41"/>
      <c r="AH201" s="41"/>
      <c r="AI201" s="41"/>
      <c r="AJ201" s="41"/>
      <c r="AK201" s="41"/>
      <c r="AL201" s="41"/>
    </row>
    <row r="202" spans="33:38" x14ac:dyDescent="0.2">
      <c r="AG202" s="41"/>
      <c r="AH202" s="41"/>
      <c r="AI202" s="41"/>
      <c r="AJ202" s="41"/>
      <c r="AK202" s="41"/>
      <c r="AL202" s="41"/>
    </row>
    <row r="203" spans="33:38" x14ac:dyDescent="0.2">
      <c r="AG203" s="41"/>
      <c r="AH203" s="41"/>
      <c r="AI203" s="41"/>
      <c r="AJ203" s="41"/>
      <c r="AK203" s="41"/>
      <c r="AL203" s="41"/>
    </row>
    <row r="204" spans="33:38" x14ac:dyDescent="0.2">
      <c r="AG204" s="41"/>
      <c r="AH204" s="41"/>
      <c r="AI204" s="41"/>
      <c r="AJ204" s="41"/>
      <c r="AK204" s="41"/>
      <c r="AL204" s="41"/>
    </row>
    <row r="205" spans="33:38" x14ac:dyDescent="0.2">
      <c r="AG205" s="41"/>
      <c r="AH205" s="41"/>
      <c r="AI205" s="41"/>
      <c r="AJ205" s="41"/>
      <c r="AK205" s="41"/>
      <c r="AL205" s="41"/>
    </row>
    <row r="206" spans="33:38" x14ac:dyDescent="0.2">
      <c r="AG206" s="41"/>
      <c r="AH206" s="41"/>
      <c r="AI206" s="41"/>
      <c r="AJ206" s="41"/>
      <c r="AK206" s="41"/>
      <c r="AL206" s="41"/>
    </row>
    <row r="207" spans="33:38" x14ac:dyDescent="0.2">
      <c r="AG207" s="41"/>
      <c r="AH207" s="41"/>
      <c r="AI207" s="41"/>
      <c r="AJ207" s="41"/>
      <c r="AK207" s="41"/>
      <c r="AL207" s="41"/>
    </row>
    <row r="208" spans="33:38" x14ac:dyDescent="0.2">
      <c r="AG208" s="41"/>
      <c r="AH208" s="41"/>
      <c r="AI208" s="41"/>
      <c r="AJ208" s="41"/>
      <c r="AK208" s="41"/>
      <c r="AL208" s="41"/>
    </row>
    <row r="209" spans="33:38" x14ac:dyDescent="0.2">
      <c r="AG209" s="41"/>
      <c r="AH209" s="41"/>
      <c r="AI209" s="41"/>
      <c r="AJ209" s="41"/>
      <c r="AK209" s="41"/>
      <c r="AL209" s="41"/>
    </row>
    <row r="210" spans="33:38" x14ac:dyDescent="0.2">
      <c r="AG210" s="41"/>
      <c r="AH210" s="41"/>
      <c r="AI210" s="41"/>
      <c r="AJ210" s="41"/>
      <c r="AK210" s="41"/>
      <c r="AL210" s="41"/>
    </row>
    <row r="211" spans="33:38" x14ac:dyDescent="0.2">
      <c r="AG211" s="41"/>
      <c r="AH211" s="41"/>
      <c r="AI211" s="41"/>
      <c r="AJ211" s="41"/>
      <c r="AK211" s="41"/>
      <c r="AL211" s="41"/>
    </row>
    <row r="212" spans="33:38" x14ac:dyDescent="0.2">
      <c r="AG212" s="41"/>
      <c r="AH212" s="41"/>
      <c r="AI212" s="41"/>
      <c r="AJ212" s="41"/>
      <c r="AK212" s="41"/>
      <c r="AL212" s="41"/>
    </row>
    <row r="213" spans="33:38" x14ac:dyDescent="0.2">
      <c r="AG213" s="41"/>
      <c r="AH213" s="41"/>
      <c r="AI213" s="41"/>
      <c r="AJ213" s="41"/>
      <c r="AK213" s="41"/>
      <c r="AL213" s="41"/>
    </row>
    <row r="214" spans="33:38" x14ac:dyDescent="0.2">
      <c r="AG214" s="41"/>
      <c r="AH214" s="41"/>
      <c r="AI214" s="41"/>
      <c r="AJ214" s="41"/>
      <c r="AK214" s="41"/>
      <c r="AL214" s="41"/>
    </row>
    <row r="215" spans="33:38" x14ac:dyDescent="0.2">
      <c r="AG215" s="41"/>
      <c r="AH215" s="41"/>
      <c r="AI215" s="41"/>
      <c r="AJ215" s="41"/>
      <c r="AK215" s="41"/>
      <c r="AL215" s="41"/>
    </row>
    <row r="216" spans="33:38" x14ac:dyDescent="0.2">
      <c r="AG216" s="41"/>
      <c r="AH216" s="41"/>
      <c r="AI216" s="41"/>
      <c r="AJ216" s="41"/>
      <c r="AK216" s="41"/>
      <c r="AL216" s="41"/>
    </row>
    <row r="217" spans="33:38" x14ac:dyDescent="0.2">
      <c r="AG217" s="41"/>
      <c r="AH217" s="41"/>
      <c r="AI217" s="41"/>
      <c r="AJ217" s="41"/>
      <c r="AK217" s="41"/>
      <c r="AL217" s="41"/>
    </row>
    <row r="218" spans="33:38" x14ac:dyDescent="0.2">
      <c r="AG218" s="41"/>
      <c r="AH218" s="41"/>
      <c r="AI218" s="41"/>
      <c r="AJ218" s="41"/>
      <c r="AK218" s="41"/>
      <c r="AL218" s="41"/>
    </row>
    <row r="219" spans="33:38" x14ac:dyDescent="0.2">
      <c r="AG219" s="41"/>
      <c r="AH219" s="41"/>
      <c r="AI219" s="41"/>
      <c r="AJ219" s="41"/>
      <c r="AK219" s="41"/>
      <c r="AL219" s="41"/>
    </row>
    <row r="220" spans="33:38" x14ac:dyDescent="0.2">
      <c r="AG220" s="41"/>
      <c r="AH220" s="41"/>
      <c r="AI220" s="41"/>
      <c r="AJ220" s="41"/>
      <c r="AK220" s="41"/>
      <c r="AL220" s="41"/>
    </row>
    <row r="221" spans="33:38" x14ac:dyDescent="0.2">
      <c r="AG221" s="41"/>
      <c r="AH221" s="41"/>
      <c r="AI221" s="41"/>
      <c r="AJ221" s="41"/>
      <c r="AK221" s="41"/>
      <c r="AL221" s="41"/>
    </row>
    <row r="222" spans="33:38" x14ac:dyDescent="0.2">
      <c r="AG222" s="41"/>
      <c r="AH222" s="41"/>
      <c r="AI222" s="41"/>
      <c r="AJ222" s="41"/>
      <c r="AK222" s="41"/>
      <c r="AL222" s="41"/>
    </row>
    <row r="223" spans="33:38" x14ac:dyDescent="0.2">
      <c r="AG223" s="41"/>
      <c r="AH223" s="41"/>
      <c r="AI223" s="41"/>
      <c r="AJ223" s="41"/>
      <c r="AK223" s="41"/>
      <c r="AL223" s="41"/>
    </row>
    <row r="224" spans="33:38" x14ac:dyDescent="0.2">
      <c r="AG224" s="41"/>
      <c r="AH224" s="41"/>
      <c r="AI224" s="41"/>
      <c r="AJ224" s="41"/>
      <c r="AK224" s="41"/>
      <c r="AL224" s="41"/>
    </row>
    <row r="225" spans="33:38" x14ac:dyDescent="0.2">
      <c r="AG225" s="41"/>
      <c r="AH225" s="41"/>
      <c r="AI225" s="41"/>
      <c r="AJ225" s="41"/>
      <c r="AK225" s="41"/>
      <c r="AL225" s="41"/>
    </row>
    <row r="226" spans="33:38" x14ac:dyDescent="0.2">
      <c r="AG226" s="41"/>
      <c r="AH226" s="41"/>
      <c r="AI226" s="41"/>
      <c r="AJ226" s="41"/>
      <c r="AK226" s="41"/>
      <c r="AL226" s="41"/>
    </row>
    <row r="227" spans="33:38" x14ac:dyDescent="0.2">
      <c r="AG227" s="40"/>
      <c r="AH227" s="40"/>
      <c r="AI227" s="40"/>
      <c r="AJ227" s="40"/>
      <c r="AK227" s="40"/>
      <c r="AL227" s="40"/>
    </row>
    <row r="228" spans="33:38" x14ac:dyDescent="0.2">
      <c r="AG228" s="40"/>
      <c r="AH228" s="40"/>
      <c r="AI228" s="40"/>
      <c r="AJ228" s="40"/>
      <c r="AK228" s="40"/>
      <c r="AL228" s="40"/>
    </row>
    <row r="229" spans="33:38" x14ac:dyDescent="0.2">
      <c r="AG229" s="40"/>
      <c r="AH229" s="40"/>
      <c r="AI229" s="40"/>
      <c r="AJ229" s="40"/>
      <c r="AK229" s="40"/>
      <c r="AL229" s="40"/>
    </row>
    <row r="230" spans="33:38" x14ac:dyDescent="0.2">
      <c r="AG230" s="40"/>
      <c r="AH230" s="40"/>
      <c r="AI230" s="40"/>
      <c r="AJ230" s="40"/>
      <c r="AK230" s="40"/>
      <c r="AL230" s="40"/>
    </row>
    <row r="231" spans="33:38" x14ac:dyDescent="0.2">
      <c r="AG231" s="40"/>
      <c r="AH231" s="40"/>
      <c r="AI231" s="40"/>
      <c r="AJ231" s="40"/>
      <c r="AK231" s="40"/>
      <c r="AL231" s="40"/>
    </row>
    <row r="232" spans="33:38" x14ac:dyDescent="0.2">
      <c r="AG232" s="40"/>
      <c r="AH232" s="40"/>
      <c r="AI232" s="40"/>
      <c r="AJ232" s="40"/>
      <c r="AK232" s="40"/>
      <c r="AL232" s="40"/>
    </row>
    <row r="233" spans="33:38" x14ac:dyDescent="0.2">
      <c r="AG233" s="40"/>
      <c r="AH233" s="40"/>
      <c r="AI233" s="40"/>
      <c r="AJ233" s="40"/>
      <c r="AK233" s="40"/>
      <c r="AL233" s="40"/>
    </row>
    <row r="234" spans="33:38" x14ac:dyDescent="0.2">
      <c r="AG234" s="40"/>
      <c r="AH234" s="40"/>
      <c r="AI234" s="40"/>
      <c r="AJ234" s="40"/>
      <c r="AK234" s="40"/>
      <c r="AL234" s="40"/>
    </row>
    <row r="235" spans="33:38" x14ac:dyDescent="0.2">
      <c r="AG235" s="40"/>
      <c r="AH235" s="40"/>
      <c r="AI235" s="40"/>
      <c r="AJ235" s="40"/>
      <c r="AK235" s="40"/>
      <c r="AL235" s="40"/>
    </row>
    <row r="236" spans="33:38" x14ac:dyDescent="0.2">
      <c r="AG236" s="40"/>
      <c r="AH236" s="40"/>
      <c r="AI236" s="40"/>
      <c r="AJ236" s="40"/>
      <c r="AK236" s="40"/>
      <c r="AL236" s="40"/>
    </row>
    <row r="237" spans="33:38" x14ac:dyDescent="0.2">
      <c r="AG237" s="40"/>
      <c r="AH237" s="40"/>
      <c r="AI237" s="40"/>
      <c r="AJ237" s="40"/>
      <c r="AK237" s="40"/>
      <c r="AL237" s="40"/>
    </row>
    <row r="238" spans="33:38" x14ac:dyDescent="0.2">
      <c r="AG238" s="40"/>
      <c r="AH238" s="40"/>
      <c r="AI238" s="40"/>
      <c r="AJ238" s="40"/>
      <c r="AK238" s="40"/>
      <c r="AL238" s="40"/>
    </row>
    <row r="239" spans="33:38" x14ac:dyDescent="0.2">
      <c r="AG239" s="40"/>
      <c r="AH239" s="40"/>
      <c r="AI239" s="40"/>
      <c r="AJ239" s="40"/>
      <c r="AK239" s="40"/>
      <c r="AL239" s="40"/>
    </row>
    <row r="240" spans="33:38" x14ac:dyDescent="0.2">
      <c r="AG240" s="40"/>
      <c r="AH240" s="40"/>
      <c r="AI240" s="40"/>
      <c r="AJ240" s="40"/>
      <c r="AK240" s="40"/>
      <c r="AL240" s="40"/>
    </row>
    <row r="241" spans="33:38" x14ac:dyDescent="0.2">
      <c r="AG241" s="40"/>
      <c r="AH241" s="40"/>
      <c r="AI241" s="40"/>
      <c r="AJ241" s="40"/>
      <c r="AK241" s="40"/>
      <c r="AL241" s="40"/>
    </row>
    <row r="242" spans="33:38" x14ac:dyDescent="0.2">
      <c r="AG242" s="40"/>
      <c r="AH242" s="40"/>
      <c r="AI242" s="40"/>
      <c r="AJ242" s="40"/>
      <c r="AK242" s="40"/>
      <c r="AL242" s="40"/>
    </row>
    <row r="243" spans="33:38" x14ac:dyDescent="0.2">
      <c r="AG243" s="40"/>
      <c r="AH243" s="40"/>
      <c r="AI243" s="40"/>
      <c r="AJ243" s="40"/>
      <c r="AK243" s="40"/>
      <c r="AL243" s="40"/>
    </row>
    <row r="244" spans="33:38" x14ac:dyDescent="0.2">
      <c r="AG244" s="40"/>
      <c r="AH244" s="40"/>
      <c r="AI244" s="40"/>
      <c r="AJ244" s="40"/>
      <c r="AK244" s="40"/>
      <c r="AL244" s="40"/>
    </row>
    <row r="245" spans="33:38" x14ac:dyDescent="0.2">
      <c r="AG245" s="40"/>
      <c r="AH245" s="40"/>
      <c r="AI245" s="40"/>
      <c r="AJ245" s="40"/>
      <c r="AK245" s="40"/>
      <c r="AL245" s="40"/>
    </row>
    <row r="246" spans="33:38" x14ac:dyDescent="0.2">
      <c r="AG246" s="40"/>
      <c r="AH246" s="40"/>
      <c r="AI246" s="40"/>
      <c r="AJ246" s="40"/>
      <c r="AK246" s="40"/>
      <c r="AL246" s="40"/>
    </row>
    <row r="247" spans="33:38" x14ac:dyDescent="0.2">
      <c r="AG247" s="40"/>
      <c r="AH247" s="40"/>
      <c r="AI247" s="40"/>
      <c r="AJ247" s="40"/>
      <c r="AK247" s="40"/>
      <c r="AL247" s="40"/>
    </row>
    <row r="248" spans="33:38" x14ac:dyDescent="0.2">
      <c r="AG248" s="40"/>
      <c r="AH248" s="40"/>
      <c r="AI248" s="40"/>
      <c r="AJ248" s="40"/>
      <c r="AK248" s="40"/>
      <c r="AL248" s="40"/>
    </row>
    <row r="249" spans="33:38" x14ac:dyDescent="0.2">
      <c r="AG249" s="40"/>
      <c r="AH249" s="40"/>
      <c r="AI249" s="40"/>
      <c r="AJ249" s="40"/>
      <c r="AK249" s="40"/>
      <c r="AL249" s="40"/>
    </row>
    <row r="250" spans="33:38" x14ac:dyDescent="0.2">
      <c r="AG250" s="40"/>
      <c r="AH250" s="40"/>
      <c r="AI250" s="40"/>
      <c r="AJ250" s="40"/>
      <c r="AK250" s="40"/>
      <c r="AL250" s="40"/>
    </row>
    <row r="251" spans="33:38" x14ac:dyDescent="0.2">
      <c r="AG251" s="40"/>
      <c r="AH251" s="40"/>
      <c r="AI251" s="40"/>
      <c r="AJ251" s="40"/>
      <c r="AK251" s="40"/>
      <c r="AL251" s="40"/>
    </row>
    <row r="252" spans="33:38" x14ac:dyDescent="0.2">
      <c r="AG252" s="40"/>
      <c r="AH252" s="40"/>
      <c r="AI252" s="40"/>
      <c r="AJ252" s="40"/>
      <c r="AK252" s="40"/>
      <c r="AL252" s="40"/>
    </row>
    <row r="253" spans="33:38" x14ac:dyDescent="0.2">
      <c r="AG253" s="40"/>
      <c r="AH253" s="40"/>
      <c r="AI253" s="40"/>
      <c r="AJ253" s="40"/>
      <c r="AK253" s="40"/>
      <c r="AL253" s="40"/>
    </row>
    <row r="254" spans="33:38" x14ac:dyDescent="0.2">
      <c r="AG254" s="40"/>
      <c r="AH254" s="40"/>
      <c r="AI254" s="40"/>
      <c r="AJ254" s="40"/>
      <c r="AK254" s="40"/>
      <c r="AL254" s="40"/>
    </row>
    <row r="255" spans="33:38" x14ac:dyDescent="0.2">
      <c r="AG255" s="40"/>
      <c r="AH255" s="40"/>
      <c r="AI255" s="40"/>
      <c r="AJ255" s="40"/>
      <c r="AK255" s="40"/>
      <c r="AL255" s="40"/>
    </row>
    <row r="256" spans="33:38" x14ac:dyDescent="0.2">
      <c r="AG256" s="40"/>
      <c r="AH256" s="40"/>
      <c r="AI256" s="40"/>
      <c r="AJ256" s="40"/>
      <c r="AK256" s="40"/>
      <c r="AL256" s="40"/>
    </row>
    <row r="257" spans="33:38" x14ac:dyDescent="0.2">
      <c r="AG257" s="40"/>
      <c r="AH257" s="40"/>
      <c r="AI257" s="40"/>
      <c r="AJ257" s="40"/>
      <c r="AK257" s="40"/>
      <c r="AL257" s="40"/>
    </row>
    <row r="258" spans="33:38" x14ac:dyDescent="0.2">
      <c r="AG258" s="40"/>
      <c r="AH258" s="40"/>
      <c r="AI258" s="40"/>
      <c r="AJ258" s="40"/>
      <c r="AK258" s="40"/>
      <c r="AL258" s="40"/>
    </row>
    <row r="259" spans="33:38" x14ac:dyDescent="0.2">
      <c r="AG259" s="40"/>
      <c r="AH259" s="40"/>
      <c r="AI259" s="40"/>
      <c r="AJ259" s="40"/>
      <c r="AK259" s="40"/>
      <c r="AL259" s="40"/>
    </row>
    <row r="260" spans="33:38" x14ac:dyDescent="0.2">
      <c r="AG260" s="40"/>
      <c r="AH260" s="40"/>
      <c r="AI260" s="40"/>
      <c r="AJ260" s="40"/>
      <c r="AK260" s="40"/>
      <c r="AL260" s="40"/>
    </row>
    <row r="261" spans="33:38" x14ac:dyDescent="0.2">
      <c r="AG261" s="40"/>
      <c r="AH261" s="40"/>
      <c r="AI261" s="40"/>
      <c r="AJ261" s="40"/>
      <c r="AK261" s="40"/>
      <c r="AL261" s="40"/>
    </row>
    <row r="262" spans="33:38" x14ac:dyDescent="0.2">
      <c r="AG262" s="40"/>
      <c r="AH262" s="40"/>
      <c r="AI262" s="40"/>
      <c r="AJ262" s="40"/>
      <c r="AK262" s="40"/>
      <c r="AL262" s="40"/>
    </row>
    <row r="263" spans="33:38" x14ac:dyDescent="0.2">
      <c r="AG263" s="40"/>
      <c r="AH263" s="40"/>
      <c r="AI263" s="40"/>
      <c r="AJ263" s="40"/>
      <c r="AK263" s="40"/>
      <c r="AL263" s="40"/>
    </row>
    <row r="264" spans="33:38" x14ac:dyDescent="0.2">
      <c r="AG264" s="40"/>
      <c r="AH264" s="40"/>
      <c r="AI264" s="40"/>
      <c r="AJ264" s="40"/>
      <c r="AK264" s="40"/>
      <c r="AL264" s="40"/>
    </row>
    <row r="265" spans="33:38" x14ac:dyDescent="0.2">
      <c r="AG265" s="40"/>
      <c r="AH265" s="40"/>
      <c r="AI265" s="40"/>
      <c r="AJ265" s="40"/>
      <c r="AK265" s="40"/>
      <c r="AL265" s="40"/>
    </row>
    <row r="266" spans="33:38" x14ac:dyDescent="0.2">
      <c r="AG266" s="40"/>
      <c r="AH266" s="40"/>
      <c r="AI266" s="40"/>
      <c r="AJ266" s="40"/>
      <c r="AK266" s="40"/>
      <c r="AL266" s="40"/>
    </row>
    <row r="267" spans="33:38" x14ac:dyDescent="0.2">
      <c r="AG267" s="40"/>
      <c r="AH267" s="40"/>
      <c r="AI267" s="40"/>
      <c r="AJ267" s="40"/>
      <c r="AK267" s="40"/>
      <c r="AL267" s="40"/>
    </row>
    <row r="268" spans="33:38" x14ac:dyDescent="0.2">
      <c r="AG268" s="40"/>
      <c r="AH268" s="40"/>
      <c r="AI268" s="40"/>
      <c r="AJ268" s="40"/>
      <c r="AK268" s="40"/>
      <c r="AL268" s="40"/>
    </row>
    <row r="269" spans="33:38" x14ac:dyDescent="0.2">
      <c r="AG269" s="40"/>
      <c r="AH269" s="40"/>
      <c r="AI269" s="40"/>
      <c r="AJ269" s="40"/>
      <c r="AK269" s="40"/>
      <c r="AL269" s="40"/>
    </row>
    <row r="270" spans="33:38" x14ac:dyDescent="0.2">
      <c r="AG270" s="40"/>
      <c r="AH270" s="40"/>
      <c r="AI270" s="40"/>
      <c r="AJ270" s="40"/>
      <c r="AK270" s="40"/>
      <c r="AL270" s="40"/>
    </row>
    <row r="271" spans="33:38" x14ac:dyDescent="0.2">
      <c r="AG271" s="40"/>
      <c r="AH271" s="40"/>
      <c r="AI271" s="40"/>
      <c r="AJ271" s="40"/>
      <c r="AK271" s="40"/>
      <c r="AL271" s="40"/>
    </row>
    <row r="272" spans="33:38" x14ac:dyDescent="0.2">
      <c r="AG272" s="40"/>
      <c r="AH272" s="40"/>
      <c r="AI272" s="40"/>
      <c r="AJ272" s="40"/>
      <c r="AK272" s="40"/>
      <c r="AL272" s="40"/>
    </row>
    <row r="273" spans="33:38" x14ac:dyDescent="0.2">
      <c r="AG273" s="40"/>
      <c r="AH273" s="40"/>
      <c r="AI273" s="40"/>
      <c r="AJ273" s="40"/>
      <c r="AK273" s="40"/>
      <c r="AL273" s="40"/>
    </row>
    <row r="274" spans="33:38" x14ac:dyDescent="0.2">
      <c r="AG274" s="40"/>
      <c r="AH274" s="40"/>
      <c r="AI274" s="40"/>
      <c r="AJ274" s="40"/>
      <c r="AK274" s="40"/>
      <c r="AL274" s="40"/>
    </row>
    <row r="275" spans="33:38" x14ac:dyDescent="0.2">
      <c r="AG275" s="40"/>
      <c r="AH275" s="40"/>
      <c r="AI275" s="40"/>
      <c r="AJ275" s="40"/>
      <c r="AK275" s="40"/>
      <c r="AL275" s="40"/>
    </row>
    <row r="276" spans="33:38" x14ac:dyDescent="0.2">
      <c r="AG276" s="40"/>
      <c r="AH276" s="40"/>
      <c r="AI276" s="40"/>
      <c r="AJ276" s="40"/>
      <c r="AK276" s="40"/>
      <c r="AL276" s="40"/>
    </row>
    <row r="277" spans="33:38" x14ac:dyDescent="0.2">
      <c r="AG277" s="40"/>
      <c r="AH277" s="40"/>
      <c r="AI277" s="40"/>
      <c r="AJ277" s="40"/>
      <c r="AK277" s="40"/>
      <c r="AL277" s="40"/>
    </row>
    <row r="278" spans="33:38" x14ac:dyDescent="0.2">
      <c r="AG278" s="40"/>
      <c r="AH278" s="40"/>
      <c r="AI278" s="40"/>
      <c r="AJ278" s="40"/>
      <c r="AK278" s="40"/>
      <c r="AL278" s="40"/>
    </row>
    <row r="279" spans="33:38" x14ac:dyDescent="0.2">
      <c r="AG279" s="40"/>
      <c r="AH279" s="40"/>
      <c r="AI279" s="40"/>
      <c r="AJ279" s="40"/>
      <c r="AK279" s="40"/>
      <c r="AL279" s="40"/>
    </row>
    <row r="280" spans="33:38" x14ac:dyDescent="0.2">
      <c r="AG280" s="40"/>
      <c r="AH280" s="40"/>
      <c r="AI280" s="40"/>
      <c r="AJ280" s="40"/>
      <c r="AK280" s="40"/>
      <c r="AL280" s="40"/>
    </row>
    <row r="281" spans="33:38" x14ac:dyDescent="0.2">
      <c r="AG281" s="40"/>
      <c r="AH281" s="40"/>
      <c r="AI281" s="40"/>
      <c r="AJ281" s="40"/>
      <c r="AK281" s="40"/>
      <c r="AL281" s="40"/>
    </row>
    <row r="282" spans="33:38" x14ac:dyDescent="0.2">
      <c r="AG282" s="40"/>
      <c r="AH282" s="40"/>
      <c r="AI282" s="40"/>
      <c r="AJ282" s="40"/>
      <c r="AK282" s="40"/>
      <c r="AL282" s="40"/>
    </row>
    <row r="283" spans="33:38" x14ac:dyDescent="0.2">
      <c r="AG283" s="40"/>
      <c r="AH283" s="40"/>
      <c r="AI283" s="40"/>
      <c r="AJ283" s="40"/>
      <c r="AK283" s="40"/>
      <c r="AL283" s="40"/>
    </row>
    <row r="284" spans="33:38" x14ac:dyDescent="0.2">
      <c r="AG284" s="40"/>
      <c r="AH284" s="40"/>
      <c r="AI284" s="40"/>
      <c r="AJ284" s="40"/>
      <c r="AK284" s="40"/>
      <c r="AL284" s="40"/>
    </row>
    <row r="285" spans="33:38" x14ac:dyDescent="0.2">
      <c r="AG285" s="40"/>
      <c r="AH285" s="40"/>
      <c r="AI285" s="40"/>
      <c r="AJ285" s="40"/>
      <c r="AK285" s="40"/>
      <c r="AL285" s="40"/>
    </row>
    <row r="286" spans="33:38" x14ac:dyDescent="0.2">
      <c r="AG286" s="40"/>
      <c r="AH286" s="40"/>
      <c r="AI286" s="40"/>
      <c r="AJ286" s="40"/>
      <c r="AK286" s="40"/>
      <c r="AL286" s="40"/>
    </row>
    <row r="287" spans="33:38" x14ac:dyDescent="0.2">
      <c r="AG287" s="40"/>
      <c r="AH287" s="40"/>
      <c r="AI287" s="40"/>
      <c r="AJ287" s="40"/>
      <c r="AK287" s="40"/>
      <c r="AL287" s="40"/>
    </row>
    <row r="288" spans="33:38" x14ac:dyDescent="0.2">
      <c r="AG288" s="40"/>
      <c r="AH288" s="40"/>
      <c r="AI288" s="40"/>
      <c r="AJ288" s="40"/>
      <c r="AK288" s="40"/>
      <c r="AL288" s="40"/>
    </row>
    <row r="289" spans="33:38" x14ac:dyDescent="0.2">
      <c r="AG289" s="40"/>
      <c r="AH289" s="40"/>
      <c r="AI289" s="40"/>
      <c r="AJ289" s="40"/>
      <c r="AK289" s="40"/>
      <c r="AL289" s="40"/>
    </row>
    <row r="290" spans="33:38" x14ac:dyDescent="0.2">
      <c r="AG290" s="40"/>
      <c r="AH290" s="40"/>
      <c r="AI290" s="40"/>
      <c r="AJ290" s="40"/>
      <c r="AK290" s="40"/>
      <c r="AL290" s="40"/>
    </row>
    <row r="291" spans="33:38" x14ac:dyDescent="0.2">
      <c r="AG291" s="40"/>
      <c r="AH291" s="40"/>
      <c r="AI291" s="40"/>
      <c r="AJ291" s="40"/>
      <c r="AK291" s="40"/>
      <c r="AL291" s="40"/>
    </row>
    <row r="292" spans="33:38" x14ac:dyDescent="0.2">
      <c r="AG292" s="40"/>
      <c r="AH292" s="40"/>
      <c r="AI292" s="40"/>
      <c r="AJ292" s="40"/>
      <c r="AK292" s="40"/>
      <c r="AL292" s="40"/>
    </row>
    <row r="293" spans="33:38" x14ac:dyDescent="0.2">
      <c r="AG293" s="40"/>
      <c r="AH293" s="40"/>
      <c r="AI293" s="40"/>
      <c r="AJ293" s="40"/>
      <c r="AK293" s="40"/>
      <c r="AL293" s="40"/>
    </row>
    <row r="294" spans="33:38" x14ac:dyDescent="0.2">
      <c r="AG294" s="40"/>
      <c r="AH294" s="40"/>
      <c r="AI294" s="40"/>
      <c r="AJ294" s="40"/>
      <c r="AK294" s="40"/>
      <c r="AL294" s="40"/>
    </row>
    <row r="295" spans="33:38" x14ac:dyDescent="0.2">
      <c r="AG295" s="40"/>
      <c r="AH295" s="40"/>
      <c r="AI295" s="40"/>
      <c r="AJ295" s="40"/>
      <c r="AK295" s="40"/>
      <c r="AL295" s="40"/>
    </row>
    <row r="296" spans="33:38" x14ac:dyDescent="0.2">
      <c r="AG296" s="40"/>
      <c r="AH296" s="40"/>
      <c r="AI296" s="40"/>
      <c r="AJ296" s="40"/>
      <c r="AK296" s="40"/>
      <c r="AL296" s="40"/>
    </row>
    <row r="297" spans="33:38" x14ac:dyDescent="0.2">
      <c r="AG297" s="40"/>
      <c r="AH297" s="40"/>
      <c r="AI297" s="40"/>
      <c r="AJ297" s="40"/>
      <c r="AK297" s="40"/>
      <c r="AL297" s="40"/>
    </row>
    <row r="298" spans="33:38" x14ac:dyDescent="0.2">
      <c r="AG298" s="40"/>
      <c r="AH298" s="40"/>
      <c r="AI298" s="40"/>
      <c r="AJ298" s="40"/>
      <c r="AK298" s="40"/>
      <c r="AL298" s="40"/>
    </row>
    <row r="299" spans="33:38" x14ac:dyDescent="0.2">
      <c r="AG299" s="40"/>
      <c r="AH299" s="40"/>
      <c r="AI299" s="40"/>
      <c r="AJ299" s="40"/>
      <c r="AK299" s="40"/>
      <c r="AL299" s="40"/>
    </row>
    <row r="300" spans="33:38" x14ac:dyDescent="0.2">
      <c r="AG300" s="40"/>
      <c r="AH300" s="40"/>
      <c r="AI300" s="40"/>
      <c r="AJ300" s="40"/>
      <c r="AK300" s="40"/>
      <c r="AL300" s="40"/>
    </row>
    <row r="301" spans="33:38" x14ac:dyDescent="0.2">
      <c r="AG301" s="40"/>
      <c r="AH301" s="40"/>
      <c r="AI301" s="40"/>
      <c r="AJ301" s="40"/>
      <c r="AK301" s="40"/>
      <c r="AL301" s="40"/>
    </row>
    <row r="302" spans="33:38" x14ac:dyDescent="0.2">
      <c r="AG302" s="40"/>
      <c r="AH302" s="40"/>
      <c r="AI302" s="40"/>
      <c r="AJ302" s="40"/>
      <c r="AK302" s="40"/>
      <c r="AL302" s="40"/>
    </row>
    <row r="303" spans="33:38" x14ac:dyDescent="0.2">
      <c r="AG303" s="40"/>
      <c r="AH303" s="40"/>
      <c r="AI303" s="40"/>
      <c r="AJ303" s="40"/>
      <c r="AK303" s="40"/>
      <c r="AL303" s="40"/>
    </row>
    <row r="304" spans="33:38" x14ac:dyDescent="0.2">
      <c r="AG304" s="40"/>
      <c r="AH304" s="40"/>
      <c r="AI304" s="40"/>
      <c r="AJ304" s="40"/>
      <c r="AK304" s="40"/>
      <c r="AL304" s="40"/>
    </row>
    <row r="305" spans="33:38" x14ac:dyDescent="0.2">
      <c r="AG305" s="40"/>
      <c r="AH305" s="40"/>
      <c r="AI305" s="40"/>
      <c r="AJ305" s="40"/>
      <c r="AK305" s="40"/>
      <c r="AL305" s="40"/>
    </row>
    <row r="306" spans="33:38" x14ac:dyDescent="0.2">
      <c r="AG306" s="40"/>
      <c r="AH306" s="40"/>
      <c r="AI306" s="40"/>
      <c r="AJ306" s="40"/>
      <c r="AK306" s="40"/>
      <c r="AL306" s="40"/>
    </row>
    <row r="307" spans="33:38" x14ac:dyDescent="0.2">
      <c r="AG307" s="40"/>
      <c r="AH307" s="40"/>
      <c r="AI307" s="40"/>
      <c r="AJ307" s="40"/>
      <c r="AK307" s="40"/>
      <c r="AL307" s="40"/>
    </row>
    <row r="308" spans="33:38" x14ac:dyDescent="0.2">
      <c r="AG308" s="40"/>
      <c r="AH308" s="40"/>
      <c r="AI308" s="40"/>
      <c r="AJ308" s="40"/>
      <c r="AK308" s="40"/>
      <c r="AL308" s="40"/>
    </row>
  </sheetData>
  <mergeCells count="3">
    <mergeCell ref="C64:D64"/>
    <mergeCell ref="N4:T4"/>
    <mergeCell ref="N8:T8"/>
  </mergeCells>
  <phoneticPr fontId="0" type="noConversion"/>
  <printOptions gridLines="1"/>
  <pageMargins left="0.55118110236220474" right="0.55118110236220474" top="0.59055118110236227" bottom="0.59055118110236227" header="0.31496062992125984" footer="0.31496062992125984"/>
  <pageSetup orientation="portrait" r:id="rId1"/>
  <headerFooter alignWithMargins="0">
    <oddFooter>CA108_data&amp;RPage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69A7-0957-4F07-9849-46227E9B6EE9}">
  <dimension ref="B1:Q116"/>
  <sheetViews>
    <sheetView workbookViewId="0">
      <selection activeCell="R6" sqref="R6"/>
    </sheetView>
  </sheetViews>
  <sheetFormatPr defaultRowHeight="12.75" x14ac:dyDescent="0.2"/>
  <cols>
    <col min="1" max="1" width="5.28515625" customWidth="1"/>
    <col min="2" max="2" width="5.5703125" customWidth="1"/>
    <col min="3" max="3" width="53.28515625" customWidth="1"/>
    <col min="4" max="5" width="10.5703125" customWidth="1"/>
    <col min="6" max="6" width="12" customWidth="1"/>
    <col min="7" max="7" width="11.5703125" customWidth="1"/>
    <col min="8" max="8" width="12.140625" customWidth="1"/>
    <col min="9" max="9" width="11.5703125" customWidth="1"/>
    <col min="10" max="12" width="11.7109375" customWidth="1"/>
    <col min="13" max="16" width="11.5703125" customWidth="1"/>
    <col min="17" max="17" width="11.85546875" customWidth="1"/>
  </cols>
  <sheetData>
    <row r="1" spans="2:17" ht="36" customHeight="1" thickBot="1" x14ac:dyDescent="0.25">
      <c r="B1" s="12"/>
      <c r="C1" s="39" t="s">
        <v>128</v>
      </c>
      <c r="D1" s="13" t="s">
        <v>1</v>
      </c>
      <c r="E1" s="15"/>
    </row>
    <row r="2" spans="2:17" ht="15.75" thickBot="1" x14ac:dyDescent="0.25">
      <c r="B2" s="16" t="s">
        <v>262</v>
      </c>
      <c r="C2" s="30" t="s">
        <v>3</v>
      </c>
      <c r="D2" s="31"/>
      <c r="E2" s="84"/>
    </row>
    <row r="3" spans="2:17" ht="13.5" thickBot="1" x14ac:dyDescent="0.25">
      <c r="B3" s="18">
        <v>1.1000000000000001</v>
      </c>
      <c r="C3" s="101" t="s">
        <v>261</v>
      </c>
      <c r="D3" s="102"/>
      <c r="E3" s="102" t="s">
        <v>263</v>
      </c>
      <c r="F3" s="21" t="s">
        <v>263</v>
      </c>
      <c r="G3" s="21" t="s">
        <v>263</v>
      </c>
      <c r="H3" s="21" t="s">
        <v>263</v>
      </c>
      <c r="I3" s="21" t="s">
        <v>263</v>
      </c>
      <c r="J3" s="21" t="s">
        <v>263</v>
      </c>
      <c r="K3" s="21" t="s">
        <v>263</v>
      </c>
      <c r="L3" s="21" t="s">
        <v>263</v>
      </c>
      <c r="M3" s="21" t="s">
        <v>263</v>
      </c>
      <c r="N3" s="21" t="s">
        <v>263</v>
      </c>
      <c r="O3" s="21" t="s">
        <v>263</v>
      </c>
      <c r="P3" s="21" t="s">
        <v>263</v>
      </c>
      <c r="Q3" s="21" t="s">
        <v>263</v>
      </c>
    </row>
    <row r="4" spans="2:17" ht="26.25" thickBot="1" x14ac:dyDescent="0.25">
      <c r="B4" s="18">
        <v>1.2</v>
      </c>
      <c r="C4" s="101" t="s">
        <v>5</v>
      </c>
      <c r="D4" s="102"/>
      <c r="E4" s="102" t="s">
        <v>264</v>
      </c>
      <c r="F4" s="21" t="s">
        <v>406</v>
      </c>
      <c r="G4" s="21" t="s">
        <v>406</v>
      </c>
      <c r="H4" s="21" t="s">
        <v>406</v>
      </c>
      <c r="I4" s="21" t="s">
        <v>406</v>
      </c>
      <c r="J4" s="21" t="s">
        <v>406</v>
      </c>
      <c r="K4" s="21" t="s">
        <v>406</v>
      </c>
      <c r="L4" s="21" t="s">
        <v>406</v>
      </c>
      <c r="M4" s="21" t="s">
        <v>406</v>
      </c>
      <c r="N4" s="21" t="s">
        <v>406</v>
      </c>
      <c r="O4" s="21" t="s">
        <v>406</v>
      </c>
      <c r="P4" s="21" t="s">
        <v>406</v>
      </c>
      <c r="Q4" s="21" t="s">
        <v>406</v>
      </c>
    </row>
    <row r="5" spans="2:17" ht="13.5" thickBot="1" x14ac:dyDescent="0.25">
      <c r="B5" s="18">
        <v>1.3</v>
      </c>
      <c r="C5" s="101" t="s">
        <v>7</v>
      </c>
      <c r="D5" s="102"/>
      <c r="E5" s="102" t="s">
        <v>265</v>
      </c>
      <c r="F5" s="21" t="s">
        <v>407</v>
      </c>
      <c r="G5" s="21" t="s">
        <v>408</v>
      </c>
      <c r="H5" s="21" t="s">
        <v>409</v>
      </c>
      <c r="I5" s="21" t="s">
        <v>410</v>
      </c>
      <c r="J5" s="21" t="s">
        <v>411</v>
      </c>
      <c r="K5" s="21" t="s">
        <v>412</v>
      </c>
      <c r="L5" s="21" t="s">
        <v>413</v>
      </c>
      <c r="M5" s="21" t="s">
        <v>414</v>
      </c>
      <c r="N5" s="21" t="s">
        <v>415</v>
      </c>
      <c r="O5" s="21" t="s">
        <v>416</v>
      </c>
      <c r="P5" s="21" t="s">
        <v>417</v>
      </c>
      <c r="Q5" s="21" t="s">
        <v>418</v>
      </c>
    </row>
    <row r="6" spans="2:17" ht="13.5" thickBot="1" x14ac:dyDescent="0.25">
      <c r="B6" s="291">
        <v>1.4</v>
      </c>
      <c r="C6" s="19" t="s">
        <v>564</v>
      </c>
      <c r="D6" s="20" t="s">
        <v>565</v>
      </c>
      <c r="E6" s="292"/>
      <c r="F6" s="292"/>
      <c r="G6" s="296"/>
      <c r="H6" s="296"/>
      <c r="I6" s="296"/>
      <c r="J6" s="296"/>
      <c r="K6" s="296"/>
      <c r="L6" s="296"/>
      <c r="M6" s="296"/>
      <c r="N6" s="296"/>
      <c r="O6" s="296"/>
      <c r="P6" s="296"/>
      <c r="Q6" s="296"/>
    </row>
    <row r="7" spans="2:17" ht="15.75" thickBot="1" x14ac:dyDescent="0.25">
      <c r="B7" s="16">
        <v>2</v>
      </c>
      <c r="C7" s="103" t="s">
        <v>129</v>
      </c>
      <c r="D7" s="104"/>
      <c r="E7" s="105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2:17" ht="13.5" thickBot="1" x14ac:dyDescent="0.25">
      <c r="B8" s="18">
        <v>2.1</v>
      </c>
      <c r="C8" s="101" t="s">
        <v>130</v>
      </c>
      <c r="D8" s="106"/>
      <c r="E8" s="102" t="s">
        <v>132</v>
      </c>
      <c r="F8" s="21" t="s">
        <v>132</v>
      </c>
      <c r="G8" s="21" t="s">
        <v>132</v>
      </c>
      <c r="H8" s="21" t="s">
        <v>132</v>
      </c>
      <c r="I8" s="21" t="s">
        <v>132</v>
      </c>
      <c r="J8" s="21" t="s">
        <v>132</v>
      </c>
      <c r="K8" s="21" t="s">
        <v>132</v>
      </c>
      <c r="L8" s="21" t="s">
        <v>132</v>
      </c>
      <c r="M8" s="21" t="s">
        <v>132</v>
      </c>
      <c r="N8" s="21" t="s">
        <v>132</v>
      </c>
      <c r="O8" s="21" t="s">
        <v>132</v>
      </c>
      <c r="P8" s="21" t="s">
        <v>132</v>
      </c>
      <c r="Q8" s="21" t="s">
        <v>132</v>
      </c>
    </row>
    <row r="9" spans="2:17" ht="13.5" thickBot="1" x14ac:dyDescent="0.25">
      <c r="B9" s="18" t="s">
        <v>144</v>
      </c>
      <c r="C9" s="101" t="s">
        <v>131</v>
      </c>
      <c r="D9" s="106" t="s">
        <v>121</v>
      </c>
      <c r="E9" s="102">
        <v>26578.14</v>
      </c>
      <c r="F9" s="21">
        <f t="shared" ref="F9:Q9" si="0">(39352+1111)/2+6378</f>
        <v>26609.5</v>
      </c>
      <c r="G9" s="21">
        <f t="shared" si="0"/>
        <v>26609.5</v>
      </c>
      <c r="H9" s="21">
        <f t="shared" si="0"/>
        <v>26609.5</v>
      </c>
      <c r="I9" s="21">
        <f t="shared" si="0"/>
        <v>26609.5</v>
      </c>
      <c r="J9" s="21">
        <f t="shared" si="0"/>
        <v>26609.5</v>
      </c>
      <c r="K9" s="21">
        <f t="shared" si="0"/>
        <v>26609.5</v>
      </c>
      <c r="L9" s="21">
        <f t="shared" si="0"/>
        <v>26609.5</v>
      </c>
      <c r="M9" s="21">
        <f t="shared" si="0"/>
        <v>26609.5</v>
      </c>
      <c r="N9" s="21">
        <f t="shared" si="0"/>
        <v>26609.5</v>
      </c>
      <c r="O9" s="21">
        <f t="shared" si="0"/>
        <v>26609.5</v>
      </c>
      <c r="P9" s="21">
        <f t="shared" si="0"/>
        <v>26609.5</v>
      </c>
      <c r="Q9" s="21">
        <f t="shared" si="0"/>
        <v>26609.5</v>
      </c>
    </row>
    <row r="10" spans="2:17" ht="13.5" thickBot="1" x14ac:dyDescent="0.25">
      <c r="B10" s="18" t="s">
        <v>145</v>
      </c>
      <c r="C10" s="101" t="s">
        <v>133</v>
      </c>
      <c r="D10" s="106" t="s">
        <v>134</v>
      </c>
      <c r="E10" s="102">
        <v>63</v>
      </c>
      <c r="F10" s="21">
        <v>63.4</v>
      </c>
      <c r="G10" s="21">
        <v>63.4</v>
      </c>
      <c r="H10" s="21">
        <v>63.4</v>
      </c>
      <c r="I10" s="21">
        <v>63.4</v>
      </c>
      <c r="J10" s="21">
        <v>63.4</v>
      </c>
      <c r="K10" s="21">
        <v>63.4</v>
      </c>
      <c r="L10" s="21">
        <v>63.4</v>
      </c>
      <c r="M10" s="21">
        <v>63.4</v>
      </c>
      <c r="N10" s="21">
        <v>63.4</v>
      </c>
      <c r="O10" s="21">
        <v>63.4</v>
      </c>
      <c r="P10" s="21">
        <v>63.4</v>
      </c>
      <c r="Q10" s="21">
        <v>63.4</v>
      </c>
    </row>
    <row r="11" spans="2:17" ht="13.5" thickBot="1" x14ac:dyDescent="0.25">
      <c r="B11" s="18" t="s">
        <v>146</v>
      </c>
      <c r="C11" s="101" t="s">
        <v>135</v>
      </c>
      <c r="D11" s="106"/>
      <c r="E11" s="102">
        <v>0.72</v>
      </c>
      <c r="F11" s="21">
        <v>0.72</v>
      </c>
      <c r="G11" s="21">
        <v>0.72</v>
      </c>
      <c r="H11" s="21">
        <v>0.72</v>
      </c>
      <c r="I11" s="21">
        <v>0.72</v>
      </c>
      <c r="J11" s="21">
        <v>0.72</v>
      </c>
      <c r="K11" s="21">
        <v>0.72</v>
      </c>
      <c r="L11" s="21">
        <v>0.72</v>
      </c>
      <c r="M11" s="21">
        <v>0.72</v>
      </c>
      <c r="N11" s="21">
        <v>0.72</v>
      </c>
      <c r="O11" s="21">
        <v>0.72</v>
      </c>
      <c r="P11" s="21">
        <v>0.72</v>
      </c>
      <c r="Q11" s="21">
        <v>0.72</v>
      </c>
    </row>
    <row r="12" spans="2:17" ht="13.5" thickBot="1" x14ac:dyDescent="0.25">
      <c r="B12" s="18" t="s">
        <v>147</v>
      </c>
      <c r="C12" s="101" t="s">
        <v>155</v>
      </c>
      <c r="D12" s="106"/>
      <c r="E12" s="102">
        <v>270</v>
      </c>
      <c r="F12" s="21">
        <v>270</v>
      </c>
      <c r="G12" s="21">
        <v>270</v>
      </c>
      <c r="H12" s="21">
        <v>270</v>
      </c>
      <c r="I12" s="21">
        <v>270</v>
      </c>
      <c r="J12" s="21">
        <v>270</v>
      </c>
      <c r="K12" s="21">
        <v>270</v>
      </c>
      <c r="L12" s="21">
        <v>270</v>
      </c>
      <c r="M12" s="21">
        <v>270</v>
      </c>
      <c r="N12" s="21">
        <v>270</v>
      </c>
      <c r="O12" s="21">
        <v>270</v>
      </c>
      <c r="P12" s="21">
        <v>270</v>
      </c>
      <c r="Q12" s="21">
        <v>270</v>
      </c>
    </row>
    <row r="13" spans="2:17" ht="13.5" thickBot="1" x14ac:dyDescent="0.25">
      <c r="B13" s="18" t="s">
        <v>148</v>
      </c>
      <c r="C13" s="101" t="s">
        <v>136</v>
      </c>
      <c r="D13" s="106" t="s">
        <v>137</v>
      </c>
      <c r="E13" s="102">
        <v>11.97</v>
      </c>
      <c r="F13" s="21">
        <f t="shared" ref="F13:Q13" si="1">11+0.58*100/60</f>
        <v>11.966666666666667</v>
      </c>
      <c r="G13" s="21">
        <f t="shared" si="1"/>
        <v>11.966666666666667</v>
      </c>
      <c r="H13" s="21">
        <f t="shared" si="1"/>
        <v>11.966666666666667</v>
      </c>
      <c r="I13" s="21">
        <f t="shared" si="1"/>
        <v>11.966666666666667</v>
      </c>
      <c r="J13" s="21">
        <f t="shared" si="1"/>
        <v>11.966666666666667</v>
      </c>
      <c r="K13" s="21">
        <f t="shared" si="1"/>
        <v>11.966666666666667</v>
      </c>
      <c r="L13" s="21">
        <f t="shared" si="1"/>
        <v>11.966666666666667</v>
      </c>
      <c r="M13" s="21">
        <f t="shared" si="1"/>
        <v>11.966666666666667</v>
      </c>
      <c r="N13" s="21">
        <f t="shared" si="1"/>
        <v>11.966666666666667</v>
      </c>
      <c r="O13" s="21">
        <f t="shared" si="1"/>
        <v>11.966666666666667</v>
      </c>
      <c r="P13" s="21">
        <f t="shared" si="1"/>
        <v>11.966666666666667</v>
      </c>
      <c r="Q13" s="21">
        <f t="shared" si="1"/>
        <v>11.966666666666667</v>
      </c>
    </row>
    <row r="14" spans="2:17" ht="13.5" thickBot="1" x14ac:dyDescent="0.25">
      <c r="B14" s="18" t="s">
        <v>149</v>
      </c>
      <c r="C14" s="101" t="s">
        <v>207</v>
      </c>
      <c r="D14" s="106"/>
      <c r="E14" s="102" t="s">
        <v>249</v>
      </c>
      <c r="F14" s="21" t="s">
        <v>370</v>
      </c>
      <c r="G14" s="21" t="s">
        <v>370</v>
      </c>
      <c r="H14" s="21" t="s">
        <v>370</v>
      </c>
      <c r="I14" s="21" t="s">
        <v>370</v>
      </c>
      <c r="J14" s="21" t="s">
        <v>370</v>
      </c>
      <c r="K14" s="21" t="s">
        <v>370</v>
      </c>
      <c r="L14" s="21" t="s">
        <v>370</v>
      </c>
      <c r="M14" s="21" t="s">
        <v>370</v>
      </c>
      <c r="N14" s="21" t="s">
        <v>370</v>
      </c>
      <c r="O14" s="21" t="s">
        <v>370</v>
      </c>
      <c r="P14" s="21" t="s">
        <v>370</v>
      </c>
      <c r="Q14" s="21" t="s">
        <v>370</v>
      </c>
    </row>
    <row r="15" spans="2:17" ht="13.5" thickBot="1" x14ac:dyDescent="0.25">
      <c r="B15" s="18" t="s">
        <v>150</v>
      </c>
      <c r="C15" s="101" t="s">
        <v>138</v>
      </c>
      <c r="D15" s="106"/>
      <c r="E15" s="102">
        <v>8</v>
      </c>
      <c r="F15" s="21">
        <v>3</v>
      </c>
      <c r="G15" s="21">
        <v>3</v>
      </c>
      <c r="H15" s="21">
        <v>3</v>
      </c>
      <c r="I15" s="21">
        <v>3</v>
      </c>
      <c r="J15" s="21">
        <v>3</v>
      </c>
      <c r="K15" s="21">
        <v>3</v>
      </c>
      <c r="L15" s="21">
        <v>3</v>
      </c>
      <c r="M15" s="21">
        <v>3</v>
      </c>
      <c r="N15" s="21">
        <v>3</v>
      </c>
      <c r="O15" s="21">
        <v>3</v>
      </c>
      <c r="P15" s="21">
        <v>3</v>
      </c>
      <c r="Q15" s="21">
        <v>3</v>
      </c>
    </row>
    <row r="16" spans="2:17" ht="13.5" thickBot="1" x14ac:dyDescent="0.25">
      <c r="B16" s="18" t="s">
        <v>151</v>
      </c>
      <c r="C16" s="101" t="s">
        <v>139</v>
      </c>
      <c r="D16" s="106"/>
      <c r="E16" s="102">
        <v>1</v>
      </c>
      <c r="F16" s="21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21">
        <v>1</v>
      </c>
      <c r="N16" s="21">
        <v>1</v>
      </c>
      <c r="O16" s="21">
        <v>1</v>
      </c>
      <c r="P16" s="21">
        <v>1</v>
      </c>
      <c r="Q16" s="21">
        <v>1</v>
      </c>
    </row>
    <row r="17" spans="2:17" ht="13.5" thickBot="1" x14ac:dyDescent="0.25">
      <c r="B17" s="18" t="s">
        <v>152</v>
      </c>
      <c r="C17" s="101" t="s">
        <v>140</v>
      </c>
      <c r="D17" s="106" t="s">
        <v>11</v>
      </c>
      <c r="E17" s="102">
        <v>45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</row>
    <row r="18" spans="2:17" ht="13.5" thickBot="1" x14ac:dyDescent="0.25">
      <c r="B18" s="18" t="s">
        <v>153</v>
      </c>
      <c r="C18" s="101" t="s">
        <v>141</v>
      </c>
      <c r="D18" s="106" t="s">
        <v>63</v>
      </c>
      <c r="E18" s="102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</row>
    <row r="19" spans="2:17" ht="13.5" thickBot="1" x14ac:dyDescent="0.25">
      <c r="B19" s="18" t="s">
        <v>154</v>
      </c>
      <c r="C19" s="101" t="s">
        <v>142</v>
      </c>
      <c r="D19" s="106" t="s">
        <v>63</v>
      </c>
      <c r="E19" s="102" t="s">
        <v>39</v>
      </c>
      <c r="F19" s="21">
        <v>120</v>
      </c>
      <c r="G19" s="21">
        <v>120</v>
      </c>
      <c r="H19" s="21">
        <v>120</v>
      </c>
      <c r="I19" s="21">
        <v>120</v>
      </c>
      <c r="J19" s="21">
        <v>120</v>
      </c>
      <c r="K19" s="21">
        <v>120</v>
      </c>
      <c r="L19" s="21">
        <v>120</v>
      </c>
      <c r="M19" s="21">
        <v>120</v>
      </c>
      <c r="N19" s="21">
        <v>120</v>
      </c>
      <c r="O19" s="21">
        <v>120</v>
      </c>
      <c r="P19" s="21">
        <v>120</v>
      </c>
      <c r="Q19" s="21">
        <v>120</v>
      </c>
    </row>
    <row r="20" spans="2:17" ht="13.5" thickBot="1" x14ac:dyDescent="0.25">
      <c r="B20" s="18" t="s">
        <v>156</v>
      </c>
      <c r="C20" s="101" t="s">
        <v>143</v>
      </c>
      <c r="D20" s="106" t="s">
        <v>63</v>
      </c>
      <c r="E20" s="102">
        <v>45</v>
      </c>
      <c r="F20" s="21" t="s">
        <v>259</v>
      </c>
      <c r="G20" s="21" t="s">
        <v>259</v>
      </c>
      <c r="H20" s="21" t="s">
        <v>259</v>
      </c>
      <c r="I20" s="21" t="s">
        <v>259</v>
      </c>
      <c r="J20" s="21" t="s">
        <v>259</v>
      </c>
      <c r="K20" s="21" t="s">
        <v>259</v>
      </c>
      <c r="L20" s="21" t="s">
        <v>259</v>
      </c>
      <c r="M20" s="21" t="s">
        <v>259</v>
      </c>
      <c r="N20" s="21" t="s">
        <v>259</v>
      </c>
      <c r="O20" s="21" t="s">
        <v>259</v>
      </c>
      <c r="P20" s="21" t="s">
        <v>259</v>
      </c>
      <c r="Q20" s="21" t="s">
        <v>259</v>
      </c>
    </row>
    <row r="21" spans="2:17" ht="15.75" thickBot="1" x14ac:dyDescent="0.25">
      <c r="B21" s="16">
        <v>3</v>
      </c>
      <c r="C21" s="103" t="s">
        <v>12</v>
      </c>
      <c r="D21" s="104"/>
      <c r="E21" s="105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2:17" ht="13.5" thickBot="1" x14ac:dyDescent="0.25">
      <c r="B22" s="18" t="s">
        <v>157</v>
      </c>
      <c r="C22" s="101" t="s">
        <v>47</v>
      </c>
      <c r="D22" s="102" t="s">
        <v>18</v>
      </c>
      <c r="E22" s="102">
        <v>30.5</v>
      </c>
      <c r="F22" s="21">
        <v>48.7</v>
      </c>
      <c r="G22" s="21">
        <v>48.7</v>
      </c>
      <c r="H22" s="21">
        <v>48.7</v>
      </c>
      <c r="I22" s="21">
        <v>48.7</v>
      </c>
      <c r="J22" s="21">
        <v>29.7</v>
      </c>
      <c r="K22" s="21">
        <v>29.7</v>
      </c>
      <c r="L22" s="21">
        <v>28.95</v>
      </c>
      <c r="M22" s="21">
        <v>28.95</v>
      </c>
      <c r="N22" s="21">
        <v>29.7</v>
      </c>
      <c r="O22" s="21">
        <v>29.7</v>
      </c>
      <c r="P22" s="21">
        <v>28.95</v>
      </c>
      <c r="Q22" s="21">
        <v>28.95</v>
      </c>
    </row>
    <row r="23" spans="2:17" ht="13.5" thickBot="1" x14ac:dyDescent="0.25">
      <c r="B23" s="18" t="s">
        <v>158</v>
      </c>
      <c r="C23" s="101" t="s">
        <v>50</v>
      </c>
      <c r="D23" s="102"/>
      <c r="E23" s="102" t="s">
        <v>19</v>
      </c>
      <c r="F23" s="21" t="s">
        <v>419</v>
      </c>
      <c r="G23" s="21" t="s">
        <v>419</v>
      </c>
      <c r="H23" s="21" t="s">
        <v>419</v>
      </c>
      <c r="I23" s="21" t="s">
        <v>419</v>
      </c>
      <c r="J23" s="21" t="s">
        <v>419</v>
      </c>
      <c r="K23" s="21" t="s">
        <v>419</v>
      </c>
      <c r="L23" s="21" t="s">
        <v>419</v>
      </c>
      <c r="M23" s="21" t="s">
        <v>419</v>
      </c>
      <c r="N23" s="21" t="s">
        <v>419</v>
      </c>
      <c r="O23" s="21" t="s">
        <v>419</v>
      </c>
      <c r="P23" s="21" t="s">
        <v>419</v>
      </c>
      <c r="Q23" s="21" t="s">
        <v>419</v>
      </c>
    </row>
    <row r="24" spans="2:17" ht="13.5" thickBot="1" x14ac:dyDescent="0.25">
      <c r="B24" s="18" t="s">
        <v>159</v>
      </c>
      <c r="C24" s="101" t="s">
        <v>49</v>
      </c>
      <c r="D24" s="102" t="s">
        <v>18</v>
      </c>
      <c r="E24" s="102">
        <v>19.600000000000001</v>
      </c>
      <c r="F24" s="21">
        <v>38.75</v>
      </c>
      <c r="G24" s="21">
        <v>38.75</v>
      </c>
      <c r="H24" s="21">
        <v>38.75</v>
      </c>
      <c r="I24" s="21">
        <v>38.75</v>
      </c>
      <c r="J24" s="21">
        <v>19.899999999999999</v>
      </c>
      <c r="K24" s="21">
        <v>19.899999999999999</v>
      </c>
      <c r="L24" s="21">
        <v>19.05</v>
      </c>
      <c r="M24" s="21">
        <v>19.05</v>
      </c>
      <c r="N24" s="21">
        <v>19.899999999999999</v>
      </c>
      <c r="O24" s="21">
        <v>19.899999999999999</v>
      </c>
      <c r="P24" s="21">
        <v>19.05</v>
      </c>
      <c r="Q24" s="21">
        <v>19.05</v>
      </c>
    </row>
    <row r="25" spans="2:17" ht="13.5" thickBot="1" x14ac:dyDescent="0.25">
      <c r="B25" s="18" t="s">
        <v>160</v>
      </c>
      <c r="C25" s="101" t="s">
        <v>51</v>
      </c>
      <c r="D25" s="102"/>
      <c r="E25" s="102" t="s">
        <v>19</v>
      </c>
      <c r="F25" s="21" t="s">
        <v>419</v>
      </c>
      <c r="G25" s="21" t="s">
        <v>419</v>
      </c>
      <c r="H25" s="21" t="s">
        <v>419</v>
      </c>
      <c r="I25" s="21" t="s">
        <v>419</v>
      </c>
      <c r="J25" s="21" t="s">
        <v>419</v>
      </c>
      <c r="K25" s="21" t="s">
        <v>419</v>
      </c>
      <c r="L25" s="21" t="s">
        <v>419</v>
      </c>
      <c r="M25" s="21" t="s">
        <v>419</v>
      </c>
      <c r="N25" s="21" t="s">
        <v>419</v>
      </c>
      <c r="O25" s="21" t="s">
        <v>419</v>
      </c>
      <c r="P25" s="21" t="s">
        <v>419</v>
      </c>
      <c r="Q25" s="21" t="s">
        <v>419</v>
      </c>
    </row>
    <row r="26" spans="2:17" ht="28.5" customHeight="1" thickBot="1" x14ac:dyDescent="0.25">
      <c r="B26" s="18" t="s">
        <v>161</v>
      </c>
      <c r="C26" s="107" t="s">
        <v>167</v>
      </c>
      <c r="D26" s="102"/>
      <c r="E26" s="102" t="s">
        <v>266</v>
      </c>
      <c r="F26" s="21" t="s">
        <v>420</v>
      </c>
      <c r="G26" s="21" t="s">
        <v>420</v>
      </c>
      <c r="H26" s="21" t="s">
        <v>420</v>
      </c>
      <c r="I26" s="21" t="s">
        <v>420</v>
      </c>
      <c r="J26" s="21" t="s">
        <v>420</v>
      </c>
      <c r="K26" s="21" t="s">
        <v>420</v>
      </c>
      <c r="L26" s="21" t="s">
        <v>420</v>
      </c>
      <c r="M26" s="21" t="s">
        <v>420</v>
      </c>
      <c r="N26" s="21" t="s">
        <v>420</v>
      </c>
      <c r="O26" s="21" t="s">
        <v>420</v>
      </c>
      <c r="P26" s="21" t="s">
        <v>420</v>
      </c>
      <c r="Q26" s="21" t="s">
        <v>420</v>
      </c>
    </row>
    <row r="27" spans="2:17" ht="18.75" customHeight="1" thickBot="1" x14ac:dyDescent="0.25">
      <c r="B27" s="18" t="s">
        <v>162</v>
      </c>
      <c r="C27" s="107" t="s">
        <v>21</v>
      </c>
      <c r="D27" s="102"/>
      <c r="E27" s="102" t="s">
        <v>266</v>
      </c>
      <c r="F27" s="21" t="s">
        <v>421</v>
      </c>
      <c r="G27" s="21" t="s">
        <v>421</v>
      </c>
      <c r="H27" s="21" t="s">
        <v>421</v>
      </c>
      <c r="I27" s="21" t="s">
        <v>421</v>
      </c>
      <c r="J27" s="21" t="s">
        <v>421</v>
      </c>
      <c r="K27" s="21" t="s">
        <v>421</v>
      </c>
      <c r="L27" s="21" t="s">
        <v>421</v>
      </c>
      <c r="M27" s="21" t="s">
        <v>421</v>
      </c>
      <c r="N27" s="21" t="s">
        <v>421</v>
      </c>
      <c r="O27" s="21" t="s">
        <v>421</v>
      </c>
      <c r="P27" s="21" t="s">
        <v>421</v>
      </c>
      <c r="Q27" s="21" t="s">
        <v>421</v>
      </c>
    </row>
    <row r="28" spans="2:17" ht="39.75" customHeight="1" thickBot="1" x14ac:dyDescent="0.25">
      <c r="B28" s="18" t="s">
        <v>163</v>
      </c>
      <c r="C28" s="107" t="s">
        <v>169</v>
      </c>
      <c r="D28" s="102"/>
      <c r="E28" s="102" t="s">
        <v>267</v>
      </c>
      <c r="F28" s="21" t="s">
        <v>351</v>
      </c>
      <c r="G28" s="21" t="s">
        <v>351</v>
      </c>
      <c r="H28" s="21" t="s">
        <v>351</v>
      </c>
      <c r="I28" s="21" t="s">
        <v>23</v>
      </c>
      <c r="J28" s="21" t="s">
        <v>351</v>
      </c>
      <c r="K28" s="21" t="s">
        <v>23</v>
      </c>
      <c r="L28" s="21" t="s">
        <v>351</v>
      </c>
      <c r="M28" s="21" t="s">
        <v>23</v>
      </c>
      <c r="N28" s="21" t="s">
        <v>23</v>
      </c>
      <c r="O28" s="21" t="s">
        <v>23</v>
      </c>
      <c r="P28" s="21" t="s">
        <v>23</v>
      </c>
      <c r="Q28" s="21" t="s">
        <v>23</v>
      </c>
    </row>
    <row r="29" spans="2:17" ht="13.5" thickBot="1" x14ac:dyDescent="0.25">
      <c r="B29" s="18" t="s">
        <v>164</v>
      </c>
      <c r="C29" s="101" t="s">
        <v>24</v>
      </c>
      <c r="D29" s="102"/>
      <c r="E29" s="102" t="s">
        <v>267</v>
      </c>
      <c r="F29" s="21" t="s">
        <v>23</v>
      </c>
      <c r="G29" s="21" t="s">
        <v>23</v>
      </c>
      <c r="H29" s="21" t="s">
        <v>23</v>
      </c>
      <c r="I29" s="21" t="s">
        <v>23</v>
      </c>
      <c r="J29" s="21" t="s">
        <v>23</v>
      </c>
      <c r="K29" s="21" t="s">
        <v>23</v>
      </c>
      <c r="L29" s="21" t="s">
        <v>23</v>
      </c>
      <c r="M29" s="21" t="s">
        <v>23</v>
      </c>
      <c r="N29" s="21" t="s">
        <v>23</v>
      </c>
      <c r="O29" s="21" t="s">
        <v>23</v>
      </c>
      <c r="P29" s="21" t="s">
        <v>23</v>
      </c>
      <c r="Q29" s="21" t="s">
        <v>23</v>
      </c>
    </row>
    <row r="30" spans="2:17" ht="13.5" thickBot="1" x14ac:dyDescent="0.25">
      <c r="B30" s="18" t="s">
        <v>165</v>
      </c>
      <c r="C30" s="101" t="s">
        <v>25</v>
      </c>
      <c r="D30" s="102" t="s">
        <v>26</v>
      </c>
      <c r="E30" s="102">
        <v>1000</v>
      </c>
      <c r="F30" s="21">
        <v>492</v>
      </c>
      <c r="G30" s="21">
        <v>88</v>
      </c>
      <c r="H30" s="21">
        <v>175</v>
      </c>
      <c r="I30" s="21">
        <v>35</v>
      </c>
      <c r="J30" s="21">
        <v>7</v>
      </c>
      <c r="K30" s="21">
        <v>3.5</v>
      </c>
      <c r="L30" s="21">
        <v>7</v>
      </c>
      <c r="M30" s="21">
        <v>3.5</v>
      </c>
      <c r="N30" s="21">
        <v>3.5</v>
      </c>
      <c r="O30" s="21">
        <v>0.7</v>
      </c>
      <c r="P30" s="21">
        <v>3.5</v>
      </c>
      <c r="Q30" s="21">
        <v>0.7</v>
      </c>
    </row>
    <row r="31" spans="2:17" ht="13.5" thickBot="1" x14ac:dyDescent="0.25">
      <c r="B31" s="18" t="s">
        <v>80</v>
      </c>
      <c r="C31" s="101" t="s">
        <v>27</v>
      </c>
      <c r="D31" s="102" t="s">
        <v>26</v>
      </c>
      <c r="E31" s="102">
        <v>3200</v>
      </c>
      <c r="F31" s="21">
        <v>500</v>
      </c>
      <c r="G31" s="21">
        <v>500</v>
      </c>
      <c r="H31" s="21">
        <v>500</v>
      </c>
      <c r="I31" s="21">
        <v>125</v>
      </c>
      <c r="J31" s="21">
        <v>250</v>
      </c>
      <c r="K31" s="21">
        <v>250</v>
      </c>
      <c r="L31" s="21">
        <v>250</v>
      </c>
      <c r="M31" s="21">
        <v>250</v>
      </c>
      <c r="N31" s="21">
        <v>250</v>
      </c>
      <c r="O31" s="21">
        <v>250</v>
      </c>
      <c r="P31" s="21">
        <v>250</v>
      </c>
      <c r="Q31" s="21">
        <v>250</v>
      </c>
    </row>
    <row r="32" spans="2:17" ht="15.75" thickBot="1" x14ac:dyDescent="0.25">
      <c r="B32" s="16" t="s">
        <v>166</v>
      </c>
      <c r="C32" s="103" t="s">
        <v>28</v>
      </c>
      <c r="D32" s="104"/>
      <c r="E32" s="105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2:17" ht="13.5" thickBot="1" x14ac:dyDescent="0.25">
      <c r="B33" s="18" t="s">
        <v>81</v>
      </c>
      <c r="C33" s="101" t="s">
        <v>268</v>
      </c>
      <c r="D33" s="102"/>
      <c r="E33" s="102" t="s">
        <v>125</v>
      </c>
      <c r="F33" s="21" t="s">
        <v>125</v>
      </c>
      <c r="G33" s="21" t="s">
        <v>125</v>
      </c>
      <c r="H33" s="21" t="s">
        <v>125</v>
      </c>
      <c r="I33" s="21" t="s">
        <v>125</v>
      </c>
      <c r="J33" s="21" t="s">
        <v>125</v>
      </c>
      <c r="K33" s="21" t="s">
        <v>125</v>
      </c>
      <c r="L33" s="21" t="s">
        <v>125</v>
      </c>
      <c r="M33" s="21" t="s">
        <v>125</v>
      </c>
      <c r="N33" s="21" t="s">
        <v>125</v>
      </c>
      <c r="O33" s="21" t="s">
        <v>125</v>
      </c>
      <c r="P33" s="21" t="s">
        <v>125</v>
      </c>
      <c r="Q33" s="21" t="s">
        <v>125</v>
      </c>
    </row>
    <row r="34" spans="2:17" ht="13.5" thickBot="1" x14ac:dyDescent="0.25">
      <c r="B34" s="18" t="s">
        <v>82</v>
      </c>
      <c r="C34" s="101" t="s">
        <v>170</v>
      </c>
      <c r="D34" s="102" t="s">
        <v>26</v>
      </c>
      <c r="E34" s="102">
        <v>3200</v>
      </c>
      <c r="F34" s="21">
        <v>500</v>
      </c>
      <c r="G34" s="21">
        <v>500</v>
      </c>
      <c r="H34" s="21">
        <v>500</v>
      </c>
      <c r="I34" s="21">
        <v>500</v>
      </c>
      <c r="J34" s="21">
        <v>250</v>
      </c>
      <c r="K34" s="21">
        <v>250</v>
      </c>
      <c r="L34" s="21">
        <v>250</v>
      </c>
      <c r="M34" s="21">
        <v>250</v>
      </c>
      <c r="N34" s="21">
        <v>250</v>
      </c>
      <c r="O34" s="21">
        <v>250</v>
      </c>
      <c r="P34" s="21">
        <v>250</v>
      </c>
      <c r="Q34" s="21">
        <v>250</v>
      </c>
    </row>
    <row r="35" spans="2:17" ht="19.5" customHeight="1" thickBot="1" x14ac:dyDescent="0.25">
      <c r="B35" s="18" t="s">
        <v>83</v>
      </c>
      <c r="C35" s="107" t="s">
        <v>171</v>
      </c>
      <c r="D35" s="102"/>
      <c r="E35" s="102">
        <v>1</v>
      </c>
      <c r="F35" s="21">
        <v>24</v>
      </c>
      <c r="G35" s="21">
        <v>24</v>
      </c>
      <c r="H35" s="21">
        <v>24</v>
      </c>
      <c r="I35" s="21">
        <v>24</v>
      </c>
      <c r="J35" s="21">
        <v>24</v>
      </c>
      <c r="K35" s="21">
        <v>24</v>
      </c>
      <c r="L35" s="21">
        <v>24</v>
      </c>
      <c r="M35" s="21">
        <v>24</v>
      </c>
      <c r="N35" s="21">
        <v>24</v>
      </c>
      <c r="O35" s="21">
        <v>24</v>
      </c>
      <c r="P35" s="21">
        <v>24</v>
      </c>
      <c r="Q35" s="21">
        <v>24</v>
      </c>
    </row>
    <row r="36" spans="2:17" ht="13.5" thickBot="1" x14ac:dyDescent="0.25">
      <c r="B36" s="18" t="s">
        <v>84</v>
      </c>
      <c r="C36" s="101" t="s">
        <v>172</v>
      </c>
      <c r="D36" s="102"/>
      <c r="E36" s="102">
        <v>1</v>
      </c>
      <c r="F36" s="21">
        <v>30</v>
      </c>
      <c r="G36" s="21">
        <v>30</v>
      </c>
      <c r="H36" s="21">
        <v>30</v>
      </c>
      <c r="I36" s="21">
        <v>30</v>
      </c>
      <c r="J36" s="21">
        <v>30</v>
      </c>
      <c r="K36" s="21">
        <v>30</v>
      </c>
      <c r="L36" s="21">
        <v>30</v>
      </c>
      <c r="M36" s="21">
        <v>30</v>
      </c>
      <c r="N36" s="21">
        <v>30</v>
      </c>
      <c r="O36" s="21">
        <v>30</v>
      </c>
      <c r="P36" s="21">
        <v>30</v>
      </c>
      <c r="Q36" s="21">
        <v>30</v>
      </c>
    </row>
    <row r="37" spans="2:17" ht="26.25" customHeight="1" thickBot="1" x14ac:dyDescent="0.25">
      <c r="B37" s="18" t="s">
        <v>85</v>
      </c>
      <c r="C37" s="107" t="s">
        <v>198</v>
      </c>
      <c r="D37" s="102" t="s">
        <v>121</v>
      </c>
      <c r="E37" s="102" t="s">
        <v>39</v>
      </c>
      <c r="F37" s="21" t="s">
        <v>422</v>
      </c>
      <c r="G37" s="21" t="s">
        <v>422</v>
      </c>
      <c r="H37" s="21" t="s">
        <v>422</v>
      </c>
      <c r="I37" s="21" t="s">
        <v>422</v>
      </c>
      <c r="J37" s="21" t="s">
        <v>423</v>
      </c>
      <c r="K37" s="21" t="s">
        <v>423</v>
      </c>
      <c r="L37" s="21" t="s">
        <v>423</v>
      </c>
      <c r="M37" s="21" t="s">
        <v>423</v>
      </c>
      <c r="N37" s="21" t="s">
        <v>423</v>
      </c>
      <c r="O37" s="21" t="s">
        <v>423</v>
      </c>
      <c r="P37" s="21" t="s">
        <v>423</v>
      </c>
      <c r="Q37" s="21" t="s">
        <v>423</v>
      </c>
    </row>
    <row r="38" spans="2:17" ht="13.5" thickBot="1" x14ac:dyDescent="0.25">
      <c r="B38" s="18" t="s">
        <v>86</v>
      </c>
      <c r="C38" s="101" t="s">
        <v>199</v>
      </c>
      <c r="D38" s="102" t="s">
        <v>121</v>
      </c>
      <c r="E38" s="102" t="s">
        <v>39</v>
      </c>
      <c r="F38" s="21" t="s">
        <v>424</v>
      </c>
      <c r="G38" s="21" t="s">
        <v>424</v>
      </c>
      <c r="H38" s="21" t="s">
        <v>424</v>
      </c>
      <c r="I38" s="21" t="s">
        <v>424</v>
      </c>
      <c r="J38" s="21" t="s">
        <v>425</v>
      </c>
      <c r="K38" s="21" t="s">
        <v>425</v>
      </c>
      <c r="L38" s="21" t="s">
        <v>425</v>
      </c>
      <c r="M38" s="21" t="s">
        <v>425</v>
      </c>
      <c r="N38" s="21" t="s">
        <v>425</v>
      </c>
      <c r="O38" s="21" t="s">
        <v>425</v>
      </c>
      <c r="P38" s="21" t="s">
        <v>425</v>
      </c>
      <c r="Q38" s="21" t="s">
        <v>425</v>
      </c>
    </row>
    <row r="39" spans="2:17" ht="13.5" thickBot="1" x14ac:dyDescent="0.25">
      <c r="B39" s="18" t="s">
        <v>87</v>
      </c>
      <c r="C39" s="101" t="s">
        <v>200</v>
      </c>
      <c r="D39" s="102"/>
      <c r="E39" s="102" t="s">
        <v>247</v>
      </c>
      <c r="F39" s="21" t="s">
        <v>247</v>
      </c>
      <c r="G39" s="21" t="s">
        <v>247</v>
      </c>
      <c r="H39" s="21" t="s">
        <v>247</v>
      </c>
      <c r="I39" s="21" t="s">
        <v>247</v>
      </c>
      <c r="J39" s="21" t="s">
        <v>247</v>
      </c>
      <c r="K39" s="21" t="s">
        <v>247</v>
      </c>
      <c r="L39" s="21" t="s">
        <v>247</v>
      </c>
      <c r="M39" s="21" t="s">
        <v>247</v>
      </c>
      <c r="N39" s="21" t="s">
        <v>247</v>
      </c>
      <c r="O39" s="21" t="s">
        <v>247</v>
      </c>
      <c r="P39" s="21" t="s">
        <v>247</v>
      </c>
      <c r="Q39" s="21" t="s">
        <v>247</v>
      </c>
    </row>
    <row r="40" spans="2:17" ht="18" customHeight="1" thickBot="1" x14ac:dyDescent="0.25">
      <c r="B40" s="18" t="s">
        <v>88</v>
      </c>
      <c r="C40" s="107" t="s">
        <v>201</v>
      </c>
      <c r="D40" s="102"/>
      <c r="E40" s="102" t="s">
        <v>39</v>
      </c>
      <c r="F40" s="21" t="s">
        <v>378</v>
      </c>
      <c r="G40" s="21" t="s">
        <v>378</v>
      </c>
      <c r="H40" s="21" t="s">
        <v>378</v>
      </c>
      <c r="I40" s="21" t="s">
        <v>378</v>
      </c>
      <c r="J40" s="21" t="s">
        <v>378</v>
      </c>
      <c r="K40" s="21" t="s">
        <v>378</v>
      </c>
      <c r="L40" s="21" t="s">
        <v>378</v>
      </c>
      <c r="M40" s="21" t="s">
        <v>378</v>
      </c>
      <c r="N40" s="21" t="s">
        <v>378</v>
      </c>
      <c r="O40" s="21" t="s">
        <v>378</v>
      </c>
      <c r="P40" s="21" t="s">
        <v>378</v>
      </c>
      <c r="Q40" s="21" t="s">
        <v>378</v>
      </c>
    </row>
    <row r="41" spans="2:17" ht="13.5" thickBot="1" x14ac:dyDescent="0.25">
      <c r="B41" s="18" t="s">
        <v>89</v>
      </c>
      <c r="C41" s="101" t="s">
        <v>34</v>
      </c>
      <c r="D41" s="102" t="s">
        <v>35</v>
      </c>
      <c r="E41" s="102">
        <v>69.5</v>
      </c>
      <c r="F41" s="21">
        <v>64</v>
      </c>
      <c r="G41" s="21">
        <v>64</v>
      </c>
      <c r="H41" s="21">
        <v>67</v>
      </c>
      <c r="I41" s="21">
        <v>67</v>
      </c>
      <c r="J41" s="21">
        <v>63</v>
      </c>
      <c r="K41" s="21">
        <v>63</v>
      </c>
      <c r="L41" s="21">
        <v>63</v>
      </c>
      <c r="M41" s="21">
        <v>63</v>
      </c>
      <c r="N41" s="21">
        <v>63</v>
      </c>
      <c r="O41" s="21">
        <v>63</v>
      </c>
      <c r="P41" s="21">
        <v>63</v>
      </c>
      <c r="Q41" s="21">
        <v>63</v>
      </c>
    </row>
    <row r="42" spans="2:17" ht="13.5" thickBot="1" x14ac:dyDescent="0.25">
      <c r="B42" s="18" t="s">
        <v>90</v>
      </c>
      <c r="C42" s="101" t="s">
        <v>36</v>
      </c>
      <c r="D42" s="102" t="s">
        <v>30</v>
      </c>
      <c r="E42" s="102">
        <v>51</v>
      </c>
      <c r="F42" s="21">
        <v>53</v>
      </c>
      <c r="G42" s="21">
        <v>53</v>
      </c>
      <c r="H42" s="21">
        <v>53</v>
      </c>
      <c r="I42" s="21">
        <v>53</v>
      </c>
      <c r="J42" s="21">
        <v>48</v>
      </c>
      <c r="K42" s="21">
        <v>48</v>
      </c>
      <c r="L42" s="21">
        <v>48</v>
      </c>
      <c r="M42" s="21">
        <v>48</v>
      </c>
      <c r="N42" s="21">
        <v>48</v>
      </c>
      <c r="O42" s="21">
        <v>48</v>
      </c>
      <c r="P42" s="21">
        <v>48</v>
      </c>
      <c r="Q42" s="21">
        <v>48</v>
      </c>
    </row>
    <row r="43" spans="2:17" ht="13.5" thickBot="1" x14ac:dyDescent="0.25">
      <c r="B43" s="18" t="s">
        <v>173</v>
      </c>
      <c r="C43" s="101" t="s">
        <v>175</v>
      </c>
      <c r="D43" s="102" t="s">
        <v>63</v>
      </c>
      <c r="E43" s="102">
        <v>0.1</v>
      </c>
      <c r="F43" s="21">
        <v>0.32</v>
      </c>
      <c r="G43" s="21">
        <v>0.32</v>
      </c>
      <c r="H43" s="21">
        <v>0.32</v>
      </c>
      <c r="I43" s="21">
        <v>0.32</v>
      </c>
      <c r="J43" s="21">
        <v>0.32</v>
      </c>
      <c r="K43" s="21">
        <v>0.32</v>
      </c>
      <c r="L43" s="21">
        <v>0.32</v>
      </c>
      <c r="M43" s="21">
        <v>0.32</v>
      </c>
      <c r="N43" s="21">
        <v>0.32</v>
      </c>
      <c r="O43" s="21">
        <v>0.32</v>
      </c>
      <c r="P43" s="21">
        <v>0.32</v>
      </c>
      <c r="Q43" s="21">
        <v>0.32</v>
      </c>
    </row>
    <row r="44" spans="2:17" ht="26.25" thickBot="1" x14ac:dyDescent="0.25">
      <c r="B44" s="18" t="s">
        <v>174</v>
      </c>
      <c r="C44" s="101" t="s">
        <v>385</v>
      </c>
      <c r="D44" s="102"/>
      <c r="E44" s="102" t="s">
        <v>269</v>
      </c>
      <c r="F44" s="21" t="s">
        <v>369</v>
      </c>
      <c r="G44" s="21" t="s">
        <v>369</v>
      </c>
      <c r="H44" s="21" t="s">
        <v>369</v>
      </c>
      <c r="I44" s="21" t="s">
        <v>369</v>
      </c>
      <c r="J44" s="21" t="s">
        <v>369</v>
      </c>
      <c r="K44" s="21" t="s">
        <v>369</v>
      </c>
      <c r="L44" s="21" t="s">
        <v>369</v>
      </c>
      <c r="M44" s="21" t="s">
        <v>369</v>
      </c>
      <c r="N44" s="21" t="s">
        <v>369</v>
      </c>
      <c r="O44" s="21" t="s">
        <v>369</v>
      </c>
      <c r="P44" s="21" t="s">
        <v>369</v>
      </c>
      <c r="Q44" s="21" t="s">
        <v>369</v>
      </c>
    </row>
    <row r="45" spans="2:17" ht="13.5" thickBot="1" x14ac:dyDescent="0.25">
      <c r="B45" s="18" t="s">
        <v>176</v>
      </c>
      <c r="C45" s="101" t="s">
        <v>178</v>
      </c>
      <c r="D45" s="102"/>
      <c r="E45" s="102" t="s">
        <v>249</v>
      </c>
      <c r="F45" s="21" t="s">
        <v>370</v>
      </c>
      <c r="G45" s="21" t="s">
        <v>370</v>
      </c>
      <c r="H45" s="21" t="s">
        <v>370</v>
      </c>
      <c r="I45" s="21" t="s">
        <v>370</v>
      </c>
      <c r="J45" s="21" t="s">
        <v>370</v>
      </c>
      <c r="K45" s="21" t="s">
        <v>370</v>
      </c>
      <c r="L45" s="21" t="s">
        <v>370</v>
      </c>
      <c r="M45" s="21" t="s">
        <v>370</v>
      </c>
      <c r="N45" s="21" t="s">
        <v>370</v>
      </c>
      <c r="O45" s="21" t="s">
        <v>370</v>
      </c>
      <c r="P45" s="21" t="s">
        <v>370</v>
      </c>
      <c r="Q45" s="21" t="s">
        <v>370</v>
      </c>
    </row>
    <row r="46" spans="2:17" ht="13.5" thickBot="1" x14ac:dyDescent="0.25">
      <c r="B46" s="18" t="s">
        <v>177</v>
      </c>
      <c r="C46" s="101" t="s">
        <v>185</v>
      </c>
      <c r="D46" s="102"/>
      <c r="E46" s="102" t="s">
        <v>270</v>
      </c>
      <c r="F46" s="21" t="s">
        <v>249</v>
      </c>
      <c r="G46" s="21" t="s">
        <v>249</v>
      </c>
      <c r="H46" s="21" t="s">
        <v>249</v>
      </c>
      <c r="I46" s="21" t="s">
        <v>249</v>
      </c>
      <c r="J46" s="21" t="s">
        <v>249</v>
      </c>
      <c r="K46" s="21" t="s">
        <v>249</v>
      </c>
      <c r="L46" s="21" t="s">
        <v>249</v>
      </c>
      <c r="M46" s="21" t="s">
        <v>249</v>
      </c>
      <c r="N46" s="21" t="s">
        <v>249</v>
      </c>
      <c r="O46" s="21" t="s">
        <v>249</v>
      </c>
      <c r="P46" s="21" t="s">
        <v>249</v>
      </c>
      <c r="Q46" s="21" t="s">
        <v>249</v>
      </c>
    </row>
    <row r="47" spans="2:17" ht="13.5" thickBot="1" x14ac:dyDescent="0.25">
      <c r="B47" s="18" t="s">
        <v>179</v>
      </c>
      <c r="C47" s="101" t="s">
        <v>382</v>
      </c>
      <c r="D47" s="102" t="s">
        <v>38</v>
      </c>
      <c r="E47" s="102" t="s">
        <v>39</v>
      </c>
      <c r="F47" s="21" t="s">
        <v>39</v>
      </c>
      <c r="G47" s="21" t="s">
        <v>39</v>
      </c>
      <c r="H47" s="21" t="s">
        <v>39</v>
      </c>
      <c r="I47" s="21" t="s">
        <v>39</v>
      </c>
      <c r="J47" s="21" t="s">
        <v>39</v>
      </c>
      <c r="K47" s="21" t="s">
        <v>39</v>
      </c>
      <c r="L47" s="21" t="s">
        <v>39</v>
      </c>
      <c r="M47" s="21" t="s">
        <v>39</v>
      </c>
      <c r="N47" s="21" t="s">
        <v>39</v>
      </c>
      <c r="O47" s="21" t="s">
        <v>39</v>
      </c>
      <c r="P47" s="21" t="s">
        <v>39</v>
      </c>
      <c r="Q47" s="21" t="s">
        <v>39</v>
      </c>
    </row>
    <row r="48" spans="2:17" ht="13.5" thickBot="1" x14ac:dyDescent="0.25">
      <c r="B48" s="18" t="s">
        <v>180</v>
      </c>
      <c r="C48" s="101" t="s">
        <v>29</v>
      </c>
      <c r="D48" s="102" t="s">
        <v>30</v>
      </c>
      <c r="E48" s="102">
        <v>55</v>
      </c>
      <c r="F48" s="21">
        <v>54.4</v>
      </c>
      <c r="G48" s="21">
        <v>54.4</v>
      </c>
      <c r="H48" s="21">
        <v>54.4</v>
      </c>
      <c r="I48" s="21">
        <v>54.4</v>
      </c>
      <c r="J48" s="21">
        <v>46.5</v>
      </c>
      <c r="K48" s="21">
        <v>46.5</v>
      </c>
      <c r="L48" s="21">
        <v>46.5</v>
      </c>
      <c r="M48" s="21">
        <v>46.5</v>
      </c>
      <c r="N48" s="21">
        <v>46.5</v>
      </c>
      <c r="O48" s="21">
        <v>46.5</v>
      </c>
      <c r="P48" s="21">
        <v>46.5</v>
      </c>
      <c r="Q48" s="21">
        <v>46.5</v>
      </c>
    </row>
    <row r="49" spans="2:17" ht="13.5" thickBot="1" x14ac:dyDescent="0.25">
      <c r="B49" s="18" t="s">
        <v>182</v>
      </c>
      <c r="C49" s="101" t="s">
        <v>186</v>
      </c>
      <c r="D49" s="102" t="s">
        <v>30</v>
      </c>
      <c r="E49" s="102">
        <v>54.5</v>
      </c>
      <c r="F49" s="21">
        <v>51.3</v>
      </c>
      <c r="G49" s="21">
        <v>51.3</v>
      </c>
      <c r="H49" s="21">
        <v>51.3</v>
      </c>
      <c r="I49" s="21">
        <v>51.3</v>
      </c>
      <c r="J49" s="21">
        <v>43.5</v>
      </c>
      <c r="K49" s="21">
        <v>43.5</v>
      </c>
      <c r="L49" s="21">
        <v>43.5</v>
      </c>
      <c r="M49" s="21">
        <v>43.5</v>
      </c>
      <c r="N49" s="21">
        <v>43.5</v>
      </c>
      <c r="O49" s="21">
        <v>43.5</v>
      </c>
      <c r="P49" s="21">
        <v>43.5</v>
      </c>
      <c r="Q49" s="21">
        <v>43.5</v>
      </c>
    </row>
    <row r="50" spans="2:17" ht="13.5" thickBot="1" x14ac:dyDescent="0.25">
      <c r="B50" s="18" t="s">
        <v>183</v>
      </c>
      <c r="C50" s="101" t="s">
        <v>181</v>
      </c>
      <c r="D50" s="102" t="s">
        <v>134</v>
      </c>
      <c r="E50" s="102">
        <v>0.8</v>
      </c>
      <c r="F50" s="21">
        <v>0.33</v>
      </c>
      <c r="G50" s="21">
        <v>0.33</v>
      </c>
      <c r="H50" s="21">
        <v>0.33</v>
      </c>
      <c r="I50" s="21">
        <v>0.33</v>
      </c>
      <c r="J50" s="21">
        <v>0.8</v>
      </c>
      <c r="K50" s="21">
        <v>0.8</v>
      </c>
      <c r="L50" s="21">
        <v>0.8</v>
      </c>
      <c r="M50" s="21">
        <v>0.8</v>
      </c>
      <c r="N50" s="21">
        <v>0.8</v>
      </c>
      <c r="O50" s="21">
        <v>0.8</v>
      </c>
      <c r="P50" s="21">
        <v>0.8</v>
      </c>
      <c r="Q50" s="21">
        <v>0.8</v>
      </c>
    </row>
    <row r="51" spans="2:17" ht="26.25" thickBot="1" x14ac:dyDescent="0.25">
      <c r="B51" s="18" t="s">
        <v>184</v>
      </c>
      <c r="C51" s="101" t="s">
        <v>384</v>
      </c>
      <c r="D51" s="102"/>
      <c r="E51" s="102" t="s">
        <v>269</v>
      </c>
      <c r="F51" s="21" t="s">
        <v>369</v>
      </c>
      <c r="G51" s="21" t="s">
        <v>369</v>
      </c>
      <c r="H51" s="21" t="s">
        <v>369</v>
      </c>
      <c r="I51" s="21" t="s">
        <v>369</v>
      </c>
      <c r="J51" s="21" t="s">
        <v>369</v>
      </c>
      <c r="K51" s="21" t="s">
        <v>369</v>
      </c>
      <c r="L51" s="21" t="s">
        <v>369</v>
      </c>
      <c r="M51" s="21" t="s">
        <v>369</v>
      </c>
      <c r="N51" s="21" t="s">
        <v>369</v>
      </c>
      <c r="O51" s="21" t="s">
        <v>369</v>
      </c>
      <c r="P51" s="21" t="s">
        <v>369</v>
      </c>
      <c r="Q51" s="21" t="s">
        <v>369</v>
      </c>
    </row>
    <row r="52" spans="2:17" ht="13.5" thickBot="1" x14ac:dyDescent="0.25">
      <c r="B52" s="18" t="s">
        <v>187</v>
      </c>
      <c r="C52" s="101" t="s">
        <v>32</v>
      </c>
      <c r="D52" s="102" t="s">
        <v>33</v>
      </c>
      <c r="E52" s="102">
        <v>950</v>
      </c>
      <c r="F52" s="21">
        <v>520</v>
      </c>
      <c r="G52" s="21">
        <v>520</v>
      </c>
      <c r="H52" s="21">
        <v>520</v>
      </c>
      <c r="I52" s="21">
        <v>520</v>
      </c>
      <c r="J52" s="21">
        <v>504</v>
      </c>
      <c r="K52" s="21">
        <v>504</v>
      </c>
      <c r="L52" s="21">
        <v>504</v>
      </c>
      <c r="M52" s="21">
        <v>504</v>
      </c>
      <c r="N52" s="21">
        <v>504</v>
      </c>
      <c r="O52" s="21">
        <v>504</v>
      </c>
      <c r="P52" s="21">
        <v>504</v>
      </c>
      <c r="Q52" s="21">
        <v>504</v>
      </c>
    </row>
    <row r="53" spans="2:17" ht="26.25" thickBot="1" x14ac:dyDescent="0.25">
      <c r="B53" s="18" t="s">
        <v>188</v>
      </c>
      <c r="C53" s="101" t="s">
        <v>196</v>
      </c>
      <c r="D53" s="102" t="s">
        <v>121</v>
      </c>
      <c r="E53" s="102" t="s">
        <v>39</v>
      </c>
      <c r="F53" s="21" t="s">
        <v>422</v>
      </c>
      <c r="G53" s="21" t="s">
        <v>422</v>
      </c>
      <c r="H53" s="21" t="s">
        <v>422</v>
      </c>
      <c r="I53" s="21" t="s">
        <v>422</v>
      </c>
      <c r="J53" s="21" t="s">
        <v>423</v>
      </c>
      <c r="K53" s="21" t="s">
        <v>423</v>
      </c>
      <c r="L53" s="21" t="s">
        <v>423</v>
      </c>
      <c r="M53" s="21" t="s">
        <v>423</v>
      </c>
      <c r="N53" s="21" t="s">
        <v>423</v>
      </c>
      <c r="O53" s="21" t="s">
        <v>423</v>
      </c>
      <c r="P53" s="21" t="s">
        <v>423</v>
      </c>
      <c r="Q53" s="21" t="s">
        <v>423</v>
      </c>
    </row>
    <row r="54" spans="2:17" ht="13.5" thickBot="1" x14ac:dyDescent="0.25">
      <c r="B54" s="18" t="s">
        <v>189</v>
      </c>
      <c r="C54" s="101" t="s">
        <v>197</v>
      </c>
      <c r="D54" s="102" t="s">
        <v>121</v>
      </c>
      <c r="E54" s="102" t="s">
        <v>39</v>
      </c>
      <c r="F54" s="21" t="s">
        <v>424</v>
      </c>
      <c r="G54" s="21" t="s">
        <v>424</v>
      </c>
      <c r="H54" s="21" t="s">
        <v>424</v>
      </c>
      <c r="I54" s="21" t="s">
        <v>424</v>
      </c>
      <c r="J54" s="21" t="s">
        <v>425</v>
      </c>
      <c r="K54" s="21" t="s">
        <v>425</v>
      </c>
      <c r="L54" s="21" t="s">
        <v>425</v>
      </c>
      <c r="M54" s="21" t="s">
        <v>425</v>
      </c>
      <c r="N54" s="21" t="s">
        <v>425</v>
      </c>
      <c r="O54" s="21" t="s">
        <v>425</v>
      </c>
      <c r="P54" s="21" t="s">
        <v>425</v>
      </c>
      <c r="Q54" s="21" t="s">
        <v>425</v>
      </c>
    </row>
    <row r="55" spans="2:17" ht="13.5" thickBot="1" x14ac:dyDescent="0.25">
      <c r="B55" s="18" t="s">
        <v>190</v>
      </c>
      <c r="C55" s="101" t="s">
        <v>202</v>
      </c>
      <c r="D55" s="102"/>
      <c r="E55" s="102" t="s">
        <v>247</v>
      </c>
      <c r="F55" s="21" t="s">
        <v>247</v>
      </c>
      <c r="G55" s="21" t="s">
        <v>247</v>
      </c>
      <c r="H55" s="21" t="s">
        <v>247</v>
      </c>
      <c r="I55" s="21" t="s">
        <v>247</v>
      </c>
      <c r="J55" s="21" t="s">
        <v>247</v>
      </c>
      <c r="K55" s="21" t="s">
        <v>247</v>
      </c>
      <c r="L55" s="21" t="s">
        <v>247</v>
      </c>
      <c r="M55" s="21" t="s">
        <v>247</v>
      </c>
      <c r="N55" s="21" t="s">
        <v>247</v>
      </c>
      <c r="O55" s="21" t="s">
        <v>247</v>
      </c>
      <c r="P55" s="21" t="s">
        <v>247</v>
      </c>
      <c r="Q55" s="21" t="s">
        <v>247</v>
      </c>
    </row>
    <row r="56" spans="2:17" ht="13.5" thickBot="1" x14ac:dyDescent="0.25">
      <c r="B56" s="18" t="s">
        <v>191</v>
      </c>
      <c r="C56" s="101" t="s">
        <v>203</v>
      </c>
      <c r="D56" s="102"/>
      <c r="E56" s="102" t="s">
        <v>39</v>
      </c>
      <c r="F56" s="21" t="s">
        <v>378</v>
      </c>
      <c r="G56" s="21" t="s">
        <v>378</v>
      </c>
      <c r="H56" s="21" t="s">
        <v>378</v>
      </c>
      <c r="I56" s="21" t="s">
        <v>378</v>
      </c>
      <c r="J56" s="21" t="s">
        <v>378</v>
      </c>
      <c r="K56" s="21" t="s">
        <v>378</v>
      </c>
      <c r="L56" s="21" t="s">
        <v>378</v>
      </c>
      <c r="M56" s="21" t="s">
        <v>378</v>
      </c>
      <c r="N56" s="21" t="s">
        <v>378</v>
      </c>
      <c r="O56" s="21" t="s">
        <v>378</v>
      </c>
      <c r="P56" s="21" t="s">
        <v>378</v>
      </c>
      <c r="Q56" s="21" t="s">
        <v>378</v>
      </c>
    </row>
    <row r="57" spans="2:17" ht="13.5" thickBot="1" x14ac:dyDescent="0.25">
      <c r="B57" s="18" t="s">
        <v>192</v>
      </c>
      <c r="C57" s="101" t="s">
        <v>204</v>
      </c>
      <c r="D57" s="102"/>
      <c r="E57" s="102" t="s">
        <v>249</v>
      </c>
      <c r="F57" s="21" t="s">
        <v>370</v>
      </c>
      <c r="G57" s="21" t="s">
        <v>370</v>
      </c>
      <c r="H57" s="21" t="s">
        <v>370</v>
      </c>
      <c r="I57" s="21" t="s">
        <v>370</v>
      </c>
      <c r="J57" s="21" t="s">
        <v>370</v>
      </c>
      <c r="K57" s="21" t="s">
        <v>370</v>
      </c>
      <c r="L57" s="21" t="s">
        <v>370</v>
      </c>
      <c r="M57" s="21" t="s">
        <v>370</v>
      </c>
      <c r="N57" s="21" t="s">
        <v>370</v>
      </c>
      <c r="O57" s="21" t="s">
        <v>370</v>
      </c>
      <c r="P57" s="21" t="s">
        <v>370</v>
      </c>
      <c r="Q57" s="21" t="s">
        <v>370</v>
      </c>
    </row>
    <row r="58" spans="2:17" ht="13.5" thickBot="1" x14ac:dyDescent="0.25">
      <c r="B58" s="18" t="s">
        <v>193</v>
      </c>
      <c r="C58" s="101" t="s">
        <v>40</v>
      </c>
      <c r="D58" s="102"/>
      <c r="E58" s="102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</row>
    <row r="59" spans="2:17" ht="34.5" customHeight="1" thickBot="1" x14ac:dyDescent="0.25">
      <c r="B59" s="18" t="s">
        <v>194</v>
      </c>
      <c r="C59" s="101" t="s">
        <v>205</v>
      </c>
      <c r="D59" s="102"/>
      <c r="E59" s="106" t="s">
        <v>271</v>
      </c>
      <c r="F59" s="21" t="s">
        <v>372</v>
      </c>
      <c r="G59" s="21" t="s">
        <v>372</v>
      </c>
      <c r="H59" s="21" t="s">
        <v>372</v>
      </c>
      <c r="I59" s="21" t="s">
        <v>372</v>
      </c>
      <c r="J59" s="21" t="s">
        <v>372</v>
      </c>
      <c r="K59" s="21" t="s">
        <v>372</v>
      </c>
      <c r="L59" s="21" t="s">
        <v>372</v>
      </c>
      <c r="M59" s="21" t="s">
        <v>372</v>
      </c>
      <c r="N59" s="21" t="s">
        <v>372</v>
      </c>
      <c r="O59" s="21" t="s">
        <v>372</v>
      </c>
      <c r="P59" s="21" t="s">
        <v>372</v>
      </c>
      <c r="Q59" s="21" t="s">
        <v>372</v>
      </c>
    </row>
    <row r="60" spans="2:17" ht="13.5" thickBot="1" x14ac:dyDescent="0.25">
      <c r="B60" s="18" t="s">
        <v>195</v>
      </c>
      <c r="C60" s="101" t="s">
        <v>237</v>
      </c>
      <c r="D60" s="102" t="s">
        <v>63</v>
      </c>
      <c r="E60" s="102" t="s">
        <v>259</v>
      </c>
      <c r="F60" s="21" t="s">
        <v>259</v>
      </c>
      <c r="G60" s="21" t="s">
        <v>259</v>
      </c>
      <c r="H60" s="21" t="s">
        <v>259</v>
      </c>
      <c r="I60" s="21" t="s">
        <v>259</v>
      </c>
      <c r="J60" s="21">
        <v>30</v>
      </c>
      <c r="K60" s="21">
        <v>30</v>
      </c>
      <c r="L60" s="21" t="s">
        <v>259</v>
      </c>
      <c r="M60" s="21" t="s">
        <v>259</v>
      </c>
      <c r="N60" s="21">
        <v>30</v>
      </c>
      <c r="O60" s="21">
        <v>30</v>
      </c>
      <c r="P60" s="21" t="s">
        <v>259</v>
      </c>
      <c r="Q60" s="21" t="s">
        <v>259</v>
      </c>
    </row>
    <row r="61" spans="2:17" ht="38.25" customHeight="1" thickBot="1" x14ac:dyDescent="0.25">
      <c r="B61" s="18" t="s">
        <v>238</v>
      </c>
      <c r="C61" s="107" t="s">
        <v>260</v>
      </c>
      <c r="D61" s="102" t="s">
        <v>63</v>
      </c>
      <c r="E61" s="102" t="s">
        <v>259</v>
      </c>
      <c r="F61" s="21" t="s">
        <v>259</v>
      </c>
      <c r="G61" s="21" t="s">
        <v>259</v>
      </c>
      <c r="H61" s="21" t="s">
        <v>259</v>
      </c>
      <c r="I61" s="21" t="s">
        <v>259</v>
      </c>
      <c r="J61" s="21" t="s">
        <v>259</v>
      </c>
      <c r="K61" s="21" t="s">
        <v>259</v>
      </c>
      <c r="L61" s="21" t="s">
        <v>259</v>
      </c>
      <c r="M61" s="21" t="s">
        <v>259</v>
      </c>
      <c r="N61" s="21" t="s">
        <v>259</v>
      </c>
      <c r="O61" s="21" t="s">
        <v>259</v>
      </c>
      <c r="P61" s="21" t="s">
        <v>259</v>
      </c>
      <c r="Q61" s="21" t="s">
        <v>259</v>
      </c>
    </row>
    <row r="62" spans="2:17" ht="15.75" thickBot="1" x14ac:dyDescent="0.25">
      <c r="B62" s="16">
        <v>5</v>
      </c>
      <c r="C62" s="103" t="s">
        <v>41</v>
      </c>
      <c r="D62" s="104"/>
      <c r="E62" s="105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2:17" ht="13.5" thickBot="1" x14ac:dyDescent="0.25">
      <c r="B63" s="18" t="s">
        <v>91</v>
      </c>
      <c r="C63" s="101" t="s">
        <v>54</v>
      </c>
      <c r="D63" s="102" t="s">
        <v>35</v>
      </c>
      <c r="E63" s="102">
        <v>110</v>
      </c>
      <c r="F63" s="21">
        <v>75.900000000000006</v>
      </c>
      <c r="G63" s="21">
        <v>75.900000000000006</v>
      </c>
      <c r="H63" s="21">
        <v>68.569999999999993</v>
      </c>
      <c r="I63" s="21">
        <v>68.569999999999993</v>
      </c>
      <c r="J63" s="21">
        <v>54.6</v>
      </c>
      <c r="K63" s="21">
        <v>54.6</v>
      </c>
      <c r="L63" s="21">
        <v>54.6</v>
      </c>
      <c r="M63" s="21">
        <v>54.6</v>
      </c>
      <c r="N63" s="21">
        <v>47.7</v>
      </c>
      <c r="O63" s="21">
        <v>47.7</v>
      </c>
      <c r="P63" s="21">
        <v>47.7</v>
      </c>
      <c r="Q63" s="21">
        <v>47.7</v>
      </c>
    </row>
    <row r="64" spans="2:17" ht="13.5" thickBot="1" x14ac:dyDescent="0.25">
      <c r="B64" s="18" t="s">
        <v>92</v>
      </c>
      <c r="C64" s="101" t="s">
        <v>55</v>
      </c>
      <c r="D64" s="102" t="s">
        <v>30</v>
      </c>
      <c r="E64" s="102">
        <v>70</v>
      </c>
      <c r="F64" s="21">
        <v>60.9</v>
      </c>
      <c r="G64" s="21">
        <v>60.9</v>
      </c>
      <c r="H64" s="21">
        <v>55.8</v>
      </c>
      <c r="I64" s="21">
        <v>55.8</v>
      </c>
      <c r="J64" s="21">
        <v>49.6</v>
      </c>
      <c r="K64" s="21">
        <v>49.6</v>
      </c>
      <c r="L64" s="21">
        <v>49.6</v>
      </c>
      <c r="M64" s="21">
        <v>49.6</v>
      </c>
      <c r="N64" s="21">
        <v>44.9</v>
      </c>
      <c r="O64" s="21">
        <v>44.9</v>
      </c>
      <c r="P64" s="21">
        <v>44.9</v>
      </c>
      <c r="Q64" s="21">
        <v>44.9</v>
      </c>
    </row>
    <row r="65" spans="2:17" ht="13.5" thickBot="1" x14ac:dyDescent="0.25">
      <c r="B65" s="18" t="s">
        <v>93</v>
      </c>
      <c r="C65" s="101" t="s">
        <v>175</v>
      </c>
      <c r="D65" s="102" t="s">
        <v>63</v>
      </c>
      <c r="E65" s="102">
        <v>0.06</v>
      </c>
      <c r="F65" s="21">
        <v>0.15</v>
      </c>
      <c r="G65" s="21">
        <v>0.15</v>
      </c>
      <c r="H65" s="21">
        <v>0.28000000000000003</v>
      </c>
      <c r="I65" s="21">
        <v>0.28000000000000003</v>
      </c>
      <c r="J65" s="21">
        <v>0.6</v>
      </c>
      <c r="K65" s="21">
        <v>0.6</v>
      </c>
      <c r="L65" s="21">
        <v>0.6</v>
      </c>
      <c r="M65" s="21">
        <v>0.6</v>
      </c>
      <c r="N65" s="21">
        <v>1</v>
      </c>
      <c r="O65" s="21">
        <v>1</v>
      </c>
      <c r="P65" s="21">
        <v>1</v>
      </c>
      <c r="Q65" s="21">
        <v>1</v>
      </c>
    </row>
    <row r="66" spans="2:17" ht="13.5" thickBot="1" x14ac:dyDescent="0.25">
      <c r="B66" s="18" t="s">
        <v>94</v>
      </c>
      <c r="C66" s="101" t="s">
        <v>387</v>
      </c>
      <c r="D66" s="102"/>
      <c r="E66" s="102" t="s">
        <v>269</v>
      </c>
      <c r="F66" s="21" t="s">
        <v>61</v>
      </c>
      <c r="G66" s="21" t="s">
        <v>61</v>
      </c>
      <c r="H66" s="21" t="s">
        <v>61</v>
      </c>
      <c r="I66" s="21" t="s">
        <v>61</v>
      </c>
      <c r="J66" s="21" t="s">
        <v>61</v>
      </c>
      <c r="K66" s="21" t="s">
        <v>61</v>
      </c>
      <c r="L66" s="21" t="s">
        <v>61</v>
      </c>
      <c r="M66" s="21" t="s">
        <v>61</v>
      </c>
      <c r="N66" s="21" t="s">
        <v>61</v>
      </c>
      <c r="O66" s="21" t="s">
        <v>61</v>
      </c>
      <c r="P66" s="21" t="s">
        <v>61</v>
      </c>
      <c r="Q66" s="21" t="s">
        <v>61</v>
      </c>
    </row>
    <row r="67" spans="2:17" ht="13.5" thickBot="1" x14ac:dyDescent="0.25">
      <c r="B67" s="18" t="s">
        <v>95</v>
      </c>
      <c r="C67" s="101" t="s">
        <v>58</v>
      </c>
      <c r="D67" s="102" t="s">
        <v>38</v>
      </c>
      <c r="E67" s="102">
        <v>0</v>
      </c>
      <c r="F67" s="21">
        <v>7</v>
      </c>
      <c r="G67" s="21">
        <v>7</v>
      </c>
      <c r="H67" s="21">
        <v>5</v>
      </c>
      <c r="I67" s="21">
        <v>5</v>
      </c>
      <c r="J67" s="21">
        <v>5</v>
      </c>
      <c r="K67" s="21">
        <v>5</v>
      </c>
      <c r="L67" s="21">
        <v>5</v>
      </c>
      <c r="M67" s="21">
        <v>5</v>
      </c>
      <c r="N67" s="21">
        <v>5</v>
      </c>
      <c r="O67" s="21">
        <v>5</v>
      </c>
      <c r="P67" s="21">
        <v>5</v>
      </c>
      <c r="Q67" s="21">
        <v>5</v>
      </c>
    </row>
    <row r="68" spans="2:17" ht="13.5" thickBot="1" x14ac:dyDescent="0.25">
      <c r="B68" s="18" t="s">
        <v>96</v>
      </c>
      <c r="C68" s="101" t="s">
        <v>57</v>
      </c>
      <c r="D68" s="102" t="s">
        <v>38</v>
      </c>
      <c r="E68" s="102" t="s">
        <v>39</v>
      </c>
      <c r="F68" s="21">
        <v>1</v>
      </c>
      <c r="G68" s="21">
        <v>1</v>
      </c>
      <c r="H68" s="21">
        <v>1</v>
      </c>
      <c r="I68" s="21">
        <v>1</v>
      </c>
      <c r="J68" s="21">
        <v>1</v>
      </c>
      <c r="K68" s="21">
        <v>1</v>
      </c>
      <c r="L68" s="21">
        <v>1</v>
      </c>
      <c r="M68" s="21">
        <v>1</v>
      </c>
      <c r="N68" s="21">
        <v>1</v>
      </c>
      <c r="O68" s="21">
        <v>1</v>
      </c>
      <c r="P68" s="21">
        <v>1</v>
      </c>
      <c r="Q68" s="21">
        <v>1</v>
      </c>
    </row>
    <row r="69" spans="2:17" ht="13.5" thickBot="1" x14ac:dyDescent="0.25">
      <c r="B69" s="18" t="s">
        <v>97</v>
      </c>
      <c r="C69" s="101" t="s">
        <v>181</v>
      </c>
      <c r="D69" s="102" t="s">
        <v>63</v>
      </c>
      <c r="E69" s="102">
        <v>0.06</v>
      </c>
      <c r="F69" s="21">
        <v>0.19</v>
      </c>
      <c r="G69" s="21">
        <v>0.19</v>
      </c>
      <c r="H69" s="21">
        <v>0.28999999999999998</v>
      </c>
      <c r="I69" s="21">
        <v>0.28999999999999998</v>
      </c>
      <c r="J69" s="21">
        <v>0.8</v>
      </c>
      <c r="K69" s="21">
        <v>0.8</v>
      </c>
      <c r="L69" s="21">
        <v>0.8</v>
      </c>
      <c r="M69" s="21">
        <v>0.8</v>
      </c>
      <c r="N69" s="21">
        <v>1.3</v>
      </c>
      <c r="O69" s="21">
        <v>1.3</v>
      </c>
      <c r="P69" s="21">
        <v>1.3</v>
      </c>
      <c r="Q69" s="21">
        <v>1.3</v>
      </c>
    </row>
    <row r="70" spans="2:17" ht="13.5" thickBot="1" x14ac:dyDescent="0.25">
      <c r="B70" s="18" t="s">
        <v>98</v>
      </c>
      <c r="C70" s="101" t="s">
        <v>60</v>
      </c>
      <c r="D70" s="102" t="s">
        <v>30</v>
      </c>
      <c r="E70" s="102">
        <v>70</v>
      </c>
      <c r="F70" s="21">
        <v>58.9</v>
      </c>
      <c r="G70" s="21">
        <v>58.9</v>
      </c>
      <c r="H70" s="21">
        <v>54.3</v>
      </c>
      <c r="I70" s="21">
        <v>54.3</v>
      </c>
      <c r="J70" s="21">
        <v>46.1</v>
      </c>
      <c r="K70" s="21">
        <v>46.1</v>
      </c>
      <c r="L70" s="21">
        <v>46.1</v>
      </c>
      <c r="M70" s="21">
        <v>46.1</v>
      </c>
      <c r="N70" s="21">
        <v>41.4</v>
      </c>
      <c r="O70" s="21">
        <v>41.4</v>
      </c>
      <c r="P70" s="21">
        <v>41.4</v>
      </c>
      <c r="Q70" s="21">
        <v>41.4</v>
      </c>
    </row>
    <row r="71" spans="2:17" ht="13.5" thickBot="1" x14ac:dyDescent="0.25">
      <c r="B71" s="18" t="s">
        <v>99</v>
      </c>
      <c r="C71" s="101" t="s">
        <v>388</v>
      </c>
      <c r="D71" s="102"/>
      <c r="E71" s="102" t="s">
        <v>269</v>
      </c>
      <c r="F71" s="21" t="s">
        <v>61</v>
      </c>
      <c r="G71" s="21" t="s">
        <v>61</v>
      </c>
      <c r="H71" s="21" t="s">
        <v>61</v>
      </c>
      <c r="I71" s="21" t="s">
        <v>61</v>
      </c>
      <c r="J71" s="21" t="s">
        <v>61</v>
      </c>
      <c r="K71" s="21" t="s">
        <v>61</v>
      </c>
      <c r="L71" s="21" t="s">
        <v>61</v>
      </c>
      <c r="M71" s="21" t="s">
        <v>61</v>
      </c>
      <c r="N71" s="21" t="s">
        <v>61</v>
      </c>
      <c r="O71" s="21" t="s">
        <v>61</v>
      </c>
      <c r="P71" s="21" t="s">
        <v>61</v>
      </c>
      <c r="Q71" s="21" t="s">
        <v>61</v>
      </c>
    </row>
    <row r="72" spans="2:17" ht="13.5" thickBot="1" x14ac:dyDescent="0.25">
      <c r="B72" s="18" t="s">
        <v>100</v>
      </c>
      <c r="C72" s="101" t="s">
        <v>64</v>
      </c>
      <c r="D72" s="102" t="s">
        <v>33</v>
      </c>
      <c r="E72" s="102">
        <v>255</v>
      </c>
      <c r="F72" s="21">
        <v>340</v>
      </c>
      <c r="G72" s="21">
        <v>340</v>
      </c>
      <c r="H72" s="21">
        <v>340</v>
      </c>
      <c r="I72" s="21">
        <v>340</v>
      </c>
      <c r="J72" s="21">
        <v>330</v>
      </c>
      <c r="K72" s="21">
        <v>330</v>
      </c>
      <c r="L72" s="21">
        <v>330</v>
      </c>
      <c r="M72" s="21">
        <v>330</v>
      </c>
      <c r="N72" s="21">
        <v>330</v>
      </c>
      <c r="O72" s="21">
        <v>330</v>
      </c>
      <c r="P72" s="21">
        <v>330</v>
      </c>
      <c r="Q72" s="21">
        <v>330</v>
      </c>
    </row>
    <row r="73" spans="2:17" ht="13.5" thickBot="1" x14ac:dyDescent="0.25">
      <c r="B73" s="18" t="s">
        <v>101</v>
      </c>
      <c r="C73" s="101" t="s">
        <v>206</v>
      </c>
      <c r="D73" s="102" t="s">
        <v>63</v>
      </c>
      <c r="E73" s="102">
        <v>10</v>
      </c>
      <c r="F73" s="21">
        <v>10</v>
      </c>
      <c r="G73" s="21">
        <v>10</v>
      </c>
      <c r="H73" s="21">
        <v>10</v>
      </c>
      <c r="I73" s="21">
        <v>10</v>
      </c>
      <c r="J73" s="21">
        <v>10</v>
      </c>
      <c r="K73" s="21">
        <v>10</v>
      </c>
      <c r="L73" s="21">
        <v>10</v>
      </c>
      <c r="M73" s="21">
        <v>10</v>
      </c>
      <c r="N73" s="21">
        <v>10</v>
      </c>
      <c r="O73" s="21">
        <v>10</v>
      </c>
      <c r="P73" s="21">
        <v>10</v>
      </c>
      <c r="Q73" s="21">
        <v>10</v>
      </c>
    </row>
    <row r="74" spans="2:17" ht="15.75" thickBot="1" x14ac:dyDescent="0.25">
      <c r="B74" s="16">
        <v>6</v>
      </c>
      <c r="C74" s="103" t="s">
        <v>66</v>
      </c>
      <c r="D74" s="104"/>
      <c r="E74" s="105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2:17" ht="13.5" thickBot="1" x14ac:dyDescent="0.25">
      <c r="B75" s="18" t="s">
        <v>102</v>
      </c>
      <c r="C75" s="101" t="s">
        <v>437</v>
      </c>
      <c r="D75" s="102" t="s">
        <v>38</v>
      </c>
      <c r="E75" s="102">
        <v>23</v>
      </c>
      <c r="F75" s="21">
        <v>28</v>
      </c>
      <c r="G75" s="21">
        <v>28</v>
      </c>
      <c r="H75" s="21">
        <v>28</v>
      </c>
      <c r="I75" s="21">
        <v>28</v>
      </c>
      <c r="J75" s="21">
        <v>28</v>
      </c>
      <c r="K75" s="21">
        <v>28</v>
      </c>
      <c r="L75" s="21">
        <v>28</v>
      </c>
      <c r="M75" s="21">
        <v>28</v>
      </c>
      <c r="N75" s="21">
        <v>28</v>
      </c>
      <c r="O75" s="21">
        <v>28</v>
      </c>
      <c r="P75" s="21">
        <v>28</v>
      </c>
      <c r="Q75" s="21">
        <v>28</v>
      </c>
    </row>
    <row r="76" spans="2:17" ht="13.5" thickBot="1" x14ac:dyDescent="0.25">
      <c r="B76" s="18" t="s">
        <v>103</v>
      </c>
      <c r="C76" s="101" t="s">
        <v>68</v>
      </c>
      <c r="D76" s="102" t="s">
        <v>38</v>
      </c>
      <c r="E76" s="102">
        <v>30</v>
      </c>
      <c r="F76" s="21">
        <v>27</v>
      </c>
      <c r="G76" s="21">
        <v>27</v>
      </c>
      <c r="H76" s="21">
        <v>27</v>
      </c>
      <c r="I76" s="21">
        <v>27</v>
      </c>
      <c r="J76" s="21">
        <v>27</v>
      </c>
      <c r="K76" s="21">
        <v>27</v>
      </c>
      <c r="L76" s="21">
        <v>27</v>
      </c>
      <c r="M76" s="21">
        <v>27</v>
      </c>
      <c r="N76" s="21">
        <v>27</v>
      </c>
      <c r="O76" s="21">
        <v>27</v>
      </c>
      <c r="P76" s="21">
        <v>27</v>
      </c>
      <c r="Q76" s="21">
        <v>27</v>
      </c>
    </row>
    <row r="77" spans="2:17" ht="18" customHeight="1" thickBot="1" x14ac:dyDescent="0.25">
      <c r="B77" s="18" t="s">
        <v>104</v>
      </c>
      <c r="C77" s="107" t="s">
        <v>438</v>
      </c>
      <c r="D77" s="102" t="s">
        <v>38</v>
      </c>
      <c r="E77" s="102">
        <v>23</v>
      </c>
      <c r="F77" s="21">
        <v>28</v>
      </c>
      <c r="G77" s="21">
        <v>28</v>
      </c>
      <c r="H77" s="21">
        <v>28</v>
      </c>
      <c r="I77" s="21">
        <v>28</v>
      </c>
      <c r="J77" s="21">
        <v>28</v>
      </c>
      <c r="K77" s="21">
        <v>28</v>
      </c>
      <c r="L77" s="21">
        <v>28</v>
      </c>
      <c r="M77" s="21">
        <v>28</v>
      </c>
      <c r="N77" s="21">
        <v>28</v>
      </c>
      <c r="O77" s="21">
        <v>28</v>
      </c>
      <c r="P77" s="21">
        <v>28</v>
      </c>
      <c r="Q77" s="21">
        <v>28</v>
      </c>
    </row>
    <row r="78" spans="2:17" ht="13.5" thickBot="1" x14ac:dyDescent="0.25">
      <c r="B78" s="18" t="s">
        <v>105</v>
      </c>
      <c r="C78" s="101" t="s">
        <v>70</v>
      </c>
      <c r="D78" s="102" t="s">
        <v>38</v>
      </c>
      <c r="E78" s="102">
        <v>30</v>
      </c>
      <c r="F78" s="21">
        <v>27</v>
      </c>
      <c r="G78" s="21">
        <v>27</v>
      </c>
      <c r="H78" s="21">
        <v>27</v>
      </c>
      <c r="I78" s="21">
        <v>27</v>
      </c>
      <c r="J78" s="21">
        <v>27</v>
      </c>
      <c r="K78" s="21">
        <v>27</v>
      </c>
      <c r="L78" s="21">
        <v>27</v>
      </c>
      <c r="M78" s="21">
        <v>27</v>
      </c>
      <c r="N78" s="21">
        <v>27</v>
      </c>
      <c r="O78" s="21">
        <v>27</v>
      </c>
      <c r="P78" s="21">
        <v>27</v>
      </c>
      <c r="Q78" s="21">
        <v>27</v>
      </c>
    </row>
    <row r="79" spans="2:17" ht="15.75" thickBot="1" x14ac:dyDescent="0.25">
      <c r="B79" s="16">
        <v>7</v>
      </c>
      <c r="C79" s="103" t="s">
        <v>71</v>
      </c>
      <c r="D79" s="104"/>
      <c r="E79" s="105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2:17" ht="32.25" customHeight="1" thickBot="1" x14ac:dyDescent="0.25">
      <c r="B80" s="16" t="s">
        <v>72</v>
      </c>
      <c r="C80" s="108" t="s">
        <v>73</v>
      </c>
      <c r="D80" s="104"/>
      <c r="E80" s="10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2:17" ht="13.5" thickBot="1" x14ac:dyDescent="0.25">
      <c r="B81" s="18" t="s">
        <v>106</v>
      </c>
      <c r="C81" s="101" t="s">
        <v>74</v>
      </c>
      <c r="D81" s="102" t="s">
        <v>38</v>
      </c>
      <c r="E81" s="102">
        <v>22</v>
      </c>
      <c r="F81" s="21">
        <v>15</v>
      </c>
      <c r="G81" s="21">
        <v>15</v>
      </c>
      <c r="H81" s="21">
        <v>15</v>
      </c>
      <c r="I81" s="21">
        <v>15</v>
      </c>
      <c r="J81" s="21">
        <v>15</v>
      </c>
      <c r="K81" s="21">
        <v>12</v>
      </c>
      <c r="L81" s="21">
        <v>15</v>
      </c>
      <c r="M81" s="21">
        <v>12</v>
      </c>
      <c r="N81" s="21">
        <v>11</v>
      </c>
      <c r="O81" s="21">
        <v>9</v>
      </c>
      <c r="P81" s="21">
        <v>11</v>
      </c>
      <c r="Q81" s="21">
        <v>9</v>
      </c>
    </row>
    <row r="82" spans="2:17" ht="13.5" thickBot="1" x14ac:dyDescent="0.25">
      <c r="B82" s="18" t="s">
        <v>107</v>
      </c>
      <c r="C82" s="101" t="s">
        <v>75</v>
      </c>
      <c r="D82" s="102" t="s">
        <v>38</v>
      </c>
      <c r="E82" s="102">
        <v>17.5</v>
      </c>
      <c r="F82" s="21">
        <v>11</v>
      </c>
      <c r="G82" s="21">
        <v>11</v>
      </c>
      <c r="H82" s="21">
        <v>11</v>
      </c>
      <c r="I82" s="21">
        <v>11</v>
      </c>
      <c r="J82" s="21">
        <v>11</v>
      </c>
      <c r="K82" s="21">
        <v>7</v>
      </c>
      <c r="L82" s="21">
        <v>11</v>
      </c>
      <c r="M82" s="21">
        <v>7</v>
      </c>
      <c r="N82" s="21">
        <v>8</v>
      </c>
      <c r="O82" s="21">
        <v>6</v>
      </c>
      <c r="P82" s="21">
        <v>8</v>
      </c>
      <c r="Q82" s="21">
        <v>6</v>
      </c>
    </row>
    <row r="83" spans="2:17" ht="13.5" thickBot="1" x14ac:dyDescent="0.25">
      <c r="B83" s="18" t="s">
        <v>108</v>
      </c>
      <c r="C83" s="101" t="s">
        <v>362</v>
      </c>
      <c r="D83" s="102" t="s">
        <v>76</v>
      </c>
      <c r="E83" s="102">
        <v>99.99</v>
      </c>
      <c r="F83" s="21">
        <v>99.5</v>
      </c>
      <c r="G83" s="21">
        <v>99.5</v>
      </c>
      <c r="H83" s="21">
        <v>99.5</v>
      </c>
      <c r="I83" s="21">
        <v>99.7</v>
      </c>
      <c r="J83" s="21">
        <v>99.5</v>
      </c>
      <c r="K83" s="21">
        <v>99.7</v>
      </c>
      <c r="L83" s="21">
        <v>99.5</v>
      </c>
      <c r="M83" s="21">
        <v>99.7</v>
      </c>
      <c r="N83" s="21">
        <v>99.5</v>
      </c>
      <c r="O83" s="21">
        <v>99.7</v>
      </c>
      <c r="P83" s="21">
        <v>99.5</v>
      </c>
      <c r="Q83" s="21">
        <v>99.7</v>
      </c>
    </row>
    <row r="84" spans="2:17" ht="13.5" thickBot="1" x14ac:dyDescent="0.25">
      <c r="B84" s="18" t="s">
        <v>109</v>
      </c>
      <c r="C84" s="101" t="s">
        <v>77</v>
      </c>
      <c r="D84" s="102" t="s">
        <v>38</v>
      </c>
      <c r="E84" s="102">
        <v>10</v>
      </c>
      <c r="F84" s="21" t="s">
        <v>259</v>
      </c>
      <c r="G84" s="21" t="s">
        <v>259</v>
      </c>
      <c r="H84" s="21" t="s">
        <v>259</v>
      </c>
      <c r="I84" s="21" t="s">
        <v>259</v>
      </c>
      <c r="J84" s="21" t="s">
        <v>259</v>
      </c>
      <c r="K84" s="21" t="s">
        <v>259</v>
      </c>
      <c r="L84" s="21" t="s">
        <v>259</v>
      </c>
      <c r="M84" s="21" t="s">
        <v>259</v>
      </c>
      <c r="N84" s="21" t="s">
        <v>259</v>
      </c>
      <c r="O84" s="21" t="s">
        <v>259</v>
      </c>
      <c r="P84" s="21" t="s">
        <v>259</v>
      </c>
      <c r="Q84" s="21" t="s">
        <v>259</v>
      </c>
    </row>
    <row r="85" spans="2:17" ht="24.75" customHeight="1" thickBot="1" x14ac:dyDescent="0.25">
      <c r="B85" s="16" t="s">
        <v>78</v>
      </c>
      <c r="C85" s="108" t="s">
        <v>79</v>
      </c>
      <c r="D85" s="109"/>
      <c r="E85" s="110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2:17" ht="13.5" thickBot="1" x14ac:dyDescent="0.25">
      <c r="B86" s="18" t="s">
        <v>110</v>
      </c>
      <c r="C86" s="101" t="s">
        <v>74</v>
      </c>
      <c r="D86" s="102" t="s">
        <v>38</v>
      </c>
      <c r="E86" s="102">
        <v>22</v>
      </c>
      <c r="F86" s="21">
        <v>15</v>
      </c>
      <c r="G86" s="21">
        <v>13</v>
      </c>
      <c r="H86" s="21">
        <v>15</v>
      </c>
      <c r="I86" s="21">
        <v>15</v>
      </c>
      <c r="J86" s="21">
        <v>15</v>
      </c>
      <c r="K86" s="21">
        <v>12</v>
      </c>
      <c r="L86" s="21">
        <v>15</v>
      </c>
      <c r="M86" s="21">
        <v>12</v>
      </c>
      <c r="N86" s="21">
        <v>15</v>
      </c>
      <c r="O86" s="21">
        <v>12</v>
      </c>
      <c r="P86" s="21">
        <v>15</v>
      </c>
      <c r="Q86" s="21">
        <v>12</v>
      </c>
    </row>
    <row r="87" spans="2:17" ht="13.5" thickBot="1" x14ac:dyDescent="0.25">
      <c r="B87" s="18" t="s">
        <v>111</v>
      </c>
      <c r="C87" s="101" t="s">
        <v>75</v>
      </c>
      <c r="D87" s="102" t="s">
        <v>38</v>
      </c>
      <c r="E87" s="102">
        <v>19</v>
      </c>
      <c r="F87" s="21">
        <v>11</v>
      </c>
      <c r="G87" s="21">
        <v>9</v>
      </c>
      <c r="H87" s="21">
        <v>11</v>
      </c>
      <c r="I87" s="21">
        <v>11</v>
      </c>
      <c r="J87" s="21">
        <v>11</v>
      </c>
      <c r="K87" s="21">
        <v>9</v>
      </c>
      <c r="L87" s="21">
        <v>11</v>
      </c>
      <c r="M87" s="21">
        <v>9</v>
      </c>
      <c r="N87" s="21">
        <v>11</v>
      </c>
      <c r="O87" s="21">
        <v>9</v>
      </c>
      <c r="P87" s="21">
        <v>11</v>
      </c>
      <c r="Q87" s="21">
        <v>9</v>
      </c>
    </row>
    <row r="88" spans="2:17" ht="13.5" thickBot="1" x14ac:dyDescent="0.25">
      <c r="B88" s="18" t="s">
        <v>112</v>
      </c>
      <c r="C88" s="101" t="s">
        <v>362</v>
      </c>
      <c r="D88" s="102" t="s">
        <v>76</v>
      </c>
      <c r="E88" s="102">
        <v>99.99</v>
      </c>
      <c r="F88" s="21">
        <v>99.5</v>
      </c>
      <c r="G88" s="21">
        <v>99.7</v>
      </c>
      <c r="H88" s="21">
        <v>99.5</v>
      </c>
      <c r="I88" s="21">
        <v>99.7</v>
      </c>
      <c r="J88" s="21">
        <v>99.5</v>
      </c>
      <c r="K88" s="21">
        <v>99.7</v>
      </c>
      <c r="L88" s="21">
        <v>99.5</v>
      </c>
      <c r="M88" s="21">
        <v>99.7</v>
      </c>
      <c r="N88" s="21">
        <v>99.5</v>
      </c>
      <c r="O88" s="21">
        <v>99.7</v>
      </c>
      <c r="P88" s="21">
        <v>99.5</v>
      </c>
      <c r="Q88" s="21">
        <v>99.7</v>
      </c>
    </row>
    <row r="89" spans="2:17" ht="13.5" thickBot="1" x14ac:dyDescent="0.25">
      <c r="B89" s="18" t="s">
        <v>113</v>
      </c>
      <c r="C89" s="101" t="s">
        <v>114</v>
      </c>
      <c r="D89" s="102"/>
      <c r="E89" s="102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2:17" ht="18" customHeight="1" thickBot="1" x14ac:dyDescent="0.25">
      <c r="B90" s="16" t="s">
        <v>115</v>
      </c>
      <c r="C90" s="108" t="s">
        <v>116</v>
      </c>
      <c r="D90" s="109"/>
      <c r="E90" s="110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</row>
    <row r="91" spans="2:17" ht="15" customHeight="1" thickBot="1" x14ac:dyDescent="0.25">
      <c r="B91" s="25"/>
      <c r="C91" s="111" t="s">
        <v>117</v>
      </c>
      <c r="D91" s="112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</row>
    <row r="92" spans="2:17" ht="56.25" customHeight="1" thickBot="1" x14ac:dyDescent="0.25">
      <c r="B92" s="25"/>
      <c r="C92" s="333" t="s">
        <v>272</v>
      </c>
      <c r="D92" s="33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</row>
    <row r="93" spans="2:17" ht="16.5" customHeight="1" thickBot="1" x14ac:dyDescent="0.25">
      <c r="B93" s="16" t="s">
        <v>119</v>
      </c>
      <c r="C93" s="108" t="s">
        <v>120</v>
      </c>
      <c r="D93" s="109"/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</row>
    <row r="94" spans="2:17" ht="17.25" customHeight="1" thickBot="1" x14ac:dyDescent="0.25">
      <c r="B94" s="18" t="s">
        <v>215</v>
      </c>
      <c r="C94" s="107" t="s">
        <v>122</v>
      </c>
      <c r="D94" s="102" t="s">
        <v>38</v>
      </c>
      <c r="E94" s="115">
        <f>-20*LOG(4*PI()*(E22/0.3)*6378000*(SQRT((E9/6378)^2-(COS(RADIANS(E73)))^2)-SIN(RADIANS(E73))))</f>
        <v>-209.98794953493126</v>
      </c>
      <c r="F94" s="94">
        <f t="shared" ref="F94:Q94" si="2">-20*LOG(4*PI()*(F22/0.3)*6378000*(SQRT((F9/6378)^2-(COS(RADIANS(F73)))^2)-SIN(RADIANS(F73))))</f>
        <v>-214.06386542710896</v>
      </c>
      <c r="G94" s="94">
        <f t="shared" si="2"/>
        <v>-214.06386542710896</v>
      </c>
      <c r="H94" s="94">
        <f t="shared" si="2"/>
        <v>-214.06386542710896</v>
      </c>
      <c r="I94" s="94">
        <f t="shared" si="2"/>
        <v>-214.06386542710896</v>
      </c>
      <c r="J94" s="94">
        <f t="shared" si="2"/>
        <v>-209.76841518916052</v>
      </c>
      <c r="K94" s="94">
        <f t="shared" si="2"/>
        <v>-209.76841518916052</v>
      </c>
      <c r="L94" s="94">
        <f t="shared" si="2"/>
        <v>-209.54625756408541</v>
      </c>
      <c r="M94" s="94">
        <f t="shared" si="2"/>
        <v>-209.54625756408541</v>
      </c>
      <c r="N94" s="94">
        <f t="shared" si="2"/>
        <v>-209.76841518916052</v>
      </c>
      <c r="O94" s="94">
        <f t="shared" si="2"/>
        <v>-209.76841518916052</v>
      </c>
      <c r="P94" s="94">
        <f t="shared" si="2"/>
        <v>-209.54625756408541</v>
      </c>
      <c r="Q94" s="94">
        <f t="shared" si="2"/>
        <v>-209.54625756408541</v>
      </c>
    </row>
    <row r="95" spans="2:17" ht="21.75" customHeight="1" thickBot="1" x14ac:dyDescent="0.25">
      <c r="B95" s="18" t="s">
        <v>216</v>
      </c>
      <c r="C95" s="107" t="s">
        <v>235</v>
      </c>
      <c r="D95" s="102" t="s">
        <v>35</v>
      </c>
      <c r="E95" s="115">
        <f>E63+E49+E94</f>
        <v>-45.487949534931261</v>
      </c>
      <c r="F95" s="94">
        <f t="shared" ref="F95:Q95" si="3">F63+F49+F94</f>
        <v>-86.863865427108962</v>
      </c>
      <c r="G95" s="94">
        <f t="shared" si="3"/>
        <v>-86.863865427108962</v>
      </c>
      <c r="H95" s="94">
        <f t="shared" si="3"/>
        <v>-94.193865427108975</v>
      </c>
      <c r="I95" s="94">
        <f t="shared" si="3"/>
        <v>-94.193865427108975</v>
      </c>
      <c r="J95" s="94">
        <f t="shared" si="3"/>
        <v>-111.66841518916053</v>
      </c>
      <c r="K95" s="94">
        <f t="shared" si="3"/>
        <v>-111.66841518916053</v>
      </c>
      <c r="L95" s="94">
        <f t="shared" si="3"/>
        <v>-111.44625756408541</v>
      </c>
      <c r="M95" s="94">
        <f t="shared" si="3"/>
        <v>-111.44625756408541</v>
      </c>
      <c r="N95" s="94">
        <f t="shared" si="3"/>
        <v>-118.56841518916052</v>
      </c>
      <c r="O95" s="94">
        <f t="shared" si="3"/>
        <v>-118.56841518916052</v>
      </c>
      <c r="P95" s="94">
        <f t="shared" si="3"/>
        <v>-118.34625756408541</v>
      </c>
      <c r="Q95" s="94">
        <f t="shared" si="3"/>
        <v>-118.34625756408541</v>
      </c>
    </row>
    <row r="96" spans="2:17" ht="23.25" customHeight="1" thickBot="1" x14ac:dyDescent="0.25">
      <c r="B96" s="18" t="s">
        <v>217</v>
      </c>
      <c r="C96" s="107" t="s">
        <v>124</v>
      </c>
      <c r="D96" s="102" t="s">
        <v>35</v>
      </c>
      <c r="E96" s="115">
        <f>-228.6+10*LOG(E52*E30*1000000)</f>
        <v>-108.82276394711153</v>
      </c>
      <c r="F96" s="94">
        <f t="shared" ref="F96:Q96" si="4">-228.6+10*LOG(F52*F30*1000000)</f>
        <v>-114.5203155359784</v>
      </c>
      <c r="G96" s="94">
        <f t="shared" si="4"/>
        <v>-121.99513984215031</v>
      </c>
      <c r="H96" s="94">
        <f t="shared" si="4"/>
        <v>-119.00958607678905</v>
      </c>
      <c r="I96" s="94">
        <f t="shared" si="4"/>
        <v>-125.99928612014924</v>
      </c>
      <c r="J96" s="94">
        <f t="shared" si="4"/>
        <v>-133.12471423540217</v>
      </c>
      <c r="K96" s="94">
        <f t="shared" si="4"/>
        <v>-136.13501419204198</v>
      </c>
      <c r="L96" s="94">
        <f t="shared" si="4"/>
        <v>-133.12471423540217</v>
      </c>
      <c r="M96" s="94">
        <f t="shared" si="4"/>
        <v>-136.13501419204198</v>
      </c>
      <c r="N96" s="94">
        <f t="shared" si="4"/>
        <v>-136.13501419204198</v>
      </c>
      <c r="O96" s="94">
        <f t="shared" si="4"/>
        <v>-143.12471423540217</v>
      </c>
      <c r="P96" s="94">
        <f t="shared" si="4"/>
        <v>-136.13501419204198</v>
      </c>
      <c r="Q96" s="94">
        <f t="shared" si="4"/>
        <v>-143.12471423540217</v>
      </c>
    </row>
    <row r="97" spans="2:17" ht="16.5" customHeight="1" thickBot="1" x14ac:dyDescent="0.25">
      <c r="B97" s="18" t="s">
        <v>218</v>
      </c>
      <c r="C97" s="107" t="s">
        <v>208</v>
      </c>
      <c r="D97" s="102" t="s">
        <v>38</v>
      </c>
      <c r="E97" s="115">
        <f>E95-E96</f>
        <v>63.334814412180265</v>
      </c>
      <c r="F97" s="94">
        <f t="shared" ref="F97:Q97" si="5">F95-F96</f>
        <v>27.656450108869436</v>
      </c>
      <c r="G97" s="94">
        <f t="shared" si="5"/>
        <v>35.131274415041347</v>
      </c>
      <c r="H97" s="94">
        <f t="shared" si="5"/>
        <v>24.815720649680074</v>
      </c>
      <c r="I97" s="94">
        <f t="shared" si="5"/>
        <v>31.805420693040261</v>
      </c>
      <c r="J97" s="94">
        <f t="shared" si="5"/>
        <v>21.456299046241639</v>
      </c>
      <c r="K97" s="94">
        <f t="shared" si="5"/>
        <v>24.466599002881452</v>
      </c>
      <c r="L97" s="94">
        <f t="shared" si="5"/>
        <v>21.678456671316752</v>
      </c>
      <c r="M97" s="94">
        <f t="shared" si="5"/>
        <v>24.688756627956565</v>
      </c>
      <c r="N97" s="94">
        <f t="shared" si="5"/>
        <v>17.56659900288146</v>
      </c>
      <c r="O97" s="94">
        <f t="shared" si="5"/>
        <v>24.556299046241648</v>
      </c>
      <c r="P97" s="94">
        <f t="shared" si="5"/>
        <v>17.788756627956573</v>
      </c>
      <c r="Q97" s="94">
        <f t="shared" si="5"/>
        <v>24.778456671316761</v>
      </c>
    </row>
    <row r="98" spans="2:17" ht="13.5" thickBot="1" x14ac:dyDescent="0.25">
      <c r="B98" s="18" t="s">
        <v>219</v>
      </c>
      <c r="C98" s="107" t="s">
        <v>212</v>
      </c>
      <c r="D98" s="102" t="s">
        <v>38</v>
      </c>
      <c r="E98" s="115">
        <f>-10*LOG(10^(-E75/10)+10^(-E76/10))</f>
        <v>22.209902503474336</v>
      </c>
      <c r="F98" s="94">
        <f t="shared" ref="F98:Q98" si="6">-10*LOG(10^(-F75/10)+10^(-F76/10))</f>
        <v>24.460981089561329</v>
      </c>
      <c r="G98" s="94">
        <f t="shared" si="6"/>
        <v>24.460981089561329</v>
      </c>
      <c r="H98" s="94">
        <f t="shared" si="6"/>
        <v>24.460981089561329</v>
      </c>
      <c r="I98" s="94">
        <f t="shared" si="6"/>
        <v>24.460981089561329</v>
      </c>
      <c r="J98" s="94">
        <f t="shared" si="6"/>
        <v>24.460981089561329</v>
      </c>
      <c r="K98" s="94">
        <f t="shared" si="6"/>
        <v>24.460981089561329</v>
      </c>
      <c r="L98" s="94">
        <f t="shared" si="6"/>
        <v>24.460981089561329</v>
      </c>
      <c r="M98" s="94">
        <f t="shared" si="6"/>
        <v>24.460981089561329</v>
      </c>
      <c r="N98" s="94">
        <f t="shared" si="6"/>
        <v>24.460981089561329</v>
      </c>
      <c r="O98" s="94">
        <f t="shared" si="6"/>
        <v>24.460981089561329</v>
      </c>
      <c r="P98" s="94">
        <f t="shared" si="6"/>
        <v>24.460981089561329</v>
      </c>
      <c r="Q98" s="94">
        <f t="shared" si="6"/>
        <v>24.460981089561329</v>
      </c>
    </row>
    <row r="99" spans="2:17" ht="16.5" customHeight="1" thickBot="1" x14ac:dyDescent="0.25">
      <c r="B99" s="18" t="s">
        <v>220</v>
      </c>
      <c r="C99" s="107" t="s">
        <v>239</v>
      </c>
      <c r="D99" s="102" t="s">
        <v>38</v>
      </c>
      <c r="E99" s="115">
        <f>-10*LOG(10^(-E97/10)+10^(-E98/10))</f>
        <v>22.209567324813555</v>
      </c>
      <c r="F99" s="94">
        <f t="shared" ref="F99:Q99" si="7">-10*LOG(10^(-F97/10)+10^(-F98/10))</f>
        <v>22.760918496279125</v>
      </c>
      <c r="G99" s="94">
        <f t="shared" si="7"/>
        <v>24.10389072665355</v>
      </c>
      <c r="H99" s="94">
        <f t="shared" si="7"/>
        <v>21.624429948601286</v>
      </c>
      <c r="I99" s="94">
        <f t="shared" si="7"/>
        <v>23.726316013296639</v>
      </c>
      <c r="J99" s="94">
        <f t="shared" si="7"/>
        <v>19.693513010331291</v>
      </c>
      <c r="K99" s="94">
        <f t="shared" si="7"/>
        <v>21.45348918118448</v>
      </c>
      <c r="L99" s="94">
        <f t="shared" si="7"/>
        <v>19.840283913579285</v>
      </c>
      <c r="M99" s="94">
        <f t="shared" si="7"/>
        <v>21.563075797992198</v>
      </c>
      <c r="N99" s="94">
        <f t="shared" si="7"/>
        <v>16.758754227831002</v>
      </c>
      <c r="O99" s="94">
        <f t="shared" si="7"/>
        <v>21.498078614429041</v>
      </c>
      <c r="P99" s="94">
        <f t="shared" si="7"/>
        <v>16.942393613032781</v>
      </c>
      <c r="Q99" s="94">
        <f t="shared" si="7"/>
        <v>21.606518578664556</v>
      </c>
    </row>
    <row r="100" spans="2:17" ht="18.75" customHeight="1" thickBot="1" x14ac:dyDescent="0.25">
      <c r="B100" s="18" t="s">
        <v>221</v>
      </c>
      <c r="C100" s="107" t="s">
        <v>123</v>
      </c>
      <c r="D100" s="102" t="s">
        <v>38</v>
      </c>
      <c r="E100" s="115">
        <f>-20*LOG(4*PI()*(E24/0.3)*6378000*(SQRT((E9/6378)^2-(COS(RADIANS(E73)))^2)-SIN(RADIANS(E73))))</f>
        <v>-206.14707417512503</v>
      </c>
      <c r="F100" s="94">
        <f t="shared" ref="F100:Q100" si="8">-20*LOG(4*PI()*(F24/0.3)*6378000*(SQRT((F9/6378)^2-(COS(RADIANS(F73)))^2)-SIN(RADIANS(F73))))</f>
        <v>-212.07872033966285</v>
      </c>
      <c r="G100" s="94">
        <f t="shared" si="8"/>
        <v>-212.07872033966285</v>
      </c>
      <c r="H100" s="94">
        <f t="shared" si="8"/>
        <v>-212.07872033966285</v>
      </c>
      <c r="I100" s="94">
        <f t="shared" si="8"/>
        <v>-212.07872033966285</v>
      </c>
      <c r="J100" s="94">
        <f t="shared" si="8"/>
        <v>-206.2903477310104</v>
      </c>
      <c r="K100" s="94">
        <f t="shared" si="8"/>
        <v>-206.2903477310104</v>
      </c>
      <c r="L100" s="94">
        <f t="shared" si="8"/>
        <v>-205.91118580304905</v>
      </c>
      <c r="M100" s="94">
        <f t="shared" si="8"/>
        <v>-205.91118580304905</v>
      </c>
      <c r="N100" s="94">
        <f t="shared" si="8"/>
        <v>-206.2903477310104</v>
      </c>
      <c r="O100" s="94">
        <f t="shared" si="8"/>
        <v>-206.2903477310104</v>
      </c>
      <c r="P100" s="94">
        <f t="shared" si="8"/>
        <v>-205.91118580304905</v>
      </c>
      <c r="Q100" s="94">
        <f t="shared" si="8"/>
        <v>-205.91118580304905</v>
      </c>
    </row>
    <row r="101" spans="2:17" ht="24.75" customHeight="1" thickBot="1" x14ac:dyDescent="0.25">
      <c r="B101" s="18" t="s">
        <v>222</v>
      </c>
      <c r="C101" s="107" t="s">
        <v>236</v>
      </c>
      <c r="D101" s="102" t="s">
        <v>35</v>
      </c>
      <c r="E101" s="115">
        <f>E41+E70+E100</f>
        <v>-66.647074175125027</v>
      </c>
      <c r="F101" s="94">
        <f t="shared" ref="F101:Q101" si="9">F41+F70+F100</f>
        <v>-89.178720339662846</v>
      </c>
      <c r="G101" s="94">
        <f t="shared" si="9"/>
        <v>-89.178720339662846</v>
      </c>
      <c r="H101" s="94">
        <f t="shared" si="9"/>
        <v>-90.778720339662854</v>
      </c>
      <c r="I101" s="94">
        <f t="shared" si="9"/>
        <v>-90.778720339662854</v>
      </c>
      <c r="J101" s="94">
        <f t="shared" si="9"/>
        <v>-97.190347731010405</v>
      </c>
      <c r="K101" s="94">
        <f t="shared" si="9"/>
        <v>-97.190347731010405</v>
      </c>
      <c r="L101" s="94">
        <f t="shared" si="9"/>
        <v>-96.811185803049057</v>
      </c>
      <c r="M101" s="94">
        <f t="shared" si="9"/>
        <v>-96.811185803049057</v>
      </c>
      <c r="N101" s="94">
        <f t="shared" si="9"/>
        <v>-101.89034773101039</v>
      </c>
      <c r="O101" s="94">
        <f t="shared" si="9"/>
        <v>-101.89034773101039</v>
      </c>
      <c r="P101" s="94">
        <f t="shared" si="9"/>
        <v>-101.51118580304905</v>
      </c>
      <c r="Q101" s="94">
        <f t="shared" si="9"/>
        <v>-101.51118580304905</v>
      </c>
    </row>
    <row r="102" spans="2:17" ht="29.25" customHeight="1" thickBot="1" x14ac:dyDescent="0.25">
      <c r="B102" s="18" t="s">
        <v>223</v>
      </c>
      <c r="C102" s="107" t="s">
        <v>389</v>
      </c>
      <c r="D102" s="102" t="s">
        <v>35</v>
      </c>
      <c r="E102" s="115">
        <f>-228.6+10*LOG(E72*E31*1000000)</f>
        <v>-109.48309841246137</v>
      </c>
      <c r="F102" s="94">
        <f t="shared" ref="F102:Q102" si="10">-228.6+10*LOG(F72*F31*1000000)</f>
        <v>-116.29551078621725</v>
      </c>
      <c r="G102" s="94">
        <f t="shared" si="10"/>
        <v>-116.29551078621725</v>
      </c>
      <c r="H102" s="94">
        <f t="shared" si="10"/>
        <v>-116.29551078621725</v>
      </c>
      <c r="I102" s="94">
        <f t="shared" si="10"/>
        <v>-122.31611069949687</v>
      </c>
      <c r="J102" s="94">
        <f t="shared" si="10"/>
        <v>-119.43546051450073</v>
      </c>
      <c r="K102" s="94">
        <f t="shared" si="10"/>
        <v>-119.43546051450073</v>
      </c>
      <c r="L102" s="94">
        <f t="shared" si="10"/>
        <v>-119.43546051450073</v>
      </c>
      <c r="M102" s="94">
        <f t="shared" si="10"/>
        <v>-119.43546051450073</v>
      </c>
      <c r="N102" s="94">
        <f t="shared" si="10"/>
        <v>-119.43546051450073</v>
      </c>
      <c r="O102" s="94">
        <f t="shared" si="10"/>
        <v>-119.43546051450073</v>
      </c>
      <c r="P102" s="94">
        <f t="shared" si="10"/>
        <v>-119.43546051450073</v>
      </c>
      <c r="Q102" s="94">
        <f t="shared" si="10"/>
        <v>-119.43546051450073</v>
      </c>
    </row>
    <row r="103" spans="2:17" ht="21" customHeight="1" thickBot="1" x14ac:dyDescent="0.25">
      <c r="B103" s="18" t="s">
        <v>224</v>
      </c>
      <c r="C103" s="107" t="s">
        <v>209</v>
      </c>
      <c r="D103" s="102" t="s">
        <v>38</v>
      </c>
      <c r="E103" s="115">
        <f>E101-E102</f>
        <v>42.836024237336346</v>
      </c>
      <c r="F103" s="94">
        <f t="shared" ref="F103:Q103" si="11">F101-F102</f>
        <v>27.116790446554404</v>
      </c>
      <c r="G103" s="94">
        <f t="shared" si="11"/>
        <v>27.116790446554404</v>
      </c>
      <c r="H103" s="94">
        <f t="shared" si="11"/>
        <v>25.516790446554396</v>
      </c>
      <c r="I103" s="94">
        <f t="shared" si="11"/>
        <v>31.537390359834021</v>
      </c>
      <c r="J103" s="94">
        <f t="shared" si="11"/>
        <v>22.245112783490328</v>
      </c>
      <c r="K103" s="94">
        <f t="shared" si="11"/>
        <v>22.245112783490328</v>
      </c>
      <c r="L103" s="94">
        <f t="shared" si="11"/>
        <v>22.624274711451676</v>
      </c>
      <c r="M103" s="94">
        <f t="shared" si="11"/>
        <v>22.624274711451676</v>
      </c>
      <c r="N103" s="94">
        <f t="shared" si="11"/>
        <v>17.545112783490339</v>
      </c>
      <c r="O103" s="94">
        <f t="shared" si="11"/>
        <v>17.545112783490339</v>
      </c>
      <c r="P103" s="94">
        <f t="shared" si="11"/>
        <v>17.924274711451687</v>
      </c>
      <c r="Q103" s="94">
        <f t="shared" si="11"/>
        <v>17.924274711451687</v>
      </c>
    </row>
    <row r="104" spans="2:17" ht="15" customHeight="1" thickBot="1" x14ac:dyDescent="0.25">
      <c r="B104" s="18" t="s">
        <v>225</v>
      </c>
      <c r="C104" s="107" t="s">
        <v>213</v>
      </c>
      <c r="D104" s="102" t="s">
        <v>38</v>
      </c>
      <c r="E104" s="115">
        <f>-10*LOG(10^(-E77/10)+10^(-E78/10))</f>
        <v>22.209902503474336</v>
      </c>
      <c r="F104" s="94">
        <f t="shared" ref="F104:Q104" si="12">-10*LOG(10^(-F77/10)+10^(-F78/10))</f>
        <v>24.460981089561329</v>
      </c>
      <c r="G104" s="94">
        <f t="shared" si="12"/>
        <v>24.460981089561329</v>
      </c>
      <c r="H104" s="94">
        <f t="shared" si="12"/>
        <v>24.460981089561329</v>
      </c>
      <c r="I104" s="94">
        <f t="shared" si="12"/>
        <v>24.460981089561329</v>
      </c>
      <c r="J104" s="94">
        <f t="shared" si="12"/>
        <v>24.460981089561329</v>
      </c>
      <c r="K104" s="94">
        <f t="shared" si="12"/>
        <v>24.460981089561329</v>
      </c>
      <c r="L104" s="94">
        <f t="shared" si="12"/>
        <v>24.460981089561329</v>
      </c>
      <c r="M104" s="94">
        <f t="shared" si="12"/>
        <v>24.460981089561329</v>
      </c>
      <c r="N104" s="94">
        <f t="shared" si="12"/>
        <v>24.460981089561329</v>
      </c>
      <c r="O104" s="94">
        <f t="shared" si="12"/>
        <v>24.460981089561329</v>
      </c>
      <c r="P104" s="94">
        <f t="shared" si="12"/>
        <v>24.460981089561329</v>
      </c>
      <c r="Q104" s="94">
        <f t="shared" si="12"/>
        <v>24.460981089561329</v>
      </c>
    </row>
    <row r="105" spans="2:17" ht="18.75" customHeight="1" thickBot="1" x14ac:dyDescent="0.25">
      <c r="B105" s="18" t="s">
        <v>226</v>
      </c>
      <c r="C105" s="107" t="s">
        <v>240</v>
      </c>
      <c r="D105" s="102" t="s">
        <v>38</v>
      </c>
      <c r="E105" s="115">
        <f>-10*LOG(10^(-E103/10)+10^(-E104/10))</f>
        <v>22.172465683390339</v>
      </c>
      <c r="F105" s="94">
        <f t="shared" ref="F105:Q105" si="13">-10*LOG(10^(-F103/10)+10^(-F104/10))</f>
        <v>22.578661406483356</v>
      </c>
      <c r="G105" s="94">
        <f t="shared" si="13"/>
        <v>22.578661406483356</v>
      </c>
      <c r="H105" s="94">
        <f t="shared" si="13"/>
        <v>21.946579906228795</v>
      </c>
      <c r="I105" s="94">
        <f t="shared" si="13"/>
        <v>23.68350047766458</v>
      </c>
      <c r="J105" s="94">
        <f t="shared" si="13"/>
        <v>20.202930575526587</v>
      </c>
      <c r="K105" s="94">
        <f t="shared" si="13"/>
        <v>20.202930575526587</v>
      </c>
      <c r="L105" s="94">
        <f t="shared" si="13"/>
        <v>20.43594618487948</v>
      </c>
      <c r="M105" s="94">
        <f t="shared" si="13"/>
        <v>20.43594618487948</v>
      </c>
      <c r="N105" s="94">
        <f t="shared" si="13"/>
        <v>16.740907539378281</v>
      </c>
      <c r="O105" s="94">
        <f t="shared" si="13"/>
        <v>16.740907539378281</v>
      </c>
      <c r="P105" s="94">
        <f t="shared" si="13"/>
        <v>17.053605547684739</v>
      </c>
      <c r="Q105" s="94">
        <f t="shared" si="13"/>
        <v>17.053605547684739</v>
      </c>
    </row>
    <row r="106" spans="2:17" ht="18.75" customHeight="1" thickBot="1" x14ac:dyDescent="0.25">
      <c r="B106" s="62" t="s">
        <v>210</v>
      </c>
      <c r="C106" s="108" t="s">
        <v>439</v>
      </c>
      <c r="D106" s="104"/>
      <c r="E106" s="116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</row>
    <row r="107" spans="2:17" ht="19.5" customHeight="1" thickBot="1" x14ac:dyDescent="0.25">
      <c r="B107" s="18" t="s">
        <v>227</v>
      </c>
      <c r="C107" s="107" t="s">
        <v>253</v>
      </c>
      <c r="D107" s="102" t="s">
        <v>38</v>
      </c>
      <c r="E107" s="115" t="str">
        <f>IF(LEFT(TRIM(E33),1)="T",-10*LOG(10^(-E99/10)+10^(-E105/10)),"-")</f>
        <v>-</v>
      </c>
      <c r="F107" s="94" t="str">
        <f t="shared" ref="F107:Q107" si="14">IF(LEFT(TRIM(F33),1)="T",-10*LOG(10^(-F99/10)+10^(-F105/10)),"-")</f>
        <v>-</v>
      </c>
      <c r="G107" s="94" t="str">
        <f t="shared" si="14"/>
        <v>-</v>
      </c>
      <c r="H107" s="94" t="str">
        <f t="shared" si="14"/>
        <v>-</v>
      </c>
      <c r="I107" s="94" t="str">
        <f t="shared" si="14"/>
        <v>-</v>
      </c>
      <c r="J107" s="94" t="str">
        <f t="shared" si="14"/>
        <v>-</v>
      </c>
      <c r="K107" s="94" t="str">
        <f t="shared" si="14"/>
        <v>-</v>
      </c>
      <c r="L107" s="94" t="str">
        <f t="shared" si="14"/>
        <v>-</v>
      </c>
      <c r="M107" s="94" t="str">
        <f t="shared" si="14"/>
        <v>-</v>
      </c>
      <c r="N107" s="94" t="str">
        <f t="shared" si="14"/>
        <v>-</v>
      </c>
      <c r="O107" s="94" t="str">
        <f t="shared" si="14"/>
        <v>-</v>
      </c>
      <c r="P107" s="94" t="str">
        <f t="shared" si="14"/>
        <v>-</v>
      </c>
      <c r="Q107" s="94" t="str">
        <f t="shared" si="14"/>
        <v>-</v>
      </c>
    </row>
    <row r="108" spans="2:17" ht="22.5" customHeight="1" thickBot="1" x14ac:dyDescent="0.25">
      <c r="B108" s="18" t="s">
        <v>228</v>
      </c>
      <c r="C108" s="107" t="s">
        <v>214</v>
      </c>
      <c r="D108" s="102" t="s">
        <v>38</v>
      </c>
      <c r="E108" s="115" t="str">
        <f>IF(LEFT(TRIM(E33),1)="T",E81,"-")</f>
        <v>-</v>
      </c>
      <c r="F108" s="94" t="str">
        <f t="shared" ref="F108:Q108" si="15">IF(LEFT(TRIM(F33),1)="T",F81,"-")</f>
        <v>-</v>
      </c>
      <c r="G108" s="94" t="str">
        <f t="shared" si="15"/>
        <v>-</v>
      </c>
      <c r="H108" s="94" t="str">
        <f t="shared" si="15"/>
        <v>-</v>
      </c>
      <c r="I108" s="94" t="str">
        <f t="shared" si="15"/>
        <v>-</v>
      </c>
      <c r="J108" s="94" t="str">
        <f t="shared" si="15"/>
        <v>-</v>
      </c>
      <c r="K108" s="94" t="str">
        <f t="shared" si="15"/>
        <v>-</v>
      </c>
      <c r="L108" s="94" t="str">
        <f t="shared" si="15"/>
        <v>-</v>
      </c>
      <c r="M108" s="94" t="str">
        <f t="shared" si="15"/>
        <v>-</v>
      </c>
      <c r="N108" s="94" t="str">
        <f t="shared" si="15"/>
        <v>-</v>
      </c>
      <c r="O108" s="94" t="str">
        <f t="shared" si="15"/>
        <v>-</v>
      </c>
      <c r="P108" s="94" t="str">
        <f t="shared" si="15"/>
        <v>-</v>
      </c>
      <c r="Q108" s="94" t="str">
        <f t="shared" si="15"/>
        <v>-</v>
      </c>
    </row>
    <row r="109" spans="2:17" ht="18" customHeight="1" thickBot="1" x14ac:dyDescent="0.25">
      <c r="B109" s="18" t="s">
        <v>229</v>
      </c>
      <c r="C109" s="117" t="s">
        <v>254</v>
      </c>
      <c r="D109" s="118" t="s">
        <v>38</v>
      </c>
      <c r="E109" s="119" t="str">
        <f>IF(LEFT(TRIM(E33),1)="T",E107-E108,"-")</f>
        <v>-</v>
      </c>
      <c r="F109" s="91" t="str">
        <f t="shared" ref="F109:Q109" si="16">IF(LEFT(TRIM(F33),1)="T",F107-F108,"-")</f>
        <v>-</v>
      </c>
      <c r="G109" s="91" t="str">
        <f t="shared" si="16"/>
        <v>-</v>
      </c>
      <c r="H109" s="91" t="str">
        <f t="shared" si="16"/>
        <v>-</v>
      </c>
      <c r="I109" s="91" t="str">
        <f t="shared" si="16"/>
        <v>-</v>
      </c>
      <c r="J109" s="91" t="str">
        <f t="shared" si="16"/>
        <v>-</v>
      </c>
      <c r="K109" s="91" t="str">
        <f t="shared" si="16"/>
        <v>-</v>
      </c>
      <c r="L109" s="91" t="str">
        <f t="shared" si="16"/>
        <v>-</v>
      </c>
      <c r="M109" s="91" t="str">
        <f t="shared" si="16"/>
        <v>-</v>
      </c>
      <c r="N109" s="91" t="str">
        <f t="shared" si="16"/>
        <v>-</v>
      </c>
      <c r="O109" s="91" t="str">
        <f t="shared" si="16"/>
        <v>-</v>
      </c>
      <c r="P109" s="91" t="str">
        <f t="shared" si="16"/>
        <v>-</v>
      </c>
      <c r="Q109" s="91" t="str">
        <f t="shared" si="16"/>
        <v>-</v>
      </c>
    </row>
    <row r="110" spans="2:17" ht="18.75" customHeight="1" thickBot="1" x14ac:dyDescent="0.25">
      <c r="B110" s="62" t="s">
        <v>211</v>
      </c>
      <c r="C110" s="108" t="s">
        <v>242</v>
      </c>
      <c r="D110" s="104"/>
      <c r="E110" s="116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</row>
    <row r="111" spans="2:17" ht="24" customHeight="1" thickBot="1" x14ac:dyDescent="0.25">
      <c r="B111" s="18" t="s">
        <v>230</v>
      </c>
      <c r="C111" s="107" t="s">
        <v>255</v>
      </c>
      <c r="D111" s="102" t="s">
        <v>38</v>
      </c>
      <c r="E111" s="115">
        <f>IF(LEFT(TRIM(E33),1)="R",E99,"-")</f>
        <v>22.209567324813555</v>
      </c>
      <c r="F111" s="94">
        <f t="shared" ref="F111:Q111" si="17">IF(LEFT(TRIM(F33),1)="R",F99,"-")</f>
        <v>22.760918496279125</v>
      </c>
      <c r="G111" s="94">
        <f t="shared" si="17"/>
        <v>24.10389072665355</v>
      </c>
      <c r="H111" s="94">
        <f t="shared" si="17"/>
        <v>21.624429948601286</v>
      </c>
      <c r="I111" s="94">
        <f t="shared" si="17"/>
        <v>23.726316013296639</v>
      </c>
      <c r="J111" s="94">
        <f t="shared" si="17"/>
        <v>19.693513010331291</v>
      </c>
      <c r="K111" s="94">
        <f t="shared" si="17"/>
        <v>21.45348918118448</v>
      </c>
      <c r="L111" s="94">
        <f t="shared" si="17"/>
        <v>19.840283913579285</v>
      </c>
      <c r="M111" s="94">
        <f t="shared" si="17"/>
        <v>21.563075797992198</v>
      </c>
      <c r="N111" s="94">
        <f t="shared" si="17"/>
        <v>16.758754227831002</v>
      </c>
      <c r="O111" s="94">
        <f t="shared" si="17"/>
        <v>21.498078614429041</v>
      </c>
      <c r="P111" s="94">
        <f t="shared" si="17"/>
        <v>16.942393613032781</v>
      </c>
      <c r="Q111" s="94">
        <f t="shared" si="17"/>
        <v>21.606518578664556</v>
      </c>
    </row>
    <row r="112" spans="2:17" ht="18.75" customHeight="1" thickBot="1" x14ac:dyDescent="0.25">
      <c r="B112" s="18" t="s">
        <v>231</v>
      </c>
      <c r="C112" s="107" t="s">
        <v>245</v>
      </c>
      <c r="D112" s="102" t="s">
        <v>38</v>
      </c>
      <c r="E112" s="115">
        <f>IF(LEFT(TRIM(E33),1)="R",E81,"-")</f>
        <v>22</v>
      </c>
      <c r="F112" s="94">
        <f t="shared" ref="F112:Q112" si="18">IF(LEFT(TRIM(F33),1)="R",F81,"-")</f>
        <v>15</v>
      </c>
      <c r="G112" s="94">
        <f t="shared" si="18"/>
        <v>15</v>
      </c>
      <c r="H112" s="94">
        <f t="shared" si="18"/>
        <v>15</v>
      </c>
      <c r="I112" s="94">
        <f t="shared" si="18"/>
        <v>15</v>
      </c>
      <c r="J112" s="94">
        <f t="shared" si="18"/>
        <v>15</v>
      </c>
      <c r="K112" s="94">
        <f t="shared" si="18"/>
        <v>12</v>
      </c>
      <c r="L112" s="94">
        <f t="shared" si="18"/>
        <v>15</v>
      </c>
      <c r="M112" s="94">
        <f t="shared" si="18"/>
        <v>12</v>
      </c>
      <c r="N112" s="94">
        <f t="shared" si="18"/>
        <v>11</v>
      </c>
      <c r="O112" s="94">
        <f t="shared" si="18"/>
        <v>9</v>
      </c>
      <c r="P112" s="94">
        <f t="shared" si="18"/>
        <v>11</v>
      </c>
      <c r="Q112" s="94">
        <f t="shared" si="18"/>
        <v>9</v>
      </c>
    </row>
    <row r="113" spans="2:17" ht="16.5" customHeight="1" thickBot="1" x14ac:dyDescent="0.25">
      <c r="B113" s="18" t="s">
        <v>232</v>
      </c>
      <c r="C113" s="117" t="s">
        <v>256</v>
      </c>
      <c r="D113" s="118" t="s">
        <v>38</v>
      </c>
      <c r="E113" s="119">
        <f>IF(LEFT(TRIM(E33),1)="R",E111-E112,"-")</f>
        <v>0.20956732481355544</v>
      </c>
      <c r="F113" s="91">
        <f t="shared" ref="F113:Q113" si="19">IF(LEFT(TRIM(F33),1)="R",F111-F112,"-")</f>
        <v>7.7609184962791247</v>
      </c>
      <c r="G113" s="91">
        <f t="shared" si="19"/>
        <v>9.1038907266535496</v>
      </c>
      <c r="H113" s="91">
        <f t="shared" si="19"/>
        <v>6.6244299486012856</v>
      </c>
      <c r="I113" s="91">
        <f t="shared" si="19"/>
        <v>8.7263160132966391</v>
      </c>
      <c r="J113" s="91">
        <f t="shared" si="19"/>
        <v>4.6935130103312908</v>
      </c>
      <c r="K113" s="91">
        <f t="shared" si="19"/>
        <v>9.4534891811844801</v>
      </c>
      <c r="L113" s="91">
        <f t="shared" si="19"/>
        <v>4.8402839135792846</v>
      </c>
      <c r="M113" s="91">
        <f t="shared" si="19"/>
        <v>9.5630757979921981</v>
      </c>
      <c r="N113" s="91">
        <f t="shared" si="19"/>
        <v>5.7587542278310018</v>
      </c>
      <c r="O113" s="91">
        <f t="shared" si="19"/>
        <v>12.498078614429041</v>
      </c>
      <c r="P113" s="91">
        <f t="shared" si="19"/>
        <v>5.942393613032781</v>
      </c>
      <c r="Q113" s="91">
        <f t="shared" si="19"/>
        <v>12.606518578664556</v>
      </c>
    </row>
    <row r="114" spans="2:17" ht="21" customHeight="1" thickBot="1" x14ac:dyDescent="0.25">
      <c r="B114" s="18" t="s">
        <v>233</v>
      </c>
      <c r="C114" s="107" t="s">
        <v>257</v>
      </c>
      <c r="D114" s="102" t="s">
        <v>38</v>
      </c>
      <c r="E114" s="115">
        <f>IF(LEFT(TRIM(E33),1)="R",E105,"-")</f>
        <v>22.172465683390339</v>
      </c>
      <c r="F114" s="94">
        <f t="shared" ref="F114:Q114" si="20">IF(LEFT(TRIM(F33),1)="R",F105,"-")</f>
        <v>22.578661406483356</v>
      </c>
      <c r="G114" s="94">
        <f t="shared" si="20"/>
        <v>22.578661406483356</v>
      </c>
      <c r="H114" s="94">
        <f t="shared" si="20"/>
        <v>21.946579906228795</v>
      </c>
      <c r="I114" s="94">
        <f t="shared" si="20"/>
        <v>23.68350047766458</v>
      </c>
      <c r="J114" s="94">
        <f t="shared" si="20"/>
        <v>20.202930575526587</v>
      </c>
      <c r="K114" s="94">
        <f t="shared" si="20"/>
        <v>20.202930575526587</v>
      </c>
      <c r="L114" s="94">
        <f t="shared" si="20"/>
        <v>20.43594618487948</v>
      </c>
      <c r="M114" s="94">
        <f t="shared" si="20"/>
        <v>20.43594618487948</v>
      </c>
      <c r="N114" s="94">
        <f t="shared" si="20"/>
        <v>16.740907539378281</v>
      </c>
      <c r="O114" s="94">
        <f t="shared" si="20"/>
        <v>16.740907539378281</v>
      </c>
      <c r="P114" s="94">
        <f t="shared" si="20"/>
        <v>17.053605547684739</v>
      </c>
      <c r="Q114" s="94">
        <f t="shared" si="20"/>
        <v>17.053605547684739</v>
      </c>
    </row>
    <row r="115" spans="2:17" ht="18" customHeight="1" thickBot="1" x14ac:dyDescent="0.25">
      <c r="B115" s="18" t="s">
        <v>243</v>
      </c>
      <c r="C115" s="107" t="s">
        <v>246</v>
      </c>
      <c r="D115" s="102" t="s">
        <v>38</v>
      </c>
      <c r="E115" s="115">
        <f>IF(LEFT(TRIM(E33),1)="R",E81,"-")</f>
        <v>22</v>
      </c>
      <c r="F115" s="94">
        <f t="shared" ref="F115:Q115" si="21">IF(LEFT(TRIM(F33),1)="R",F81,"-")</f>
        <v>15</v>
      </c>
      <c r="G115" s="94">
        <f t="shared" si="21"/>
        <v>15</v>
      </c>
      <c r="H115" s="94">
        <f t="shared" si="21"/>
        <v>15</v>
      </c>
      <c r="I115" s="94">
        <f t="shared" si="21"/>
        <v>15</v>
      </c>
      <c r="J115" s="94">
        <f t="shared" si="21"/>
        <v>15</v>
      </c>
      <c r="K115" s="94">
        <f t="shared" si="21"/>
        <v>12</v>
      </c>
      <c r="L115" s="94">
        <f t="shared" si="21"/>
        <v>15</v>
      </c>
      <c r="M115" s="94">
        <f t="shared" si="21"/>
        <v>12</v>
      </c>
      <c r="N115" s="94">
        <f t="shared" si="21"/>
        <v>11</v>
      </c>
      <c r="O115" s="94">
        <f t="shared" si="21"/>
        <v>9</v>
      </c>
      <c r="P115" s="94">
        <f t="shared" si="21"/>
        <v>11</v>
      </c>
      <c r="Q115" s="94">
        <f t="shared" si="21"/>
        <v>9</v>
      </c>
    </row>
    <row r="116" spans="2:17" ht="18.75" customHeight="1" thickBot="1" x14ac:dyDescent="0.25">
      <c r="B116" s="18" t="s">
        <v>244</v>
      </c>
      <c r="C116" s="117" t="s">
        <v>258</v>
      </c>
      <c r="D116" s="118" t="s">
        <v>38</v>
      </c>
      <c r="E116" s="119">
        <f>IF(LEFT(TRIM(E33),1)="R",E114-E115,"-")</f>
        <v>0.17246568339033885</v>
      </c>
      <c r="F116" s="91">
        <f t="shared" ref="F116:Q116" si="22">IF(LEFT(TRIM(F33),1)="R",F114-F115,"-")</f>
        <v>7.5786614064833557</v>
      </c>
      <c r="G116" s="91">
        <f t="shared" si="22"/>
        <v>7.5786614064833557</v>
      </c>
      <c r="H116" s="91">
        <f t="shared" si="22"/>
        <v>6.946579906228795</v>
      </c>
      <c r="I116" s="91">
        <f t="shared" si="22"/>
        <v>8.6835004776645803</v>
      </c>
      <c r="J116" s="91">
        <f t="shared" si="22"/>
        <v>5.2029305755265867</v>
      </c>
      <c r="K116" s="91">
        <f t="shared" si="22"/>
        <v>8.2029305755265867</v>
      </c>
      <c r="L116" s="91">
        <f t="shared" si="22"/>
        <v>5.4359461848794801</v>
      </c>
      <c r="M116" s="91">
        <f t="shared" si="22"/>
        <v>8.4359461848794801</v>
      </c>
      <c r="N116" s="91">
        <f t="shared" si="22"/>
        <v>5.7409075393782807</v>
      </c>
      <c r="O116" s="91">
        <f t="shared" si="22"/>
        <v>7.7409075393782807</v>
      </c>
      <c r="P116" s="91">
        <f t="shared" si="22"/>
        <v>6.0536055476847395</v>
      </c>
      <c r="Q116" s="91">
        <f t="shared" si="22"/>
        <v>8.0536055476847395</v>
      </c>
    </row>
  </sheetData>
  <mergeCells count="1">
    <mergeCell ref="C92:D92"/>
  </mergeCells>
  <phoneticPr fontId="0" type="noConversion"/>
  <printOptions gridLines="1"/>
  <pageMargins left="0.55118110236220474" right="0.55118110236220474" top="0.59055118110236227" bottom="0.59055118110236227" header="0.31496062992125984" footer="0.31496062992125984"/>
  <pageSetup orientation="portrait" r:id="rId1"/>
  <headerFooter alignWithMargins="0">
    <oddFooter>CA108_data&amp;RPage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488C0-E825-47FE-91DA-8843F839A894}">
  <dimension ref="B1:MA100"/>
  <sheetViews>
    <sheetView tabSelected="1" workbookViewId="0">
      <selection sqref="A1:XFD1048576"/>
    </sheetView>
  </sheetViews>
  <sheetFormatPr defaultRowHeight="12.75" x14ac:dyDescent="0.2"/>
  <cols>
    <col min="3" max="3" width="32.28515625" customWidth="1"/>
    <col min="5" max="339" width="12.7109375" customWidth="1"/>
  </cols>
  <sheetData>
    <row r="1" spans="2:339" ht="54.75" thickBot="1" x14ac:dyDescent="0.25">
      <c r="B1" s="12"/>
      <c r="C1" s="39" t="s">
        <v>0</v>
      </c>
      <c r="D1" s="13" t="s">
        <v>1</v>
      </c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  <c r="BF1" s="337"/>
      <c r="BG1" s="337"/>
      <c r="BH1" s="337"/>
      <c r="BI1" s="337"/>
      <c r="BJ1" s="337"/>
      <c r="BK1" s="337"/>
      <c r="BL1" s="337"/>
      <c r="BM1" s="337"/>
      <c r="BN1" s="337"/>
      <c r="BO1" s="337"/>
      <c r="BP1" s="337"/>
      <c r="BQ1" s="337"/>
      <c r="BR1" s="337"/>
      <c r="BS1" s="337"/>
      <c r="BT1" s="337"/>
      <c r="BU1" s="337"/>
      <c r="BV1" s="337"/>
      <c r="BW1" s="337"/>
      <c r="BX1" s="337"/>
      <c r="BY1" s="337"/>
      <c r="BZ1" s="337"/>
      <c r="CA1" s="337"/>
      <c r="CB1" s="337"/>
      <c r="CC1" s="337"/>
      <c r="CD1" s="337"/>
      <c r="CE1" s="337"/>
      <c r="CF1" s="337"/>
      <c r="CG1" s="337"/>
      <c r="CH1" s="337"/>
      <c r="CI1" s="337"/>
      <c r="CJ1" s="337"/>
      <c r="CK1" s="337"/>
      <c r="CL1" s="337"/>
      <c r="CM1" s="337"/>
      <c r="CN1" s="337"/>
      <c r="CO1" s="337"/>
      <c r="CP1" s="337"/>
      <c r="CQ1" s="337"/>
      <c r="CR1" s="337"/>
      <c r="CS1" s="337"/>
      <c r="CT1" s="337"/>
      <c r="CU1" s="337"/>
      <c r="CV1" s="337"/>
      <c r="CW1" s="337"/>
      <c r="CX1" s="337"/>
      <c r="CY1" s="337"/>
      <c r="CZ1" s="337"/>
      <c r="DA1" s="337"/>
      <c r="DB1" s="337"/>
      <c r="DC1" s="337"/>
      <c r="DD1" s="337"/>
      <c r="DE1" s="337"/>
      <c r="DF1" s="337"/>
      <c r="DG1" s="337"/>
      <c r="DH1" s="337"/>
      <c r="DI1" s="337"/>
      <c r="DJ1" s="337"/>
      <c r="DK1" s="337"/>
      <c r="DL1" s="337"/>
      <c r="DM1" s="337"/>
      <c r="DN1" s="337"/>
      <c r="DO1" s="337"/>
      <c r="DP1" s="337"/>
      <c r="DQ1" s="337"/>
      <c r="DR1" s="337"/>
      <c r="DS1" s="337"/>
      <c r="DT1" s="337"/>
      <c r="DU1" s="337"/>
      <c r="DV1" s="337"/>
      <c r="DW1" s="337"/>
      <c r="DX1" s="337"/>
      <c r="DY1" s="337"/>
      <c r="DZ1" s="337"/>
      <c r="EA1" s="337"/>
      <c r="EB1" s="337"/>
      <c r="EC1" s="337"/>
      <c r="ED1" s="337"/>
      <c r="EE1" s="337"/>
      <c r="EF1" s="337"/>
      <c r="EG1" s="337"/>
      <c r="EH1" s="337"/>
      <c r="EI1" s="337"/>
      <c r="EJ1" s="337"/>
      <c r="EK1" s="337"/>
      <c r="EL1" s="337"/>
      <c r="EM1" s="337"/>
      <c r="EN1" s="337"/>
      <c r="EO1" s="337"/>
      <c r="EP1" s="337"/>
      <c r="EQ1" s="337"/>
      <c r="ER1" s="337"/>
      <c r="ES1" s="337"/>
      <c r="ET1" s="337"/>
      <c r="EU1" s="337"/>
      <c r="EV1" s="337"/>
      <c r="EW1" s="337"/>
      <c r="EX1" s="337"/>
      <c r="EY1" s="337"/>
      <c r="EZ1" s="337"/>
      <c r="FA1" s="337"/>
      <c r="FB1" s="337"/>
      <c r="FC1" s="337"/>
      <c r="FD1" s="337"/>
      <c r="FE1" s="337"/>
      <c r="FF1" s="337"/>
      <c r="FG1" s="337"/>
      <c r="FH1" s="337"/>
      <c r="FI1" s="337"/>
      <c r="FJ1" s="337"/>
      <c r="FK1" s="337"/>
      <c r="FL1" s="337"/>
      <c r="FM1" s="337"/>
      <c r="FN1" s="337"/>
      <c r="FO1" s="337"/>
      <c r="FP1" s="337"/>
      <c r="FQ1" s="337"/>
      <c r="FR1" s="337"/>
      <c r="FS1" s="337"/>
      <c r="FT1" s="337"/>
      <c r="FU1" s="337"/>
      <c r="FV1" s="337"/>
      <c r="FW1" s="337"/>
      <c r="FX1" s="337"/>
      <c r="FY1" s="337"/>
      <c r="FZ1" s="337"/>
      <c r="GA1" s="337"/>
      <c r="GB1" s="337"/>
      <c r="GC1" s="337"/>
      <c r="GD1" s="337"/>
      <c r="GE1" s="337"/>
      <c r="GF1" s="337"/>
      <c r="GG1" s="337"/>
      <c r="GH1" s="337"/>
      <c r="GI1" s="337"/>
      <c r="GJ1" s="337"/>
      <c r="GK1" s="337"/>
      <c r="GL1" s="337"/>
      <c r="GM1" s="337"/>
      <c r="GN1" s="337"/>
      <c r="GO1" s="337"/>
      <c r="GP1" s="337"/>
      <c r="GQ1" s="337"/>
      <c r="GR1" s="337"/>
      <c r="GS1" s="337"/>
      <c r="GT1" s="337"/>
      <c r="GU1" s="337"/>
      <c r="GV1" s="337"/>
      <c r="GW1" s="337"/>
      <c r="GX1" s="337"/>
      <c r="GY1" s="337"/>
      <c r="GZ1" s="337"/>
      <c r="HA1" s="337"/>
      <c r="HB1" s="337"/>
      <c r="HC1" s="337"/>
      <c r="HD1" s="337"/>
      <c r="HE1" s="337"/>
      <c r="HF1" s="337"/>
      <c r="HG1" s="337"/>
      <c r="HH1" s="337"/>
      <c r="HI1" s="337"/>
      <c r="HJ1" s="337"/>
      <c r="HK1" s="337"/>
      <c r="HL1" s="337"/>
      <c r="HM1" s="337"/>
      <c r="HN1" s="337"/>
      <c r="HO1" s="337"/>
      <c r="HP1" s="337"/>
      <c r="HQ1" s="337"/>
      <c r="HR1" s="337"/>
      <c r="HS1" s="337"/>
      <c r="HT1" s="337"/>
      <c r="HU1" s="337"/>
      <c r="HV1" s="337"/>
      <c r="HW1" s="337"/>
      <c r="HX1" s="337"/>
      <c r="HY1" s="337"/>
      <c r="HZ1" s="337"/>
      <c r="IA1" s="337"/>
      <c r="IB1" s="337"/>
      <c r="IC1" s="337"/>
      <c r="ID1" s="337"/>
      <c r="IE1" s="337"/>
      <c r="IF1" s="337"/>
      <c r="IG1" s="337"/>
      <c r="IH1" s="337"/>
      <c r="II1" s="337"/>
      <c r="IJ1" s="337"/>
      <c r="IK1" s="337"/>
      <c r="IL1" s="337"/>
      <c r="IM1" s="337"/>
      <c r="IN1" s="337"/>
      <c r="IO1" s="337"/>
      <c r="IP1" s="337"/>
      <c r="IQ1" s="337"/>
      <c r="IR1" s="337"/>
      <c r="IS1" s="337"/>
      <c r="IT1" s="337"/>
      <c r="IU1" s="337"/>
      <c r="IV1" s="337"/>
      <c r="IW1" s="337"/>
      <c r="IX1" s="337"/>
      <c r="IY1" s="337"/>
      <c r="IZ1" s="337"/>
      <c r="JA1" s="337"/>
      <c r="JB1" s="337"/>
      <c r="JC1" s="337"/>
      <c r="JD1" s="337"/>
      <c r="JE1" s="337"/>
      <c r="JF1" s="337"/>
      <c r="JG1" s="337"/>
      <c r="JH1" s="337"/>
      <c r="JI1" s="337"/>
      <c r="JJ1" s="337"/>
      <c r="JK1" s="337"/>
      <c r="JL1" s="337"/>
      <c r="JM1" s="337"/>
      <c r="JN1" s="337"/>
      <c r="JO1" s="337"/>
      <c r="JP1" s="337"/>
      <c r="JQ1" s="337"/>
      <c r="JR1" s="337"/>
      <c r="JS1" s="337"/>
      <c r="JT1" s="337"/>
      <c r="JU1" s="337"/>
      <c r="JV1" s="337"/>
      <c r="JW1" s="337"/>
      <c r="JX1" s="337"/>
      <c r="JY1" s="337"/>
      <c r="JZ1" s="337"/>
      <c r="KA1" s="337"/>
      <c r="KB1" s="337"/>
      <c r="KC1" s="337"/>
      <c r="KD1" s="337"/>
      <c r="KE1" s="337"/>
      <c r="KF1" s="337"/>
      <c r="KG1" s="337"/>
      <c r="KH1" s="337"/>
      <c r="KI1" s="337"/>
      <c r="KJ1" s="337"/>
      <c r="KK1" s="337"/>
      <c r="KL1" s="337"/>
      <c r="KM1" s="337"/>
      <c r="KN1" s="337"/>
      <c r="KO1" s="337"/>
      <c r="KP1" s="337"/>
      <c r="KQ1" s="337"/>
      <c r="KR1" s="337"/>
      <c r="KS1" s="337"/>
      <c r="KT1" s="337"/>
      <c r="KU1" s="337"/>
      <c r="KV1" s="337"/>
      <c r="KW1" s="337"/>
      <c r="KX1" s="337"/>
      <c r="KY1" s="337"/>
      <c r="KZ1" s="337"/>
      <c r="LA1" s="337"/>
      <c r="LB1" s="337"/>
      <c r="LC1" s="337"/>
      <c r="LD1" s="337"/>
      <c r="LE1" s="337"/>
      <c r="LF1" s="337"/>
      <c r="LG1" s="337"/>
      <c r="LH1" s="337"/>
      <c r="LI1" s="337"/>
      <c r="LJ1" s="337"/>
      <c r="LK1" s="337"/>
      <c r="LL1" s="337"/>
      <c r="LM1" s="337"/>
      <c r="LN1" s="337"/>
      <c r="LO1" s="337"/>
      <c r="LP1" s="337"/>
      <c r="LQ1" s="337"/>
      <c r="LR1" s="337"/>
      <c r="LS1" s="337"/>
      <c r="LT1" s="337"/>
      <c r="LU1" s="337"/>
      <c r="LV1" s="337"/>
      <c r="LW1" s="337"/>
      <c r="LX1" s="337"/>
      <c r="LY1" s="337"/>
      <c r="LZ1" s="337"/>
      <c r="MA1" s="337"/>
    </row>
    <row r="2" spans="2:339" ht="15.75" thickBot="1" x14ac:dyDescent="0.25">
      <c r="B2" s="338">
        <v>1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  <c r="AR2" s="339"/>
      <c r="AS2" s="33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39"/>
      <c r="BE2" s="339"/>
      <c r="BF2" s="339"/>
      <c r="BG2" s="339"/>
      <c r="BH2" s="339"/>
      <c r="BI2" s="339"/>
      <c r="BJ2" s="339"/>
      <c r="BK2" s="339"/>
      <c r="BL2" s="339"/>
      <c r="BM2" s="339"/>
      <c r="BN2" s="339"/>
      <c r="BO2" s="339"/>
      <c r="BP2" s="339"/>
      <c r="BQ2" s="339"/>
      <c r="BR2" s="339"/>
      <c r="BS2" s="339"/>
      <c r="BT2" s="339"/>
      <c r="BU2" s="339"/>
      <c r="BV2" s="339"/>
      <c r="BW2" s="339"/>
      <c r="BX2" s="339"/>
      <c r="BY2" s="339"/>
      <c r="BZ2" s="339"/>
      <c r="CA2" s="339"/>
      <c r="CB2" s="339"/>
      <c r="CC2" s="339"/>
      <c r="CD2" s="339"/>
      <c r="CE2" s="339"/>
      <c r="CF2" s="339"/>
      <c r="CG2" s="339"/>
      <c r="CH2" s="339"/>
      <c r="CI2" s="339"/>
      <c r="CJ2" s="339"/>
      <c r="CK2" s="339"/>
      <c r="CL2" s="339"/>
      <c r="CM2" s="339"/>
      <c r="CN2" s="339"/>
      <c r="CO2" s="339"/>
      <c r="CP2" s="339"/>
      <c r="CQ2" s="339"/>
      <c r="CR2" s="339"/>
      <c r="CS2" s="339"/>
      <c r="CT2" s="339"/>
      <c r="CU2" s="339"/>
      <c r="CV2" s="339"/>
      <c r="CW2" s="339"/>
      <c r="CX2" s="339"/>
      <c r="CY2" s="339"/>
      <c r="CZ2" s="339"/>
      <c r="DA2" s="339"/>
      <c r="DB2" s="339"/>
      <c r="DC2" s="339"/>
      <c r="DD2" s="339"/>
      <c r="DE2" s="339"/>
      <c r="DF2" s="339"/>
      <c r="DG2" s="339"/>
      <c r="DH2" s="339"/>
      <c r="DI2" s="339"/>
      <c r="DJ2" s="339"/>
      <c r="DK2" s="339"/>
      <c r="DL2" s="339"/>
      <c r="DM2" s="339"/>
      <c r="DN2" s="339"/>
      <c r="DO2" s="339"/>
      <c r="DP2" s="339"/>
      <c r="DQ2" s="339"/>
      <c r="DR2" s="339"/>
      <c r="DS2" s="339"/>
      <c r="DT2" s="339"/>
      <c r="DU2" s="339"/>
      <c r="DV2" s="339"/>
      <c r="DW2" s="339"/>
      <c r="DX2" s="339"/>
      <c r="DY2" s="339"/>
      <c r="DZ2" s="339"/>
      <c r="EA2" s="339"/>
      <c r="EB2" s="339"/>
      <c r="EC2" s="339"/>
      <c r="ED2" s="339"/>
      <c r="EE2" s="339"/>
      <c r="EF2" s="339"/>
      <c r="EG2" s="339"/>
      <c r="EH2" s="339"/>
      <c r="EI2" s="339"/>
      <c r="EJ2" s="339"/>
      <c r="EK2" s="339"/>
      <c r="EL2" s="339"/>
      <c r="EM2" s="339"/>
      <c r="EN2" s="339"/>
      <c r="EO2" s="339"/>
      <c r="EP2" s="339"/>
      <c r="EQ2" s="339"/>
      <c r="ER2" s="339"/>
      <c r="ES2" s="339"/>
      <c r="ET2" s="339"/>
      <c r="EU2" s="339"/>
      <c r="EV2" s="339"/>
      <c r="EW2" s="339"/>
      <c r="EX2" s="339"/>
      <c r="EY2" s="339"/>
      <c r="EZ2" s="339"/>
      <c r="FA2" s="339"/>
      <c r="FB2" s="339"/>
      <c r="FC2" s="339"/>
      <c r="FD2" s="339"/>
      <c r="FE2" s="339"/>
      <c r="FF2" s="339"/>
      <c r="FG2" s="339"/>
      <c r="FH2" s="339"/>
      <c r="FI2" s="339"/>
      <c r="FJ2" s="339"/>
      <c r="FK2" s="339"/>
      <c r="FL2" s="339"/>
      <c r="FM2" s="339"/>
      <c r="FN2" s="339"/>
      <c r="FO2" s="339"/>
      <c r="FP2" s="339"/>
      <c r="FQ2" s="339"/>
      <c r="FR2" s="339"/>
      <c r="FS2" s="339"/>
      <c r="FT2" s="339"/>
      <c r="FU2" s="339"/>
      <c r="FV2" s="339"/>
      <c r="FW2" s="339"/>
      <c r="FX2" s="339"/>
      <c r="FY2" s="339"/>
      <c r="FZ2" s="339"/>
      <c r="GA2" s="339"/>
      <c r="GB2" s="339"/>
      <c r="GC2" s="339"/>
      <c r="GD2" s="339"/>
      <c r="GE2" s="339"/>
      <c r="GF2" s="339"/>
      <c r="GG2" s="339"/>
      <c r="GH2" s="339"/>
      <c r="GI2" s="339"/>
      <c r="GJ2" s="339"/>
      <c r="GK2" s="339"/>
      <c r="GL2" s="339"/>
      <c r="GM2" s="339"/>
      <c r="GN2" s="339"/>
      <c r="GO2" s="339"/>
      <c r="GP2" s="339"/>
      <c r="GQ2" s="339"/>
      <c r="GR2" s="339"/>
      <c r="GS2" s="339"/>
      <c r="GT2" s="339"/>
      <c r="GU2" s="339"/>
      <c r="GV2" s="339"/>
      <c r="GW2" s="339"/>
      <c r="GX2" s="339"/>
      <c r="GY2" s="339"/>
      <c r="GZ2" s="339"/>
      <c r="HA2" s="339"/>
      <c r="HB2" s="339"/>
      <c r="HC2" s="339"/>
      <c r="HD2" s="339"/>
      <c r="HE2" s="339"/>
      <c r="HF2" s="339"/>
      <c r="HG2" s="339"/>
      <c r="HH2" s="339"/>
      <c r="HI2" s="339"/>
      <c r="HJ2" s="339"/>
      <c r="HK2" s="339"/>
      <c r="HL2" s="339"/>
      <c r="HM2" s="339"/>
      <c r="HN2" s="339"/>
      <c r="HO2" s="339"/>
      <c r="HP2" s="339"/>
      <c r="HQ2" s="339"/>
      <c r="HR2" s="339"/>
      <c r="HS2" s="339"/>
      <c r="HT2" s="339"/>
      <c r="HU2" s="339"/>
      <c r="HV2" s="339"/>
      <c r="HW2" s="339"/>
      <c r="HX2" s="339"/>
      <c r="HY2" s="339"/>
      <c r="HZ2" s="339"/>
      <c r="IA2" s="339"/>
      <c r="IB2" s="339"/>
      <c r="IC2" s="339"/>
      <c r="ID2" s="339"/>
      <c r="IE2" s="339"/>
      <c r="IF2" s="339"/>
      <c r="IG2" s="339"/>
      <c r="IH2" s="339"/>
      <c r="II2" s="339"/>
      <c r="IJ2" s="339"/>
      <c r="IK2" s="339"/>
      <c r="IL2" s="339"/>
      <c r="IM2" s="339"/>
      <c r="IN2" s="339"/>
      <c r="IO2" s="339"/>
      <c r="IP2" s="339"/>
      <c r="IQ2" s="339"/>
      <c r="IR2" s="339"/>
      <c r="IS2" s="339"/>
      <c r="IT2" s="339"/>
      <c r="IU2" s="339"/>
      <c r="IV2" s="339"/>
      <c r="IW2" s="339"/>
      <c r="IX2" s="339"/>
      <c r="IY2" s="339"/>
      <c r="IZ2" s="339"/>
      <c r="JA2" s="339"/>
      <c r="JB2" s="339"/>
      <c r="JC2" s="339"/>
      <c r="JD2" s="339"/>
      <c r="JE2" s="339"/>
      <c r="JF2" s="339"/>
      <c r="JG2" s="339"/>
      <c r="JH2" s="339"/>
      <c r="JI2" s="339"/>
      <c r="JJ2" s="339"/>
      <c r="JK2" s="339"/>
      <c r="JL2" s="339"/>
      <c r="JM2" s="339"/>
      <c r="JN2" s="339"/>
      <c r="JO2" s="339"/>
      <c r="JP2" s="339"/>
      <c r="JQ2" s="339"/>
      <c r="JR2" s="339"/>
      <c r="JS2" s="339"/>
      <c r="JT2" s="339"/>
      <c r="JU2" s="339"/>
      <c r="JV2" s="339"/>
      <c r="JW2" s="339"/>
      <c r="JX2" s="339"/>
      <c r="JY2" s="339"/>
      <c r="JZ2" s="339"/>
      <c r="KA2" s="339"/>
      <c r="KB2" s="339"/>
      <c r="KC2" s="339"/>
      <c r="KD2" s="339"/>
      <c r="KE2" s="339"/>
      <c r="KF2" s="339"/>
      <c r="KG2" s="339"/>
      <c r="KH2" s="339"/>
      <c r="KI2" s="339"/>
      <c r="KJ2" s="339"/>
      <c r="KK2" s="339"/>
      <c r="KL2" s="339"/>
      <c r="KM2" s="339"/>
      <c r="KN2" s="339"/>
      <c r="KO2" s="339"/>
      <c r="KP2" s="339"/>
      <c r="KQ2" s="339"/>
      <c r="KR2" s="339"/>
      <c r="KS2" s="339"/>
      <c r="KT2" s="339"/>
      <c r="KU2" s="339"/>
      <c r="KV2" s="339"/>
      <c r="KW2" s="339"/>
      <c r="KX2" s="339"/>
      <c r="KY2" s="339"/>
      <c r="KZ2" s="339"/>
      <c r="LA2" s="339"/>
      <c r="LB2" s="339"/>
      <c r="LC2" s="339"/>
      <c r="LD2" s="339"/>
      <c r="LE2" s="339"/>
      <c r="LF2" s="339"/>
      <c r="LG2" s="339"/>
      <c r="LH2" s="339"/>
      <c r="LI2" s="339"/>
      <c r="LJ2" s="339"/>
      <c r="LK2" s="339"/>
      <c r="LL2" s="339"/>
      <c r="LM2" s="339"/>
      <c r="LN2" s="339"/>
      <c r="LO2" s="339"/>
      <c r="LP2" s="339"/>
      <c r="LQ2" s="339"/>
      <c r="LR2" s="339"/>
      <c r="LS2" s="339"/>
      <c r="LT2" s="339"/>
      <c r="LU2" s="339"/>
      <c r="LV2" s="339"/>
      <c r="LW2" s="339"/>
      <c r="LX2" s="339"/>
      <c r="LY2" s="339"/>
      <c r="LZ2" s="339"/>
      <c r="MA2" s="339"/>
    </row>
    <row r="3" spans="2:339" ht="26.25" thickBot="1" x14ac:dyDescent="0.25">
      <c r="B3" s="23">
        <v>1.1000000000000001</v>
      </c>
      <c r="C3" s="58" t="s">
        <v>261</v>
      </c>
      <c r="D3" s="169"/>
      <c r="E3" s="337" t="s">
        <v>263</v>
      </c>
      <c r="F3" s="337" t="s">
        <v>263</v>
      </c>
      <c r="G3" s="337" t="s">
        <v>263</v>
      </c>
      <c r="H3" s="337" t="s">
        <v>263</v>
      </c>
      <c r="I3" s="337" t="s">
        <v>263</v>
      </c>
      <c r="J3" s="337" t="s">
        <v>263</v>
      </c>
      <c r="K3" s="337" t="s">
        <v>263</v>
      </c>
      <c r="L3" s="337" t="s">
        <v>263</v>
      </c>
      <c r="M3" s="337" t="s">
        <v>263</v>
      </c>
      <c r="N3" s="337" t="s">
        <v>263</v>
      </c>
      <c r="O3" s="337" t="s">
        <v>263</v>
      </c>
      <c r="P3" s="337" t="s">
        <v>263</v>
      </c>
      <c r="Q3" s="337" t="s">
        <v>263</v>
      </c>
      <c r="R3" s="337" t="s">
        <v>263</v>
      </c>
      <c r="S3" s="337" t="s">
        <v>263</v>
      </c>
      <c r="T3" s="337" t="s">
        <v>263</v>
      </c>
      <c r="U3" s="337" t="s">
        <v>263</v>
      </c>
      <c r="V3" s="337" t="s">
        <v>263</v>
      </c>
      <c r="W3" s="337" t="s">
        <v>263</v>
      </c>
      <c r="X3" s="337" t="s">
        <v>263</v>
      </c>
      <c r="Y3" s="337" t="s">
        <v>263</v>
      </c>
      <c r="Z3" s="337" t="s">
        <v>263</v>
      </c>
      <c r="AA3" s="337" t="s">
        <v>263</v>
      </c>
      <c r="AB3" s="337" t="s">
        <v>263</v>
      </c>
      <c r="AC3" s="337" t="s">
        <v>263</v>
      </c>
      <c r="AD3" s="337" t="s">
        <v>263</v>
      </c>
      <c r="AE3" s="337" t="s">
        <v>263</v>
      </c>
      <c r="AF3" s="337" t="s">
        <v>263</v>
      </c>
      <c r="AG3" s="337" t="s">
        <v>263</v>
      </c>
      <c r="AH3" s="337" t="s">
        <v>263</v>
      </c>
      <c r="AI3" s="337" t="s">
        <v>263</v>
      </c>
      <c r="AJ3" s="337" t="s">
        <v>263</v>
      </c>
      <c r="AK3" s="337" t="s">
        <v>263</v>
      </c>
      <c r="AL3" s="337" t="s">
        <v>263</v>
      </c>
      <c r="AM3" s="337" t="s">
        <v>263</v>
      </c>
      <c r="AN3" s="337" t="s">
        <v>263</v>
      </c>
      <c r="AO3" s="337" t="s">
        <v>263</v>
      </c>
      <c r="AP3" s="337" t="s">
        <v>263</v>
      </c>
      <c r="AQ3" s="337" t="s">
        <v>263</v>
      </c>
      <c r="AR3" s="337" t="s">
        <v>263</v>
      </c>
      <c r="AS3" s="337" t="s">
        <v>263</v>
      </c>
      <c r="AT3" s="337" t="s">
        <v>263</v>
      </c>
      <c r="AU3" s="337" t="s">
        <v>263</v>
      </c>
      <c r="AV3" s="337" t="s">
        <v>263</v>
      </c>
      <c r="AW3" s="337" t="s">
        <v>263</v>
      </c>
      <c r="AX3" s="337" t="s">
        <v>263</v>
      </c>
      <c r="AY3" s="337" t="s">
        <v>263</v>
      </c>
      <c r="AZ3" s="337" t="s">
        <v>263</v>
      </c>
      <c r="BA3" s="337" t="s">
        <v>263</v>
      </c>
      <c r="BB3" s="337" t="s">
        <v>263</v>
      </c>
      <c r="BC3" s="337" t="s">
        <v>263</v>
      </c>
      <c r="BD3" s="337" t="s">
        <v>263</v>
      </c>
      <c r="BE3" s="337" t="s">
        <v>263</v>
      </c>
      <c r="BF3" s="337" t="s">
        <v>263</v>
      </c>
      <c r="BG3" s="337" t="s">
        <v>263</v>
      </c>
      <c r="BH3" s="337" t="s">
        <v>263</v>
      </c>
      <c r="BI3" s="337" t="s">
        <v>263</v>
      </c>
      <c r="BJ3" s="337" t="s">
        <v>263</v>
      </c>
      <c r="BK3" s="337" t="s">
        <v>263</v>
      </c>
      <c r="BL3" s="337" t="s">
        <v>263</v>
      </c>
      <c r="BM3" s="337" t="s">
        <v>263</v>
      </c>
      <c r="BN3" s="337" t="s">
        <v>263</v>
      </c>
      <c r="BO3" s="337" t="s">
        <v>263</v>
      </c>
      <c r="BP3" s="337" t="s">
        <v>263</v>
      </c>
      <c r="BQ3" s="337" t="s">
        <v>263</v>
      </c>
      <c r="BR3" s="337" t="s">
        <v>263</v>
      </c>
      <c r="BS3" s="337" t="s">
        <v>263</v>
      </c>
      <c r="BT3" s="337" t="s">
        <v>263</v>
      </c>
      <c r="BU3" s="337" t="s">
        <v>263</v>
      </c>
      <c r="BV3" s="337" t="s">
        <v>263</v>
      </c>
      <c r="BW3" s="337" t="s">
        <v>263</v>
      </c>
      <c r="BX3" s="337" t="s">
        <v>263</v>
      </c>
      <c r="BY3" s="337" t="s">
        <v>263</v>
      </c>
      <c r="BZ3" s="337" t="s">
        <v>263</v>
      </c>
      <c r="CA3" s="337" t="s">
        <v>263</v>
      </c>
      <c r="CB3" s="337" t="s">
        <v>263</v>
      </c>
      <c r="CC3" s="337" t="s">
        <v>263</v>
      </c>
      <c r="CD3" s="337" t="s">
        <v>263</v>
      </c>
      <c r="CE3" s="337" t="s">
        <v>263</v>
      </c>
      <c r="CF3" s="337" t="s">
        <v>263</v>
      </c>
      <c r="CG3" s="337" t="s">
        <v>263</v>
      </c>
      <c r="CH3" s="337" t="s">
        <v>263</v>
      </c>
      <c r="CI3" s="337" t="s">
        <v>263</v>
      </c>
      <c r="CJ3" s="337" t="s">
        <v>263</v>
      </c>
      <c r="CK3" s="337" t="s">
        <v>263</v>
      </c>
      <c r="CL3" s="337" t="s">
        <v>263</v>
      </c>
      <c r="CM3" s="337" t="s">
        <v>263</v>
      </c>
      <c r="CN3" s="337" t="s">
        <v>263</v>
      </c>
      <c r="CO3" s="337" t="s">
        <v>263</v>
      </c>
      <c r="CP3" s="337" t="s">
        <v>263</v>
      </c>
      <c r="CQ3" s="337" t="s">
        <v>263</v>
      </c>
      <c r="CR3" s="337" t="s">
        <v>263</v>
      </c>
      <c r="CS3" s="337" t="s">
        <v>263</v>
      </c>
      <c r="CT3" s="337" t="s">
        <v>263</v>
      </c>
      <c r="CU3" s="337" t="s">
        <v>263</v>
      </c>
      <c r="CV3" s="337" t="s">
        <v>263</v>
      </c>
      <c r="CW3" s="337" t="s">
        <v>263</v>
      </c>
      <c r="CX3" s="337" t="s">
        <v>263</v>
      </c>
      <c r="CY3" s="337" t="s">
        <v>263</v>
      </c>
      <c r="CZ3" s="337" t="s">
        <v>263</v>
      </c>
      <c r="DA3" s="337" t="s">
        <v>263</v>
      </c>
      <c r="DB3" s="337" t="s">
        <v>263</v>
      </c>
      <c r="DC3" s="337" t="s">
        <v>263</v>
      </c>
      <c r="DD3" s="337" t="s">
        <v>263</v>
      </c>
      <c r="DE3" s="337" t="s">
        <v>263</v>
      </c>
      <c r="DF3" s="337" t="s">
        <v>263</v>
      </c>
      <c r="DG3" s="337" t="s">
        <v>263</v>
      </c>
      <c r="DH3" s="337" t="s">
        <v>263</v>
      </c>
      <c r="DI3" s="337" t="s">
        <v>263</v>
      </c>
      <c r="DJ3" s="337" t="s">
        <v>263</v>
      </c>
      <c r="DK3" s="337" t="s">
        <v>263</v>
      </c>
      <c r="DL3" s="337" t="s">
        <v>263</v>
      </c>
      <c r="DM3" s="337" t="s">
        <v>263</v>
      </c>
      <c r="DN3" s="337" t="s">
        <v>263</v>
      </c>
      <c r="DO3" s="337" t="s">
        <v>263</v>
      </c>
      <c r="DP3" s="337" t="s">
        <v>263</v>
      </c>
      <c r="DQ3" s="337" t="s">
        <v>263</v>
      </c>
      <c r="DR3" s="337" t="s">
        <v>263</v>
      </c>
      <c r="DS3" s="337" t="s">
        <v>263</v>
      </c>
      <c r="DT3" s="337" t="s">
        <v>263</v>
      </c>
      <c r="DU3" s="337" t="s">
        <v>263</v>
      </c>
      <c r="DV3" s="337" t="s">
        <v>263</v>
      </c>
      <c r="DW3" s="337" t="s">
        <v>263</v>
      </c>
      <c r="DX3" s="337" t="s">
        <v>263</v>
      </c>
      <c r="DY3" s="337" t="s">
        <v>263</v>
      </c>
      <c r="DZ3" s="337" t="s">
        <v>263</v>
      </c>
      <c r="EA3" s="337" t="s">
        <v>263</v>
      </c>
      <c r="EB3" s="337" t="s">
        <v>263</v>
      </c>
      <c r="EC3" s="337" t="s">
        <v>263</v>
      </c>
      <c r="ED3" s="337" t="s">
        <v>263</v>
      </c>
      <c r="EE3" s="337" t="s">
        <v>263</v>
      </c>
      <c r="EF3" s="337" t="s">
        <v>263</v>
      </c>
      <c r="EG3" s="337" t="s">
        <v>263</v>
      </c>
      <c r="EH3" s="337" t="s">
        <v>263</v>
      </c>
      <c r="EI3" s="337" t="s">
        <v>263</v>
      </c>
      <c r="EJ3" s="337" t="s">
        <v>263</v>
      </c>
      <c r="EK3" s="337" t="s">
        <v>263</v>
      </c>
      <c r="EL3" s="337" t="s">
        <v>263</v>
      </c>
      <c r="EM3" s="337" t="s">
        <v>263</v>
      </c>
      <c r="EN3" s="337" t="s">
        <v>263</v>
      </c>
      <c r="EO3" s="337" t="s">
        <v>263</v>
      </c>
      <c r="EP3" s="337" t="s">
        <v>263</v>
      </c>
      <c r="EQ3" s="337" t="s">
        <v>263</v>
      </c>
      <c r="ER3" s="337" t="s">
        <v>263</v>
      </c>
      <c r="ES3" s="337" t="s">
        <v>263</v>
      </c>
      <c r="ET3" s="337" t="s">
        <v>263</v>
      </c>
      <c r="EU3" s="337" t="s">
        <v>263</v>
      </c>
      <c r="EV3" s="337" t="s">
        <v>263</v>
      </c>
      <c r="EW3" s="337" t="s">
        <v>263</v>
      </c>
      <c r="EX3" s="337" t="s">
        <v>263</v>
      </c>
      <c r="EY3" s="337" t="s">
        <v>263</v>
      </c>
      <c r="EZ3" s="337" t="s">
        <v>263</v>
      </c>
      <c r="FA3" s="337" t="s">
        <v>263</v>
      </c>
      <c r="FB3" s="337" t="s">
        <v>263</v>
      </c>
      <c r="FC3" s="337" t="s">
        <v>263</v>
      </c>
      <c r="FD3" s="337" t="s">
        <v>263</v>
      </c>
      <c r="FE3" s="337" t="s">
        <v>263</v>
      </c>
      <c r="FF3" s="337" t="s">
        <v>263</v>
      </c>
      <c r="FG3" s="337" t="s">
        <v>263</v>
      </c>
      <c r="FH3" s="337" t="s">
        <v>263</v>
      </c>
      <c r="FI3" s="337" t="s">
        <v>263</v>
      </c>
      <c r="FJ3" s="337" t="s">
        <v>263</v>
      </c>
      <c r="FK3" s="337" t="s">
        <v>263</v>
      </c>
      <c r="FL3" s="337" t="s">
        <v>263</v>
      </c>
      <c r="FM3" s="337" t="s">
        <v>263</v>
      </c>
      <c r="FN3" s="337" t="s">
        <v>263</v>
      </c>
      <c r="FO3" s="337" t="s">
        <v>263</v>
      </c>
      <c r="FP3" s="337" t="s">
        <v>263</v>
      </c>
      <c r="FQ3" s="337" t="s">
        <v>263</v>
      </c>
      <c r="FR3" s="337" t="s">
        <v>263</v>
      </c>
      <c r="FS3" s="337" t="s">
        <v>263</v>
      </c>
      <c r="FT3" s="337" t="s">
        <v>263</v>
      </c>
      <c r="FU3" s="337" t="s">
        <v>263</v>
      </c>
      <c r="FV3" s="337" t="s">
        <v>263</v>
      </c>
      <c r="FW3" s="337" t="s">
        <v>263</v>
      </c>
      <c r="FX3" s="337" t="s">
        <v>263</v>
      </c>
      <c r="FY3" s="337" t="s">
        <v>263</v>
      </c>
      <c r="FZ3" s="337" t="s">
        <v>263</v>
      </c>
      <c r="GA3" s="337" t="s">
        <v>263</v>
      </c>
      <c r="GB3" s="337" t="s">
        <v>263</v>
      </c>
      <c r="GC3" s="337" t="s">
        <v>263</v>
      </c>
      <c r="GD3" s="337" t="s">
        <v>263</v>
      </c>
      <c r="GE3" s="337" t="s">
        <v>263</v>
      </c>
      <c r="GF3" s="337" t="s">
        <v>263</v>
      </c>
      <c r="GG3" s="337" t="s">
        <v>263</v>
      </c>
      <c r="GH3" s="337" t="s">
        <v>263</v>
      </c>
      <c r="GI3" s="337" t="s">
        <v>263</v>
      </c>
      <c r="GJ3" s="337" t="s">
        <v>263</v>
      </c>
      <c r="GK3" s="337" t="s">
        <v>263</v>
      </c>
      <c r="GL3" s="337" t="s">
        <v>263</v>
      </c>
      <c r="GM3" s="337" t="s">
        <v>263</v>
      </c>
      <c r="GN3" s="337" t="s">
        <v>263</v>
      </c>
      <c r="GO3" s="337" t="s">
        <v>263</v>
      </c>
      <c r="GP3" s="337" t="s">
        <v>263</v>
      </c>
      <c r="GQ3" s="337" t="s">
        <v>263</v>
      </c>
      <c r="GR3" s="337" t="s">
        <v>263</v>
      </c>
      <c r="GS3" s="337" t="s">
        <v>263</v>
      </c>
      <c r="GT3" s="337" t="s">
        <v>263</v>
      </c>
      <c r="GU3" s="337" t="s">
        <v>263</v>
      </c>
      <c r="GV3" s="337" t="s">
        <v>263</v>
      </c>
      <c r="GW3" s="337" t="s">
        <v>263</v>
      </c>
      <c r="GX3" s="337" t="s">
        <v>263</v>
      </c>
      <c r="GY3" s="337" t="s">
        <v>263</v>
      </c>
      <c r="GZ3" s="337" t="s">
        <v>263</v>
      </c>
      <c r="HA3" s="337" t="s">
        <v>263</v>
      </c>
      <c r="HB3" s="337" t="s">
        <v>263</v>
      </c>
      <c r="HC3" s="337" t="s">
        <v>263</v>
      </c>
      <c r="HD3" s="337" t="s">
        <v>263</v>
      </c>
      <c r="HE3" s="337" t="s">
        <v>263</v>
      </c>
      <c r="HF3" s="337" t="s">
        <v>263</v>
      </c>
      <c r="HG3" s="337" t="s">
        <v>263</v>
      </c>
      <c r="HH3" s="337" t="s">
        <v>263</v>
      </c>
      <c r="HI3" s="337" t="s">
        <v>263</v>
      </c>
      <c r="HJ3" s="337" t="s">
        <v>263</v>
      </c>
      <c r="HK3" s="337" t="s">
        <v>263</v>
      </c>
      <c r="HL3" s="337" t="s">
        <v>263</v>
      </c>
      <c r="HM3" s="337" t="s">
        <v>263</v>
      </c>
      <c r="HN3" s="337" t="s">
        <v>263</v>
      </c>
      <c r="HO3" s="337" t="s">
        <v>263</v>
      </c>
      <c r="HP3" s="337" t="s">
        <v>263</v>
      </c>
      <c r="HQ3" s="337" t="s">
        <v>263</v>
      </c>
      <c r="HR3" s="337" t="s">
        <v>263</v>
      </c>
      <c r="HS3" s="337" t="s">
        <v>263</v>
      </c>
      <c r="HT3" s="337" t="s">
        <v>263</v>
      </c>
      <c r="HU3" s="337" t="s">
        <v>263</v>
      </c>
      <c r="HV3" s="337" t="s">
        <v>263</v>
      </c>
      <c r="HW3" s="337" t="s">
        <v>263</v>
      </c>
      <c r="HX3" s="337" t="s">
        <v>263</v>
      </c>
      <c r="HY3" s="337" t="s">
        <v>263</v>
      </c>
      <c r="HZ3" s="337" t="s">
        <v>263</v>
      </c>
      <c r="IA3" s="337" t="s">
        <v>263</v>
      </c>
      <c r="IB3" s="337" t="s">
        <v>263</v>
      </c>
      <c r="IC3" s="337" t="s">
        <v>263</v>
      </c>
      <c r="ID3" s="337" t="s">
        <v>263</v>
      </c>
      <c r="IE3" s="337" t="s">
        <v>263</v>
      </c>
      <c r="IF3" s="337" t="s">
        <v>263</v>
      </c>
      <c r="IG3" s="337" t="s">
        <v>263</v>
      </c>
      <c r="IH3" s="337" t="s">
        <v>263</v>
      </c>
      <c r="II3" s="337" t="s">
        <v>263</v>
      </c>
      <c r="IJ3" s="337" t="s">
        <v>263</v>
      </c>
      <c r="IK3" s="337" t="s">
        <v>263</v>
      </c>
      <c r="IL3" s="337" t="s">
        <v>263</v>
      </c>
      <c r="IM3" s="337" t="s">
        <v>263</v>
      </c>
      <c r="IN3" s="337" t="s">
        <v>263</v>
      </c>
      <c r="IO3" s="337" t="s">
        <v>263</v>
      </c>
      <c r="IP3" s="337" t="s">
        <v>263</v>
      </c>
      <c r="IQ3" s="337" t="s">
        <v>263</v>
      </c>
      <c r="IR3" s="337" t="s">
        <v>263</v>
      </c>
      <c r="IS3" s="337" t="s">
        <v>263</v>
      </c>
      <c r="IT3" s="337" t="s">
        <v>263</v>
      </c>
      <c r="IU3" s="337" t="s">
        <v>263</v>
      </c>
      <c r="IV3" s="337" t="s">
        <v>263</v>
      </c>
      <c r="IW3" s="337" t="s">
        <v>263</v>
      </c>
      <c r="IX3" s="337" t="s">
        <v>263</v>
      </c>
      <c r="IY3" s="337" t="s">
        <v>263</v>
      </c>
      <c r="IZ3" s="337" t="s">
        <v>263</v>
      </c>
      <c r="JA3" s="337" t="s">
        <v>263</v>
      </c>
      <c r="JB3" s="337" t="s">
        <v>263</v>
      </c>
      <c r="JC3" s="337" t="s">
        <v>263</v>
      </c>
      <c r="JD3" s="337" t="s">
        <v>263</v>
      </c>
      <c r="JE3" s="337" t="s">
        <v>263</v>
      </c>
      <c r="JF3" s="337" t="s">
        <v>263</v>
      </c>
      <c r="JG3" s="337" t="s">
        <v>263</v>
      </c>
      <c r="JH3" s="337" t="s">
        <v>263</v>
      </c>
      <c r="JI3" s="337" t="s">
        <v>263</v>
      </c>
      <c r="JJ3" s="337" t="s">
        <v>263</v>
      </c>
      <c r="JK3" s="337" t="s">
        <v>263</v>
      </c>
      <c r="JL3" s="337" t="s">
        <v>263</v>
      </c>
      <c r="JM3" s="337" t="s">
        <v>263</v>
      </c>
      <c r="JN3" s="337" t="s">
        <v>263</v>
      </c>
      <c r="JO3" s="337" t="s">
        <v>263</v>
      </c>
      <c r="JP3" s="337" t="s">
        <v>263</v>
      </c>
      <c r="JQ3" s="337" t="s">
        <v>263</v>
      </c>
      <c r="JR3" s="337" t="s">
        <v>263</v>
      </c>
      <c r="JS3" s="337" t="s">
        <v>263</v>
      </c>
      <c r="JT3" s="337" t="s">
        <v>263</v>
      </c>
      <c r="JU3" s="337" t="s">
        <v>263</v>
      </c>
      <c r="JV3" s="337" t="s">
        <v>263</v>
      </c>
      <c r="JW3" s="337" t="s">
        <v>263</v>
      </c>
      <c r="JX3" s="337" t="s">
        <v>263</v>
      </c>
      <c r="JY3" s="337" t="s">
        <v>263</v>
      </c>
      <c r="JZ3" s="337" t="s">
        <v>263</v>
      </c>
      <c r="KA3" s="337" t="s">
        <v>263</v>
      </c>
      <c r="KB3" s="337" t="s">
        <v>263</v>
      </c>
      <c r="KC3" s="337" t="s">
        <v>263</v>
      </c>
      <c r="KD3" s="337" t="s">
        <v>263</v>
      </c>
      <c r="KE3" s="337" t="s">
        <v>263</v>
      </c>
      <c r="KF3" s="337" t="s">
        <v>263</v>
      </c>
      <c r="KG3" s="337" t="s">
        <v>263</v>
      </c>
      <c r="KH3" s="337" t="s">
        <v>263</v>
      </c>
      <c r="KI3" s="337" t="s">
        <v>263</v>
      </c>
      <c r="KJ3" s="337" t="s">
        <v>263</v>
      </c>
      <c r="KK3" s="337" t="s">
        <v>263</v>
      </c>
      <c r="KL3" s="337" t="s">
        <v>263</v>
      </c>
      <c r="KM3" s="337" t="s">
        <v>263</v>
      </c>
      <c r="KN3" s="337" t="s">
        <v>263</v>
      </c>
      <c r="KO3" s="337" t="s">
        <v>263</v>
      </c>
      <c r="KP3" s="337" t="s">
        <v>263</v>
      </c>
      <c r="KQ3" s="337" t="s">
        <v>263</v>
      </c>
      <c r="KR3" s="337" t="s">
        <v>263</v>
      </c>
      <c r="KS3" s="337" t="s">
        <v>263</v>
      </c>
      <c r="KT3" s="337" t="s">
        <v>263</v>
      </c>
      <c r="KU3" s="337" t="s">
        <v>263</v>
      </c>
      <c r="KV3" s="337" t="s">
        <v>263</v>
      </c>
      <c r="KW3" s="337" t="s">
        <v>263</v>
      </c>
      <c r="KX3" s="337" t="s">
        <v>263</v>
      </c>
      <c r="KY3" s="337" t="s">
        <v>263</v>
      </c>
      <c r="KZ3" s="337" t="s">
        <v>263</v>
      </c>
      <c r="LA3" s="337" t="s">
        <v>263</v>
      </c>
      <c r="LB3" s="337" t="s">
        <v>263</v>
      </c>
      <c r="LC3" s="337" t="s">
        <v>263</v>
      </c>
      <c r="LD3" s="337" t="s">
        <v>263</v>
      </c>
      <c r="LE3" s="337" t="s">
        <v>263</v>
      </c>
      <c r="LF3" s="337" t="s">
        <v>263</v>
      </c>
      <c r="LG3" s="337" t="s">
        <v>263</v>
      </c>
      <c r="LH3" s="337" t="s">
        <v>263</v>
      </c>
      <c r="LI3" s="337" t="s">
        <v>263</v>
      </c>
      <c r="LJ3" s="337" t="s">
        <v>263</v>
      </c>
      <c r="LK3" s="337" t="s">
        <v>263</v>
      </c>
      <c r="LL3" s="337" t="s">
        <v>263</v>
      </c>
      <c r="LM3" s="337" t="s">
        <v>263</v>
      </c>
      <c r="LN3" s="337" t="s">
        <v>263</v>
      </c>
      <c r="LO3" s="337" t="s">
        <v>263</v>
      </c>
      <c r="LP3" s="337" t="s">
        <v>263</v>
      </c>
      <c r="LQ3" s="337" t="s">
        <v>263</v>
      </c>
      <c r="LR3" s="337" t="s">
        <v>263</v>
      </c>
      <c r="LS3" s="337" t="s">
        <v>263</v>
      </c>
      <c r="LT3" s="337" t="s">
        <v>263</v>
      </c>
      <c r="LU3" s="337" t="s">
        <v>263</v>
      </c>
      <c r="LV3" s="337" t="s">
        <v>263</v>
      </c>
      <c r="LW3" s="337" t="s">
        <v>263</v>
      </c>
      <c r="LX3" s="337" t="s">
        <v>263</v>
      </c>
      <c r="LY3" s="337" t="s">
        <v>263</v>
      </c>
      <c r="LZ3" s="337" t="s">
        <v>263</v>
      </c>
      <c r="MA3" s="337" t="s">
        <v>263</v>
      </c>
    </row>
    <row r="4" spans="2:339" ht="51.75" thickBot="1" x14ac:dyDescent="0.25">
      <c r="B4" s="23">
        <v>1.2</v>
      </c>
      <c r="C4" s="58" t="s">
        <v>531</v>
      </c>
      <c r="D4" s="169"/>
      <c r="E4" s="337" t="s">
        <v>566</v>
      </c>
      <c r="F4" s="337" t="s">
        <v>567</v>
      </c>
      <c r="G4" s="337" t="s">
        <v>568</v>
      </c>
      <c r="H4" s="337" t="s">
        <v>569</v>
      </c>
      <c r="I4" s="337" t="s">
        <v>570</v>
      </c>
      <c r="J4" s="337" t="s">
        <v>571</v>
      </c>
      <c r="K4" s="337" t="s">
        <v>570</v>
      </c>
      <c r="L4" s="337" t="s">
        <v>570</v>
      </c>
      <c r="M4" s="337" t="s">
        <v>572</v>
      </c>
      <c r="N4" s="337" t="s">
        <v>573</v>
      </c>
      <c r="O4" s="337" t="s">
        <v>574</v>
      </c>
      <c r="P4" s="337" t="s">
        <v>575</v>
      </c>
      <c r="Q4" s="337" t="s">
        <v>576</v>
      </c>
      <c r="R4" s="337" t="s">
        <v>577</v>
      </c>
      <c r="S4" s="337" t="s">
        <v>578</v>
      </c>
      <c r="T4" s="337" t="s">
        <v>579</v>
      </c>
      <c r="U4" s="337" t="s">
        <v>580</v>
      </c>
      <c r="V4" s="337" t="s">
        <v>581</v>
      </c>
      <c r="W4" s="337" t="s">
        <v>582</v>
      </c>
      <c r="X4" s="337" t="s">
        <v>583</v>
      </c>
      <c r="Y4" s="337" t="s">
        <v>584</v>
      </c>
      <c r="Z4" s="337" t="s">
        <v>585</v>
      </c>
      <c r="AA4" s="337" t="s">
        <v>586</v>
      </c>
      <c r="AB4" s="337" t="s">
        <v>587</v>
      </c>
      <c r="AC4" s="337" t="s">
        <v>588</v>
      </c>
      <c r="AD4" s="337" t="s">
        <v>589</v>
      </c>
      <c r="AE4" s="337" t="s">
        <v>590</v>
      </c>
      <c r="AF4" s="337" t="s">
        <v>591</v>
      </c>
      <c r="AG4" s="337" t="s">
        <v>592</v>
      </c>
      <c r="AH4" s="337" t="s">
        <v>593</v>
      </c>
      <c r="AI4" s="337" t="s">
        <v>594</v>
      </c>
      <c r="AJ4" s="337" t="s">
        <v>595</v>
      </c>
      <c r="AK4" s="337" t="s">
        <v>596</v>
      </c>
      <c r="AL4" s="337" t="s">
        <v>597</v>
      </c>
      <c r="AM4" s="337" t="s">
        <v>598</v>
      </c>
      <c r="AN4" s="337" t="s">
        <v>599</v>
      </c>
      <c r="AO4" s="337" t="s">
        <v>600</v>
      </c>
      <c r="AP4" s="337" t="s">
        <v>601</v>
      </c>
      <c r="AQ4" s="337" t="s">
        <v>602</v>
      </c>
      <c r="AR4" s="337" t="s">
        <v>603</v>
      </c>
      <c r="AS4" s="337" t="s">
        <v>604</v>
      </c>
      <c r="AT4" s="337" t="s">
        <v>605</v>
      </c>
      <c r="AU4" s="337" t="s">
        <v>606</v>
      </c>
      <c r="AV4" s="337" t="s">
        <v>607</v>
      </c>
      <c r="AW4" s="337" t="s">
        <v>608</v>
      </c>
      <c r="AX4" s="337" t="s">
        <v>609</v>
      </c>
      <c r="AY4" s="337" t="s">
        <v>610</v>
      </c>
      <c r="AZ4" s="337" t="s">
        <v>611</v>
      </c>
      <c r="BA4" s="337" t="s">
        <v>612</v>
      </c>
      <c r="BB4" s="337" t="s">
        <v>613</v>
      </c>
      <c r="BC4" s="337" t="s">
        <v>614</v>
      </c>
      <c r="BD4" s="337" t="s">
        <v>615</v>
      </c>
      <c r="BE4" s="337" t="s">
        <v>616</v>
      </c>
      <c r="BF4" s="337" t="s">
        <v>617</v>
      </c>
      <c r="BG4" s="337" t="s">
        <v>618</v>
      </c>
      <c r="BH4" s="337" t="s">
        <v>619</v>
      </c>
      <c r="BI4" s="337" t="s">
        <v>620</v>
      </c>
      <c r="BJ4" s="337" t="s">
        <v>621</v>
      </c>
      <c r="BK4" s="337" t="s">
        <v>622</v>
      </c>
      <c r="BL4" s="337" t="s">
        <v>623</v>
      </c>
      <c r="BM4" s="337" t="s">
        <v>624</v>
      </c>
      <c r="BN4" s="337" t="s">
        <v>566</v>
      </c>
      <c r="BO4" s="337" t="s">
        <v>567</v>
      </c>
      <c r="BP4" s="337" t="s">
        <v>568</v>
      </c>
      <c r="BQ4" s="337" t="s">
        <v>625</v>
      </c>
      <c r="BR4" s="337" t="s">
        <v>626</v>
      </c>
      <c r="BS4" s="337" t="s">
        <v>627</v>
      </c>
      <c r="BT4" s="337" t="s">
        <v>628</v>
      </c>
      <c r="BU4" s="337" t="s">
        <v>629</v>
      </c>
      <c r="BV4" s="337" t="s">
        <v>630</v>
      </c>
      <c r="BW4" s="337" t="s">
        <v>631</v>
      </c>
      <c r="BX4" s="337" t="s">
        <v>632</v>
      </c>
      <c r="BY4" s="337" t="s">
        <v>633</v>
      </c>
      <c r="BZ4" s="337" t="s">
        <v>634</v>
      </c>
      <c r="CA4" s="337" t="s">
        <v>635</v>
      </c>
      <c r="CB4" s="337" t="s">
        <v>636</v>
      </c>
      <c r="CC4" s="337" t="s">
        <v>637</v>
      </c>
      <c r="CD4" s="337" t="s">
        <v>638</v>
      </c>
      <c r="CE4" s="337" t="s">
        <v>639</v>
      </c>
      <c r="CF4" s="337" t="s">
        <v>640</v>
      </c>
      <c r="CG4" s="337" t="s">
        <v>641</v>
      </c>
      <c r="CH4" s="337" t="s">
        <v>642</v>
      </c>
      <c r="CI4" s="337" t="s">
        <v>643</v>
      </c>
      <c r="CJ4" s="337" t="s">
        <v>644</v>
      </c>
      <c r="CK4" s="337" t="s">
        <v>645</v>
      </c>
      <c r="CL4" s="337" t="s">
        <v>646</v>
      </c>
      <c r="CM4" s="337" t="s">
        <v>647</v>
      </c>
      <c r="CN4" s="337" t="s">
        <v>648</v>
      </c>
      <c r="CO4" s="337" t="s">
        <v>649</v>
      </c>
      <c r="CP4" s="337" t="s">
        <v>650</v>
      </c>
      <c r="CQ4" s="337" t="s">
        <v>651</v>
      </c>
      <c r="CR4" s="337" t="s">
        <v>652</v>
      </c>
      <c r="CS4" s="337" t="s">
        <v>653</v>
      </c>
      <c r="CT4" s="337" t="s">
        <v>654</v>
      </c>
      <c r="CU4" s="337" t="s">
        <v>655</v>
      </c>
      <c r="CV4" s="337" t="s">
        <v>656</v>
      </c>
      <c r="CW4" s="337" t="s">
        <v>657</v>
      </c>
      <c r="CX4" s="337" t="s">
        <v>658</v>
      </c>
      <c r="CY4" s="337" t="s">
        <v>659</v>
      </c>
      <c r="CZ4" s="337" t="s">
        <v>660</v>
      </c>
      <c r="DA4" s="337" t="s">
        <v>661</v>
      </c>
      <c r="DB4" s="337" t="s">
        <v>662</v>
      </c>
      <c r="DC4" s="337" t="s">
        <v>663</v>
      </c>
      <c r="DD4" s="337" t="s">
        <v>664</v>
      </c>
      <c r="DE4" s="337" t="s">
        <v>665</v>
      </c>
      <c r="DF4" s="337" t="s">
        <v>666</v>
      </c>
      <c r="DG4" s="337" t="s">
        <v>667</v>
      </c>
      <c r="DH4" s="337" t="s">
        <v>668</v>
      </c>
      <c r="DI4" s="337" t="s">
        <v>669</v>
      </c>
      <c r="DJ4" s="337" t="s">
        <v>670</v>
      </c>
      <c r="DK4" s="337" t="s">
        <v>671</v>
      </c>
      <c r="DL4" s="337" t="s">
        <v>672</v>
      </c>
      <c r="DM4" s="337" t="s">
        <v>673</v>
      </c>
      <c r="DN4" s="337" t="s">
        <v>674</v>
      </c>
      <c r="DO4" s="337" t="s">
        <v>675</v>
      </c>
      <c r="DP4" s="337" t="s">
        <v>676</v>
      </c>
      <c r="DQ4" s="337" t="s">
        <v>677</v>
      </c>
      <c r="DR4" s="337" t="s">
        <v>678</v>
      </c>
      <c r="DS4" s="337" t="s">
        <v>679</v>
      </c>
      <c r="DT4" s="337" t="s">
        <v>680</v>
      </c>
      <c r="DU4" s="337" t="s">
        <v>681</v>
      </c>
      <c r="DV4" s="337" t="s">
        <v>682</v>
      </c>
      <c r="DW4" s="337" t="s">
        <v>683</v>
      </c>
      <c r="DX4" s="337" t="s">
        <v>684</v>
      </c>
      <c r="DY4" s="337" t="s">
        <v>685</v>
      </c>
      <c r="DZ4" s="337" t="s">
        <v>686</v>
      </c>
      <c r="EA4" s="337" t="s">
        <v>687</v>
      </c>
      <c r="EB4" s="337" t="s">
        <v>688</v>
      </c>
      <c r="EC4" s="337" t="s">
        <v>689</v>
      </c>
      <c r="ED4" s="337" t="s">
        <v>690</v>
      </c>
      <c r="EE4" s="337" t="s">
        <v>691</v>
      </c>
      <c r="EF4" s="337" t="s">
        <v>692</v>
      </c>
      <c r="EG4" s="337" t="s">
        <v>693</v>
      </c>
      <c r="EH4" s="337" t="s">
        <v>694</v>
      </c>
      <c r="EI4" s="337" t="s">
        <v>695</v>
      </c>
      <c r="EJ4" s="337" t="s">
        <v>696</v>
      </c>
      <c r="EK4" s="337" t="s">
        <v>697</v>
      </c>
      <c r="EL4" s="337" t="s">
        <v>698</v>
      </c>
      <c r="EM4" s="337" t="s">
        <v>699</v>
      </c>
      <c r="EN4" s="337" t="s">
        <v>700</v>
      </c>
      <c r="EO4" s="337" t="s">
        <v>701</v>
      </c>
      <c r="EP4" s="337" t="s">
        <v>702</v>
      </c>
      <c r="EQ4" s="337" t="s">
        <v>703</v>
      </c>
      <c r="ER4" s="337" t="s">
        <v>704</v>
      </c>
      <c r="ES4" s="337" t="s">
        <v>705</v>
      </c>
      <c r="ET4" s="337" t="s">
        <v>706</v>
      </c>
      <c r="EU4" s="337" t="s">
        <v>707</v>
      </c>
      <c r="EV4" s="337" t="s">
        <v>708</v>
      </c>
      <c r="EW4" s="337" t="s">
        <v>709</v>
      </c>
      <c r="EX4" s="337" t="s">
        <v>710</v>
      </c>
      <c r="EY4" s="337" t="s">
        <v>711</v>
      </c>
      <c r="EZ4" s="337" t="s">
        <v>712</v>
      </c>
      <c r="FA4" s="337" t="s">
        <v>713</v>
      </c>
      <c r="FB4" s="337" t="s">
        <v>714</v>
      </c>
      <c r="FC4" s="337" t="s">
        <v>715</v>
      </c>
      <c r="FD4" s="337" t="s">
        <v>716</v>
      </c>
      <c r="FE4" s="337" t="s">
        <v>717</v>
      </c>
      <c r="FF4" s="337" t="s">
        <v>718</v>
      </c>
      <c r="FG4" s="337" t="s">
        <v>719</v>
      </c>
      <c r="FH4" s="337" t="s">
        <v>720</v>
      </c>
      <c r="FI4" s="337" t="s">
        <v>721</v>
      </c>
      <c r="FJ4" s="337" t="s">
        <v>722</v>
      </c>
      <c r="FK4" s="337" t="s">
        <v>723</v>
      </c>
      <c r="FL4" s="337" t="s">
        <v>724</v>
      </c>
      <c r="FM4" s="337" t="s">
        <v>725</v>
      </c>
      <c r="FN4" s="337" t="s">
        <v>726</v>
      </c>
      <c r="FO4" s="337" t="s">
        <v>727</v>
      </c>
      <c r="FP4" s="337" t="s">
        <v>728</v>
      </c>
      <c r="FQ4" s="337" t="s">
        <v>729</v>
      </c>
      <c r="FR4" s="337" t="s">
        <v>730</v>
      </c>
      <c r="FS4" s="337" t="s">
        <v>731</v>
      </c>
      <c r="FT4" s="337" t="s">
        <v>732</v>
      </c>
      <c r="FU4" s="337" t="s">
        <v>733</v>
      </c>
      <c r="FV4" s="337" t="s">
        <v>734</v>
      </c>
      <c r="FW4" s="337" t="s">
        <v>735</v>
      </c>
      <c r="FX4" s="337" t="s">
        <v>736</v>
      </c>
      <c r="FY4" s="337" t="s">
        <v>737</v>
      </c>
      <c r="FZ4" s="337" t="s">
        <v>737</v>
      </c>
      <c r="GA4" s="337" t="s">
        <v>738</v>
      </c>
      <c r="GB4" s="337" t="s">
        <v>739</v>
      </c>
      <c r="GC4" s="337" t="s">
        <v>739</v>
      </c>
      <c r="GD4" s="337" t="s">
        <v>740</v>
      </c>
      <c r="GE4" s="337" t="s">
        <v>740</v>
      </c>
      <c r="GF4" s="337" t="s">
        <v>740</v>
      </c>
      <c r="GG4" s="337" t="s">
        <v>740</v>
      </c>
      <c r="GH4" s="337" t="s">
        <v>740</v>
      </c>
      <c r="GI4" s="337" t="s">
        <v>740</v>
      </c>
      <c r="GJ4" s="337" t="s">
        <v>740</v>
      </c>
      <c r="GK4" s="337" t="s">
        <v>740</v>
      </c>
      <c r="GL4" s="337" t="s">
        <v>740</v>
      </c>
      <c r="GM4" s="337" t="s">
        <v>740</v>
      </c>
      <c r="GN4" s="337" t="s">
        <v>740</v>
      </c>
      <c r="GO4" s="337" t="s">
        <v>740</v>
      </c>
      <c r="GP4" s="337" t="s">
        <v>741</v>
      </c>
      <c r="GQ4" s="337" t="s">
        <v>742</v>
      </c>
      <c r="GR4" s="337" t="s">
        <v>742</v>
      </c>
      <c r="GS4" s="337" t="s">
        <v>625</v>
      </c>
      <c r="GT4" s="337" t="s">
        <v>743</v>
      </c>
      <c r="GU4" s="337" t="s">
        <v>744</v>
      </c>
      <c r="GV4" s="337" t="s">
        <v>745</v>
      </c>
      <c r="GW4" s="337" t="s">
        <v>746</v>
      </c>
      <c r="GX4" s="337" t="s">
        <v>747</v>
      </c>
      <c r="GY4" s="337" t="s">
        <v>748</v>
      </c>
      <c r="GZ4" s="337" t="s">
        <v>749</v>
      </c>
      <c r="HA4" s="337" t="s">
        <v>750</v>
      </c>
      <c r="HB4" s="337" t="s">
        <v>751</v>
      </c>
      <c r="HC4" s="337" t="s">
        <v>752</v>
      </c>
      <c r="HD4" s="337" t="s">
        <v>753</v>
      </c>
      <c r="HE4" s="337" t="s">
        <v>754</v>
      </c>
      <c r="HF4" s="337" t="s">
        <v>755</v>
      </c>
      <c r="HG4" s="337" t="s">
        <v>756</v>
      </c>
      <c r="HH4" s="337" t="s">
        <v>757</v>
      </c>
      <c r="HI4" s="337" t="s">
        <v>758</v>
      </c>
      <c r="HJ4" s="337" t="s">
        <v>759</v>
      </c>
      <c r="HK4" s="337" t="s">
        <v>760</v>
      </c>
      <c r="HL4" s="337" t="s">
        <v>761</v>
      </c>
      <c r="HM4" s="337" t="s">
        <v>762</v>
      </c>
      <c r="HN4" s="337" t="s">
        <v>763</v>
      </c>
      <c r="HO4" s="337" t="s">
        <v>764</v>
      </c>
      <c r="HP4" s="337" t="s">
        <v>765</v>
      </c>
      <c r="HQ4" s="337" t="s">
        <v>766</v>
      </c>
      <c r="HR4" s="337" t="s">
        <v>767</v>
      </c>
      <c r="HS4" s="337" t="s">
        <v>768</v>
      </c>
      <c r="HT4" s="337" t="s">
        <v>769</v>
      </c>
      <c r="HU4" s="337" t="s">
        <v>770</v>
      </c>
      <c r="HV4" s="337" t="s">
        <v>771</v>
      </c>
      <c r="HW4" s="337" t="s">
        <v>772</v>
      </c>
      <c r="HX4" s="337" t="s">
        <v>773</v>
      </c>
      <c r="HY4" s="337" t="s">
        <v>774</v>
      </c>
      <c r="HZ4" s="337" t="s">
        <v>775</v>
      </c>
      <c r="IA4" s="337" t="s">
        <v>776</v>
      </c>
      <c r="IB4" s="337" t="s">
        <v>777</v>
      </c>
      <c r="IC4" s="337" t="s">
        <v>778</v>
      </c>
      <c r="ID4" s="337" t="s">
        <v>779</v>
      </c>
      <c r="IE4" s="337" t="s">
        <v>780</v>
      </c>
      <c r="IF4" s="337" t="s">
        <v>781</v>
      </c>
      <c r="IG4" s="337" t="s">
        <v>782</v>
      </c>
      <c r="IH4" s="337" t="s">
        <v>783</v>
      </c>
      <c r="II4" s="337" t="s">
        <v>779</v>
      </c>
      <c r="IJ4" s="337" t="s">
        <v>780</v>
      </c>
      <c r="IK4" s="337" t="s">
        <v>781</v>
      </c>
      <c r="IL4" s="337" t="s">
        <v>782</v>
      </c>
      <c r="IM4" s="337" t="s">
        <v>783</v>
      </c>
      <c r="IN4" s="337" t="s">
        <v>784</v>
      </c>
      <c r="IO4" s="337" t="s">
        <v>785</v>
      </c>
      <c r="IP4" s="337" t="s">
        <v>786</v>
      </c>
      <c r="IQ4" s="337" t="s">
        <v>787</v>
      </c>
      <c r="IR4" s="337" t="s">
        <v>788</v>
      </c>
      <c r="IS4" s="337" t="s">
        <v>789</v>
      </c>
      <c r="IT4" s="337" t="s">
        <v>790</v>
      </c>
      <c r="IU4" s="337" t="s">
        <v>791</v>
      </c>
      <c r="IV4" s="337" t="s">
        <v>792</v>
      </c>
      <c r="IW4" s="337"/>
      <c r="IX4" s="337"/>
      <c r="IY4" s="337" t="s">
        <v>793</v>
      </c>
      <c r="IZ4" s="337" t="s">
        <v>793</v>
      </c>
      <c r="JA4" s="337" t="s">
        <v>793</v>
      </c>
      <c r="JB4" s="337" t="s">
        <v>793</v>
      </c>
      <c r="JC4" s="337" t="s">
        <v>793</v>
      </c>
      <c r="JD4" s="337" t="s">
        <v>794</v>
      </c>
      <c r="JE4" s="337" t="s">
        <v>795</v>
      </c>
      <c r="JF4" s="337" t="s">
        <v>796</v>
      </c>
      <c r="JG4" s="337" t="s">
        <v>797</v>
      </c>
      <c r="JH4" s="337" t="s">
        <v>798</v>
      </c>
      <c r="JI4" s="337" t="s">
        <v>799</v>
      </c>
      <c r="JJ4" s="337" t="s">
        <v>800</v>
      </c>
      <c r="JK4" s="337" t="s">
        <v>801</v>
      </c>
      <c r="JL4" s="337" t="s">
        <v>354</v>
      </c>
      <c r="JM4" s="337" t="s">
        <v>354</v>
      </c>
      <c r="JN4" s="337" t="s">
        <v>355</v>
      </c>
      <c r="JO4" s="337" t="s">
        <v>354</v>
      </c>
      <c r="JP4" s="337" t="s">
        <v>354</v>
      </c>
      <c r="JQ4" s="337" t="s">
        <v>355</v>
      </c>
      <c r="JR4" s="337" t="s">
        <v>354</v>
      </c>
      <c r="JS4" s="337" t="s">
        <v>354</v>
      </c>
      <c r="JT4" s="337" t="s">
        <v>355</v>
      </c>
      <c r="JU4" s="337" t="s">
        <v>427</v>
      </c>
      <c r="JV4" s="337" t="s">
        <v>427</v>
      </c>
      <c r="JW4" s="337" t="s">
        <v>346</v>
      </c>
      <c r="JX4" s="337" t="s">
        <v>346</v>
      </c>
      <c r="JY4" s="337" t="s">
        <v>346</v>
      </c>
      <c r="JZ4" s="337" t="s">
        <v>346</v>
      </c>
      <c r="KA4" s="337" t="s">
        <v>346</v>
      </c>
      <c r="KB4" s="337" t="s">
        <v>346</v>
      </c>
      <c r="KC4" s="337" t="s">
        <v>427</v>
      </c>
      <c r="KD4" s="337" t="s">
        <v>427</v>
      </c>
      <c r="KE4" s="337" t="s">
        <v>427</v>
      </c>
      <c r="KF4" s="337" t="s">
        <v>346</v>
      </c>
      <c r="KG4" s="337" t="s">
        <v>346</v>
      </c>
      <c r="KH4" s="337" t="s">
        <v>346</v>
      </c>
      <c r="KI4" s="337" t="s">
        <v>346</v>
      </c>
      <c r="KJ4" s="337" t="s">
        <v>346</v>
      </c>
      <c r="KK4" s="337" t="s">
        <v>346</v>
      </c>
      <c r="KL4" s="337" t="s">
        <v>273</v>
      </c>
      <c r="KM4" s="337" t="s">
        <v>427</v>
      </c>
      <c r="KN4" s="337" t="s">
        <v>427</v>
      </c>
      <c r="KO4" s="337" t="s">
        <v>427</v>
      </c>
      <c r="KP4" s="337" t="s">
        <v>427</v>
      </c>
      <c r="KQ4" s="337" t="s">
        <v>345</v>
      </c>
      <c r="KR4" s="337" t="s">
        <v>345</v>
      </c>
      <c r="KS4" s="337" t="s">
        <v>345</v>
      </c>
      <c r="KT4" s="337" t="s">
        <v>345</v>
      </c>
      <c r="KU4" s="337" t="s">
        <v>346</v>
      </c>
      <c r="KV4" s="337" t="s">
        <v>346</v>
      </c>
      <c r="KW4" s="337" t="s">
        <v>346</v>
      </c>
      <c r="KX4" s="337" t="s">
        <v>346</v>
      </c>
      <c r="KY4" s="337" t="s">
        <v>346</v>
      </c>
      <c r="KZ4" s="337" t="s">
        <v>346</v>
      </c>
      <c r="LA4" s="337" t="s">
        <v>346</v>
      </c>
      <c r="LB4" s="337" t="s">
        <v>802</v>
      </c>
      <c r="LC4" s="337" t="s">
        <v>803</v>
      </c>
      <c r="LD4" s="337" t="s">
        <v>804</v>
      </c>
      <c r="LE4" s="337" t="s">
        <v>803</v>
      </c>
      <c r="LF4" s="337" t="s">
        <v>804</v>
      </c>
      <c r="LG4" s="337" t="s">
        <v>802</v>
      </c>
      <c r="LH4" s="337" t="s">
        <v>803</v>
      </c>
      <c r="LI4" s="337" t="s">
        <v>804</v>
      </c>
      <c r="LJ4" s="337" t="s">
        <v>803</v>
      </c>
      <c r="LK4" s="337" t="s">
        <v>804</v>
      </c>
      <c r="LL4" s="337" t="s">
        <v>802</v>
      </c>
      <c r="LM4" s="337" t="s">
        <v>805</v>
      </c>
      <c r="LN4" s="337" t="s">
        <v>806</v>
      </c>
      <c r="LO4" s="337" t="s">
        <v>807</v>
      </c>
      <c r="LP4" s="337" t="s">
        <v>808</v>
      </c>
      <c r="LQ4" s="337" t="s">
        <v>809</v>
      </c>
      <c r="LR4" s="337" t="s">
        <v>805</v>
      </c>
      <c r="LS4" s="337" t="s">
        <v>806</v>
      </c>
      <c r="LT4" s="337" t="s">
        <v>808</v>
      </c>
      <c r="LU4" s="337" t="s">
        <v>809</v>
      </c>
      <c r="LV4" s="337" t="s">
        <v>805</v>
      </c>
      <c r="LW4" s="337" t="s">
        <v>808</v>
      </c>
      <c r="LX4" s="337" t="s">
        <v>809</v>
      </c>
      <c r="LY4" s="337" t="s">
        <v>805</v>
      </c>
      <c r="LZ4" s="337" t="s">
        <v>806</v>
      </c>
      <c r="MA4" s="337" t="s">
        <v>809</v>
      </c>
    </row>
    <row r="5" spans="2:339" ht="39" thickBot="1" x14ac:dyDescent="0.25">
      <c r="B5" s="23">
        <v>1.3</v>
      </c>
      <c r="C5" s="58" t="s">
        <v>7</v>
      </c>
      <c r="D5" s="169"/>
      <c r="E5" s="337">
        <v>6</v>
      </c>
      <c r="F5" s="337">
        <v>7</v>
      </c>
      <c r="G5" s="337">
        <v>8</v>
      </c>
      <c r="H5" s="337">
        <v>9</v>
      </c>
      <c r="I5" s="337">
        <v>17</v>
      </c>
      <c r="J5" s="337">
        <v>19</v>
      </c>
      <c r="K5" s="337">
        <v>20</v>
      </c>
      <c r="L5" s="337">
        <v>21</v>
      </c>
      <c r="M5" s="337">
        <v>202</v>
      </c>
      <c r="N5" s="337">
        <v>203</v>
      </c>
      <c r="O5" s="337">
        <v>204</v>
      </c>
      <c r="P5" s="337">
        <v>205</v>
      </c>
      <c r="Q5" s="337">
        <v>206</v>
      </c>
      <c r="R5" s="337">
        <v>207</v>
      </c>
      <c r="S5" s="337">
        <v>208</v>
      </c>
      <c r="T5" s="337">
        <v>209</v>
      </c>
      <c r="U5" s="337">
        <v>210</v>
      </c>
      <c r="V5" s="337">
        <v>211</v>
      </c>
      <c r="W5" s="337">
        <v>212</v>
      </c>
      <c r="X5" s="337">
        <v>214</v>
      </c>
      <c r="Y5" s="337">
        <v>215</v>
      </c>
      <c r="Z5" s="337">
        <v>216</v>
      </c>
      <c r="AA5" s="337">
        <v>217</v>
      </c>
      <c r="AB5" s="337">
        <v>218</v>
      </c>
      <c r="AC5" s="337">
        <v>219</v>
      </c>
      <c r="AD5" s="337">
        <v>220</v>
      </c>
      <c r="AE5" s="337">
        <v>221</v>
      </c>
      <c r="AF5" s="337">
        <v>222</v>
      </c>
      <c r="AG5" s="337">
        <v>223</v>
      </c>
      <c r="AH5" s="337">
        <v>224</v>
      </c>
      <c r="AI5" s="337">
        <v>225</v>
      </c>
      <c r="AJ5" s="337">
        <v>226</v>
      </c>
      <c r="AK5" s="337">
        <v>227</v>
      </c>
      <c r="AL5" s="337">
        <v>228</v>
      </c>
      <c r="AM5" s="337">
        <v>229</v>
      </c>
      <c r="AN5" s="337">
        <v>230</v>
      </c>
      <c r="AO5" s="337">
        <v>231</v>
      </c>
      <c r="AP5" s="337">
        <v>232</v>
      </c>
      <c r="AQ5" s="337">
        <v>233</v>
      </c>
      <c r="AR5" s="337">
        <v>234</v>
      </c>
      <c r="AS5" s="337">
        <v>235</v>
      </c>
      <c r="AT5" s="337">
        <v>236</v>
      </c>
      <c r="AU5" s="337">
        <v>237</v>
      </c>
      <c r="AV5" s="337">
        <v>238</v>
      </c>
      <c r="AW5" s="337">
        <v>239</v>
      </c>
      <c r="AX5" s="337">
        <v>240</v>
      </c>
      <c r="AY5" s="337">
        <v>241</v>
      </c>
      <c r="AZ5" s="337">
        <v>242</v>
      </c>
      <c r="BA5" s="337">
        <v>243</v>
      </c>
      <c r="BB5" s="337">
        <v>244</v>
      </c>
      <c r="BC5" s="337">
        <v>245</v>
      </c>
      <c r="BD5" s="337">
        <v>246</v>
      </c>
      <c r="BE5" s="337">
        <v>247</v>
      </c>
      <c r="BF5" s="337">
        <v>248</v>
      </c>
      <c r="BG5" s="337">
        <v>249</v>
      </c>
      <c r="BH5" s="337">
        <v>250</v>
      </c>
      <c r="BI5" s="337">
        <v>251</v>
      </c>
      <c r="BJ5" s="337">
        <v>252</v>
      </c>
      <c r="BK5" s="337">
        <v>253</v>
      </c>
      <c r="BL5" s="337">
        <v>254</v>
      </c>
      <c r="BM5" s="337">
        <v>255</v>
      </c>
      <c r="BN5" s="337">
        <v>335</v>
      </c>
      <c r="BO5" s="337">
        <v>336</v>
      </c>
      <c r="BP5" s="337">
        <v>337</v>
      </c>
      <c r="BQ5" s="337">
        <v>401</v>
      </c>
      <c r="BR5" s="337">
        <v>435</v>
      </c>
      <c r="BS5" s="337">
        <v>436</v>
      </c>
      <c r="BT5" s="337">
        <v>437</v>
      </c>
      <c r="BU5" s="337">
        <v>438</v>
      </c>
      <c r="BV5" s="337">
        <v>439</v>
      </c>
      <c r="BW5" s="337">
        <v>440</v>
      </c>
      <c r="BX5" s="337">
        <v>441</v>
      </c>
      <c r="BY5" s="337">
        <v>442</v>
      </c>
      <c r="BZ5" s="337">
        <v>443</v>
      </c>
      <c r="CA5" s="337">
        <v>444</v>
      </c>
      <c r="CB5" s="337">
        <v>445</v>
      </c>
      <c r="CC5" s="337">
        <v>446</v>
      </c>
      <c r="CD5" s="337">
        <v>448</v>
      </c>
      <c r="CE5" s="337">
        <v>454</v>
      </c>
      <c r="CF5" s="337">
        <v>455</v>
      </c>
      <c r="CG5" s="337">
        <v>456</v>
      </c>
      <c r="CH5" s="337">
        <v>459</v>
      </c>
      <c r="CI5" s="337">
        <v>460</v>
      </c>
      <c r="CJ5" s="337">
        <v>461</v>
      </c>
      <c r="CK5" s="337">
        <v>462</v>
      </c>
      <c r="CL5" s="337">
        <v>466</v>
      </c>
      <c r="CM5" s="337">
        <v>467</v>
      </c>
      <c r="CN5" s="337">
        <v>468</v>
      </c>
      <c r="CO5" s="337">
        <v>470</v>
      </c>
      <c r="CP5" s="337">
        <v>472</v>
      </c>
      <c r="CQ5" s="337">
        <v>473</v>
      </c>
      <c r="CR5" s="337">
        <v>474</v>
      </c>
      <c r="CS5" s="337">
        <v>475</v>
      </c>
      <c r="CT5" s="337">
        <v>476</v>
      </c>
      <c r="CU5" s="337">
        <v>478</v>
      </c>
      <c r="CV5" s="337">
        <v>482</v>
      </c>
      <c r="CW5" s="337">
        <v>483</v>
      </c>
      <c r="CX5" s="337">
        <v>484</v>
      </c>
      <c r="CY5" s="337">
        <v>485</v>
      </c>
      <c r="CZ5" s="337">
        <v>487</v>
      </c>
      <c r="DA5" s="337">
        <v>488</v>
      </c>
      <c r="DB5" s="337">
        <v>489</v>
      </c>
      <c r="DC5" s="337">
        <v>490</v>
      </c>
      <c r="DD5" s="337">
        <v>491</v>
      </c>
      <c r="DE5" s="337">
        <v>492</v>
      </c>
      <c r="DF5" s="337">
        <v>493</v>
      </c>
      <c r="DG5" s="337">
        <v>494</v>
      </c>
      <c r="DH5" s="337">
        <v>495</v>
      </c>
      <c r="DI5" s="337">
        <v>496</v>
      </c>
      <c r="DJ5" s="337">
        <v>497</v>
      </c>
      <c r="DK5" s="337">
        <v>501</v>
      </c>
      <c r="DL5" s="337">
        <v>502</v>
      </c>
      <c r="DM5" s="337">
        <v>503</v>
      </c>
      <c r="DN5" s="337">
        <v>504</v>
      </c>
      <c r="DO5" s="337">
        <v>505</v>
      </c>
      <c r="DP5" s="337">
        <v>507</v>
      </c>
      <c r="DQ5" s="337">
        <v>508</v>
      </c>
      <c r="DR5" s="337">
        <v>509</v>
      </c>
      <c r="DS5" s="337">
        <v>510</v>
      </c>
      <c r="DT5" s="337">
        <v>511</v>
      </c>
      <c r="DU5" s="337">
        <v>512</v>
      </c>
      <c r="DV5" s="337">
        <v>513</v>
      </c>
      <c r="DW5" s="337">
        <v>514</v>
      </c>
      <c r="DX5" s="337">
        <v>520</v>
      </c>
      <c r="DY5" s="337">
        <v>521</v>
      </c>
      <c r="DZ5" s="337">
        <v>522</v>
      </c>
      <c r="EA5" s="337">
        <v>523</v>
      </c>
      <c r="EB5" s="337">
        <v>525</v>
      </c>
      <c r="EC5" s="337">
        <v>526</v>
      </c>
      <c r="ED5" s="337">
        <v>527</v>
      </c>
      <c r="EE5" s="337">
        <v>528</v>
      </c>
      <c r="EF5" s="337">
        <v>529</v>
      </c>
      <c r="EG5" s="337">
        <v>530</v>
      </c>
      <c r="EH5" s="337">
        <v>531</v>
      </c>
      <c r="EI5" s="337">
        <v>532</v>
      </c>
      <c r="EJ5" s="337">
        <v>533</v>
      </c>
      <c r="EK5" s="337">
        <v>534</v>
      </c>
      <c r="EL5" s="337">
        <v>535</v>
      </c>
      <c r="EM5" s="337">
        <v>539</v>
      </c>
      <c r="EN5" s="337">
        <v>541</v>
      </c>
      <c r="EO5" s="337">
        <v>543</v>
      </c>
      <c r="EP5" s="337">
        <v>544</v>
      </c>
      <c r="EQ5" s="337">
        <v>545</v>
      </c>
      <c r="ER5" s="337">
        <v>546</v>
      </c>
      <c r="ES5" s="337">
        <v>547</v>
      </c>
      <c r="ET5" s="337">
        <v>549</v>
      </c>
      <c r="EU5" s="337">
        <v>555</v>
      </c>
      <c r="EV5" s="337">
        <v>556</v>
      </c>
      <c r="EW5" s="337">
        <v>557</v>
      </c>
      <c r="EX5" s="337">
        <v>560</v>
      </c>
      <c r="EY5" s="337">
        <v>561</v>
      </c>
      <c r="EZ5" s="337">
        <v>562</v>
      </c>
      <c r="FA5" s="337">
        <v>563</v>
      </c>
      <c r="FB5" s="337">
        <v>565</v>
      </c>
      <c r="FC5" s="337">
        <v>566</v>
      </c>
      <c r="FD5" s="337">
        <v>577</v>
      </c>
      <c r="FE5" s="337">
        <v>578</v>
      </c>
      <c r="FF5" s="337">
        <v>579</v>
      </c>
      <c r="FG5" s="337">
        <v>580</v>
      </c>
      <c r="FH5" s="337">
        <v>581</v>
      </c>
      <c r="FI5" s="337">
        <v>582</v>
      </c>
      <c r="FJ5" s="337">
        <v>583</v>
      </c>
      <c r="FK5" s="337">
        <v>584</v>
      </c>
      <c r="FL5" s="337">
        <v>586</v>
      </c>
      <c r="FM5" s="337">
        <v>592</v>
      </c>
      <c r="FN5" s="337">
        <v>593</v>
      </c>
      <c r="FO5" s="337">
        <v>594</v>
      </c>
      <c r="FP5" s="337">
        <v>597</v>
      </c>
      <c r="FQ5" s="337">
        <v>598</v>
      </c>
      <c r="FR5" s="337">
        <v>599</v>
      </c>
      <c r="FS5" s="337">
        <v>600</v>
      </c>
      <c r="FT5" s="337">
        <v>601</v>
      </c>
      <c r="FU5" s="337">
        <v>605</v>
      </c>
      <c r="FV5" s="337">
        <v>606</v>
      </c>
      <c r="FW5" s="337">
        <v>607</v>
      </c>
      <c r="FX5" s="337">
        <v>608</v>
      </c>
      <c r="FY5" s="337">
        <v>610</v>
      </c>
      <c r="FZ5" s="337">
        <v>611</v>
      </c>
      <c r="GA5" s="337">
        <v>614</v>
      </c>
      <c r="GB5" s="337">
        <v>615</v>
      </c>
      <c r="GC5" s="337">
        <v>616</v>
      </c>
      <c r="GD5" s="337">
        <v>618</v>
      </c>
      <c r="GE5" s="337">
        <v>619</v>
      </c>
      <c r="GF5" s="337">
        <v>620</v>
      </c>
      <c r="GG5" s="337">
        <v>621</v>
      </c>
      <c r="GH5" s="337">
        <v>622</v>
      </c>
      <c r="GI5" s="337">
        <v>623</v>
      </c>
      <c r="GJ5" s="337">
        <v>624</v>
      </c>
      <c r="GK5" s="337">
        <v>625</v>
      </c>
      <c r="GL5" s="337">
        <v>626</v>
      </c>
      <c r="GM5" s="337">
        <v>627</v>
      </c>
      <c r="GN5" s="337">
        <v>628</v>
      </c>
      <c r="GO5" s="337">
        <v>629</v>
      </c>
      <c r="GP5" s="337">
        <v>631</v>
      </c>
      <c r="GQ5" s="337">
        <v>632</v>
      </c>
      <c r="GR5" s="337">
        <v>633</v>
      </c>
      <c r="GS5" s="337">
        <v>644</v>
      </c>
      <c r="GT5" s="337">
        <v>649</v>
      </c>
      <c r="GU5" s="337">
        <v>650</v>
      </c>
      <c r="GV5" s="337">
        <v>653</v>
      </c>
      <c r="GW5" s="337">
        <v>655</v>
      </c>
      <c r="GX5" s="337">
        <v>656</v>
      </c>
      <c r="GY5" s="337">
        <v>658</v>
      </c>
      <c r="GZ5" s="337">
        <v>661</v>
      </c>
      <c r="HA5" s="337">
        <v>662</v>
      </c>
      <c r="HB5" s="337">
        <v>663</v>
      </c>
      <c r="HC5" s="337">
        <v>664</v>
      </c>
      <c r="HD5" s="337">
        <v>665</v>
      </c>
      <c r="HE5" s="337">
        <v>667</v>
      </c>
      <c r="HF5" s="337">
        <v>668</v>
      </c>
      <c r="HG5" s="337">
        <v>669</v>
      </c>
      <c r="HH5" s="337">
        <v>670</v>
      </c>
      <c r="HI5" s="337">
        <v>671</v>
      </c>
      <c r="HJ5" s="337">
        <v>673</v>
      </c>
      <c r="HK5" s="337">
        <v>674</v>
      </c>
      <c r="HL5" s="337">
        <v>675</v>
      </c>
      <c r="HM5" s="337">
        <v>676</v>
      </c>
      <c r="HN5" s="337">
        <v>677</v>
      </c>
      <c r="HO5" s="337">
        <v>678</v>
      </c>
      <c r="HP5" s="337">
        <v>679</v>
      </c>
      <c r="HQ5" s="337">
        <v>680</v>
      </c>
      <c r="HR5" s="337">
        <v>681</v>
      </c>
      <c r="HS5" s="337">
        <v>682</v>
      </c>
      <c r="HT5" s="337">
        <v>683</v>
      </c>
      <c r="HU5" s="337">
        <v>684</v>
      </c>
      <c r="HV5" s="337">
        <v>685</v>
      </c>
      <c r="HW5" s="337">
        <v>686</v>
      </c>
      <c r="HX5" s="337">
        <v>687</v>
      </c>
      <c r="HY5" s="337">
        <v>688</v>
      </c>
      <c r="HZ5" s="337">
        <v>689</v>
      </c>
      <c r="IA5" s="337">
        <v>690</v>
      </c>
      <c r="IB5" s="337">
        <v>691</v>
      </c>
      <c r="IC5" s="337">
        <v>692</v>
      </c>
      <c r="ID5" s="337">
        <v>301</v>
      </c>
      <c r="IE5" s="337">
        <v>302</v>
      </c>
      <c r="IF5" s="337">
        <v>303</v>
      </c>
      <c r="IG5" s="337">
        <v>304</v>
      </c>
      <c r="IH5" s="337">
        <v>305</v>
      </c>
      <c r="II5" s="337">
        <v>316</v>
      </c>
      <c r="IJ5" s="337">
        <v>317</v>
      </c>
      <c r="IK5" s="337">
        <v>318</v>
      </c>
      <c r="IL5" s="337">
        <v>319</v>
      </c>
      <c r="IM5" s="337">
        <v>320</v>
      </c>
      <c r="IN5" s="337">
        <v>321</v>
      </c>
      <c r="IO5" s="337">
        <v>322</v>
      </c>
      <c r="IP5" s="337">
        <v>323</v>
      </c>
      <c r="IQ5" s="337">
        <v>324</v>
      </c>
      <c r="IR5" s="337">
        <v>325</v>
      </c>
      <c r="IS5" s="337">
        <v>332</v>
      </c>
      <c r="IT5" s="337">
        <v>345</v>
      </c>
      <c r="IU5" s="337">
        <v>346</v>
      </c>
      <c r="IV5" s="337">
        <v>347</v>
      </c>
      <c r="IW5" s="337">
        <v>348</v>
      </c>
      <c r="IX5" s="337">
        <v>349</v>
      </c>
      <c r="IY5" s="337">
        <v>753</v>
      </c>
      <c r="IZ5" s="337">
        <v>754</v>
      </c>
      <c r="JA5" s="337">
        <v>755</v>
      </c>
      <c r="JB5" s="337">
        <v>756</v>
      </c>
      <c r="JC5" s="337">
        <v>757</v>
      </c>
      <c r="JD5" s="337">
        <v>827</v>
      </c>
      <c r="JE5" s="337">
        <v>828</v>
      </c>
      <c r="JF5" s="337">
        <v>834</v>
      </c>
      <c r="JG5" s="337">
        <v>836</v>
      </c>
      <c r="JH5" s="337">
        <v>838</v>
      </c>
      <c r="JI5" s="337">
        <v>840</v>
      </c>
      <c r="JJ5" s="337">
        <v>1002</v>
      </c>
      <c r="JK5" s="337">
        <v>1003</v>
      </c>
      <c r="JL5" s="337">
        <v>2001</v>
      </c>
      <c r="JM5" s="337">
        <v>2002</v>
      </c>
      <c r="JN5" s="337">
        <v>2003</v>
      </c>
      <c r="JO5" s="337">
        <v>2101</v>
      </c>
      <c r="JP5" s="337">
        <v>2102</v>
      </c>
      <c r="JQ5" s="337">
        <v>2103</v>
      </c>
      <c r="JR5" s="337">
        <v>2201</v>
      </c>
      <c r="JS5" s="337">
        <v>2202</v>
      </c>
      <c r="JT5" s="337">
        <v>2203</v>
      </c>
      <c r="JU5" s="337">
        <v>3002</v>
      </c>
      <c r="JV5" s="337">
        <v>3003</v>
      </c>
      <c r="JW5" s="337">
        <v>3010</v>
      </c>
      <c r="JX5" s="337">
        <v>3011</v>
      </c>
      <c r="JY5" s="337">
        <v>3012</v>
      </c>
      <c r="JZ5" s="337">
        <v>3013</v>
      </c>
      <c r="KA5" s="337">
        <v>3014</v>
      </c>
      <c r="KB5" s="337">
        <v>3015</v>
      </c>
      <c r="KC5" s="337">
        <v>3102</v>
      </c>
      <c r="KD5" s="337">
        <v>3103</v>
      </c>
      <c r="KE5" s="337">
        <v>3105</v>
      </c>
      <c r="KF5" s="337">
        <v>3110</v>
      </c>
      <c r="KG5" s="337">
        <v>3111</v>
      </c>
      <c r="KH5" s="337">
        <v>3112</v>
      </c>
      <c r="KI5" s="337">
        <v>3113</v>
      </c>
      <c r="KJ5" s="337">
        <v>3114</v>
      </c>
      <c r="KK5" s="337">
        <v>3115</v>
      </c>
      <c r="KL5" s="337">
        <v>3201</v>
      </c>
      <c r="KM5" s="337">
        <v>3202</v>
      </c>
      <c r="KN5" s="337">
        <v>3203</v>
      </c>
      <c r="KO5" s="337">
        <v>3204</v>
      </c>
      <c r="KP5" s="337">
        <v>3205</v>
      </c>
      <c r="KQ5" s="337">
        <v>3206</v>
      </c>
      <c r="KR5" s="337">
        <v>3207</v>
      </c>
      <c r="KS5" s="337">
        <v>3208</v>
      </c>
      <c r="KT5" s="337">
        <v>3209</v>
      </c>
      <c r="KU5" s="337">
        <v>3210</v>
      </c>
      <c r="KV5" s="337">
        <v>3211</v>
      </c>
      <c r="KW5" s="337">
        <v>3212</v>
      </c>
      <c r="KX5" s="337">
        <v>3213</v>
      </c>
      <c r="KY5" s="337">
        <v>3214</v>
      </c>
      <c r="KZ5" s="337">
        <v>3215</v>
      </c>
      <c r="LA5" s="337">
        <v>3216</v>
      </c>
      <c r="LB5" s="337">
        <v>4001</v>
      </c>
      <c r="LC5" s="337">
        <v>4002</v>
      </c>
      <c r="LD5" s="337">
        <v>4003</v>
      </c>
      <c r="LE5" s="337">
        <v>4004</v>
      </c>
      <c r="LF5" s="337">
        <v>4005</v>
      </c>
      <c r="LG5" s="337">
        <v>4101</v>
      </c>
      <c r="LH5" s="337">
        <v>4102</v>
      </c>
      <c r="LI5" s="337">
        <v>4103</v>
      </c>
      <c r="LJ5" s="337">
        <v>4104</v>
      </c>
      <c r="LK5" s="337">
        <v>4105</v>
      </c>
      <c r="LL5" s="337">
        <v>4201</v>
      </c>
      <c r="LM5" s="337">
        <v>5001</v>
      </c>
      <c r="LN5" s="337">
        <v>5003</v>
      </c>
      <c r="LO5" s="337">
        <v>5005</v>
      </c>
      <c r="LP5" s="337">
        <v>5007</v>
      </c>
      <c r="LQ5" s="337">
        <v>5009</v>
      </c>
      <c r="LR5" s="337">
        <v>5102</v>
      </c>
      <c r="LS5" s="337">
        <v>5104</v>
      </c>
      <c r="LT5" s="337">
        <v>5108</v>
      </c>
      <c r="LU5" s="337">
        <v>5110</v>
      </c>
      <c r="LV5" s="337">
        <v>5202</v>
      </c>
      <c r="LW5" s="337">
        <v>5208</v>
      </c>
      <c r="LX5" s="337">
        <v>5210</v>
      </c>
      <c r="LY5" s="337">
        <v>5302</v>
      </c>
      <c r="LZ5" s="337">
        <v>5304</v>
      </c>
      <c r="MA5" s="337">
        <v>5310</v>
      </c>
    </row>
    <row r="6" spans="2:339" ht="77.25" thickBot="1" x14ac:dyDescent="0.25">
      <c r="B6" s="23" t="s">
        <v>810</v>
      </c>
      <c r="C6" s="58" t="s">
        <v>564</v>
      </c>
      <c r="D6" s="169"/>
      <c r="E6" s="340">
        <v>46143</v>
      </c>
      <c r="F6" s="340">
        <v>46143</v>
      </c>
      <c r="G6" s="340">
        <v>46143</v>
      </c>
      <c r="H6" s="340">
        <v>46143</v>
      </c>
      <c r="I6" s="340">
        <v>46143</v>
      </c>
      <c r="J6" s="340">
        <v>46143</v>
      </c>
      <c r="K6" s="340">
        <v>46143</v>
      </c>
      <c r="L6" s="340">
        <v>46143</v>
      </c>
      <c r="M6" s="340">
        <v>46143</v>
      </c>
      <c r="N6" s="340">
        <v>46143</v>
      </c>
      <c r="O6" s="340">
        <v>46143</v>
      </c>
      <c r="P6" s="340">
        <v>46143</v>
      </c>
      <c r="Q6" s="340">
        <v>46143</v>
      </c>
      <c r="R6" s="340">
        <v>46143</v>
      </c>
      <c r="S6" s="340">
        <v>46143</v>
      </c>
      <c r="T6" s="340">
        <v>46143</v>
      </c>
      <c r="U6" s="340">
        <v>46143</v>
      </c>
      <c r="V6" s="340">
        <v>46143</v>
      </c>
      <c r="W6" s="340">
        <v>46143</v>
      </c>
      <c r="X6" s="340">
        <v>46143</v>
      </c>
      <c r="Y6" s="340">
        <v>46143</v>
      </c>
      <c r="Z6" s="340">
        <v>46143</v>
      </c>
      <c r="AA6" s="340">
        <v>46143</v>
      </c>
      <c r="AB6" s="340">
        <v>46143</v>
      </c>
      <c r="AC6" s="340">
        <v>46143</v>
      </c>
      <c r="AD6" s="340">
        <v>46143</v>
      </c>
      <c r="AE6" s="340">
        <v>46143</v>
      </c>
      <c r="AF6" s="340">
        <v>46143</v>
      </c>
      <c r="AG6" s="340">
        <v>46143</v>
      </c>
      <c r="AH6" s="340">
        <v>46143</v>
      </c>
      <c r="AI6" s="340">
        <v>46143</v>
      </c>
      <c r="AJ6" s="340">
        <v>46143</v>
      </c>
      <c r="AK6" s="340">
        <v>46143</v>
      </c>
      <c r="AL6" s="340">
        <v>46143</v>
      </c>
      <c r="AM6" s="340">
        <v>46143</v>
      </c>
      <c r="AN6" s="340">
        <v>46143</v>
      </c>
      <c r="AO6" s="340">
        <v>46143</v>
      </c>
      <c r="AP6" s="340">
        <v>46143</v>
      </c>
      <c r="AQ6" s="340">
        <v>46143</v>
      </c>
      <c r="AR6" s="340">
        <v>46143</v>
      </c>
      <c r="AS6" s="340">
        <v>46143</v>
      </c>
      <c r="AT6" s="340">
        <v>46143</v>
      </c>
      <c r="AU6" s="340">
        <v>46143</v>
      </c>
      <c r="AV6" s="340">
        <v>46143</v>
      </c>
      <c r="AW6" s="340">
        <v>46143</v>
      </c>
      <c r="AX6" s="340">
        <v>46143</v>
      </c>
      <c r="AY6" s="340">
        <v>46143</v>
      </c>
      <c r="AZ6" s="340">
        <v>46143</v>
      </c>
      <c r="BA6" s="340">
        <v>46143</v>
      </c>
      <c r="BB6" s="340">
        <v>46143</v>
      </c>
      <c r="BC6" s="340">
        <v>46143</v>
      </c>
      <c r="BD6" s="340">
        <v>46143</v>
      </c>
      <c r="BE6" s="340">
        <v>46143</v>
      </c>
      <c r="BF6" s="340">
        <v>46143</v>
      </c>
      <c r="BG6" s="340">
        <v>46143</v>
      </c>
      <c r="BH6" s="340">
        <v>46143</v>
      </c>
      <c r="BI6" s="340">
        <v>46143</v>
      </c>
      <c r="BJ6" s="340">
        <v>46143</v>
      </c>
      <c r="BK6" s="340">
        <v>46143</v>
      </c>
      <c r="BL6" s="340">
        <v>46143</v>
      </c>
      <c r="BM6" s="340">
        <v>46143</v>
      </c>
      <c r="BN6" s="340">
        <v>46143</v>
      </c>
      <c r="BO6" s="340">
        <v>46143</v>
      </c>
      <c r="BP6" s="340">
        <v>46143</v>
      </c>
      <c r="BQ6" s="340">
        <v>46143</v>
      </c>
      <c r="BR6" s="340">
        <v>46143</v>
      </c>
      <c r="BS6" s="340">
        <v>46143</v>
      </c>
      <c r="BT6" s="340">
        <v>46143</v>
      </c>
      <c r="BU6" s="340">
        <v>46143</v>
      </c>
      <c r="BV6" s="340">
        <v>46143</v>
      </c>
      <c r="BW6" s="340">
        <v>46143</v>
      </c>
      <c r="BX6" s="340">
        <v>46143</v>
      </c>
      <c r="BY6" s="340">
        <v>46143</v>
      </c>
      <c r="BZ6" s="340">
        <v>46143</v>
      </c>
      <c r="CA6" s="340">
        <v>46143</v>
      </c>
      <c r="CB6" s="340">
        <v>46143</v>
      </c>
      <c r="CC6" s="340">
        <v>46143</v>
      </c>
      <c r="CD6" s="340">
        <v>46143</v>
      </c>
      <c r="CE6" s="340">
        <v>46143</v>
      </c>
      <c r="CF6" s="340">
        <v>46143</v>
      </c>
      <c r="CG6" s="340">
        <v>46143</v>
      </c>
      <c r="CH6" s="340">
        <v>46143</v>
      </c>
      <c r="CI6" s="340">
        <v>46143</v>
      </c>
      <c r="CJ6" s="340">
        <v>46143</v>
      </c>
      <c r="CK6" s="340">
        <v>46143</v>
      </c>
      <c r="CL6" s="340">
        <v>46143</v>
      </c>
      <c r="CM6" s="340">
        <v>46143</v>
      </c>
      <c r="CN6" s="340">
        <v>46143</v>
      </c>
      <c r="CO6" s="340">
        <v>46143</v>
      </c>
      <c r="CP6" s="340">
        <v>46143</v>
      </c>
      <c r="CQ6" s="340">
        <v>46143</v>
      </c>
      <c r="CR6" s="340">
        <v>46143</v>
      </c>
      <c r="CS6" s="340">
        <v>46143</v>
      </c>
      <c r="CT6" s="340">
        <v>46143</v>
      </c>
      <c r="CU6" s="340">
        <v>46143</v>
      </c>
      <c r="CV6" s="340">
        <v>46143</v>
      </c>
      <c r="CW6" s="340">
        <v>46143</v>
      </c>
      <c r="CX6" s="340">
        <v>46143</v>
      </c>
      <c r="CY6" s="340">
        <v>46143</v>
      </c>
      <c r="CZ6" s="340">
        <v>46143</v>
      </c>
      <c r="DA6" s="340">
        <v>46143</v>
      </c>
      <c r="DB6" s="340">
        <v>46143</v>
      </c>
      <c r="DC6" s="340">
        <v>46143</v>
      </c>
      <c r="DD6" s="340">
        <v>46143</v>
      </c>
      <c r="DE6" s="340">
        <v>46143</v>
      </c>
      <c r="DF6" s="340">
        <v>46143</v>
      </c>
      <c r="DG6" s="340">
        <v>46143</v>
      </c>
      <c r="DH6" s="340">
        <v>46143</v>
      </c>
      <c r="DI6" s="340">
        <v>46143</v>
      </c>
      <c r="DJ6" s="340">
        <v>46143</v>
      </c>
      <c r="DK6" s="340">
        <v>46143</v>
      </c>
      <c r="DL6" s="340">
        <v>46143</v>
      </c>
      <c r="DM6" s="340">
        <v>46143</v>
      </c>
      <c r="DN6" s="340">
        <v>46143</v>
      </c>
      <c r="DO6" s="340">
        <v>46143</v>
      </c>
      <c r="DP6" s="340">
        <v>46143</v>
      </c>
      <c r="DQ6" s="340">
        <v>46143</v>
      </c>
      <c r="DR6" s="340">
        <v>46143</v>
      </c>
      <c r="DS6" s="340">
        <v>46143</v>
      </c>
      <c r="DT6" s="340">
        <v>46143</v>
      </c>
      <c r="DU6" s="340">
        <v>46143</v>
      </c>
      <c r="DV6" s="340">
        <v>46143</v>
      </c>
      <c r="DW6" s="340">
        <v>46143</v>
      </c>
      <c r="DX6" s="340">
        <v>46143</v>
      </c>
      <c r="DY6" s="340">
        <v>46143</v>
      </c>
      <c r="DZ6" s="340">
        <v>46143</v>
      </c>
      <c r="EA6" s="340">
        <v>46143</v>
      </c>
      <c r="EB6" s="340">
        <v>46143</v>
      </c>
      <c r="EC6" s="340">
        <v>46143</v>
      </c>
      <c r="ED6" s="340">
        <v>46143</v>
      </c>
      <c r="EE6" s="340">
        <v>46143</v>
      </c>
      <c r="EF6" s="340">
        <v>46143</v>
      </c>
      <c r="EG6" s="340">
        <v>46143</v>
      </c>
      <c r="EH6" s="340">
        <v>46143</v>
      </c>
      <c r="EI6" s="340">
        <v>46143</v>
      </c>
      <c r="EJ6" s="340">
        <v>46143</v>
      </c>
      <c r="EK6" s="340">
        <v>46143</v>
      </c>
      <c r="EL6" s="340">
        <v>46143</v>
      </c>
      <c r="EM6" s="340">
        <v>46143</v>
      </c>
      <c r="EN6" s="340">
        <v>46143</v>
      </c>
      <c r="EO6" s="340">
        <v>46143</v>
      </c>
      <c r="EP6" s="340">
        <v>46143</v>
      </c>
      <c r="EQ6" s="340">
        <v>46143</v>
      </c>
      <c r="ER6" s="340">
        <v>46143</v>
      </c>
      <c r="ES6" s="340">
        <v>46143</v>
      </c>
      <c r="ET6" s="340">
        <v>46143</v>
      </c>
      <c r="EU6" s="340">
        <v>46143</v>
      </c>
      <c r="EV6" s="340">
        <v>46143</v>
      </c>
      <c r="EW6" s="340">
        <v>46143</v>
      </c>
      <c r="EX6" s="340">
        <v>46143</v>
      </c>
      <c r="EY6" s="340">
        <v>46143</v>
      </c>
      <c r="EZ6" s="340">
        <v>46143</v>
      </c>
      <c r="FA6" s="340">
        <v>46143</v>
      </c>
      <c r="FB6" s="340">
        <v>46143</v>
      </c>
      <c r="FC6" s="340">
        <v>46143</v>
      </c>
      <c r="FD6" s="340">
        <v>46143</v>
      </c>
      <c r="FE6" s="340">
        <v>46143</v>
      </c>
      <c r="FF6" s="340">
        <v>46143</v>
      </c>
      <c r="FG6" s="340">
        <v>46143</v>
      </c>
      <c r="FH6" s="340">
        <v>46143</v>
      </c>
      <c r="FI6" s="340">
        <v>46143</v>
      </c>
      <c r="FJ6" s="340">
        <v>46143</v>
      </c>
      <c r="FK6" s="340">
        <v>46143</v>
      </c>
      <c r="FL6" s="340">
        <v>46143</v>
      </c>
      <c r="FM6" s="340">
        <v>46143</v>
      </c>
      <c r="FN6" s="340">
        <v>46143</v>
      </c>
      <c r="FO6" s="340">
        <v>46143</v>
      </c>
      <c r="FP6" s="340">
        <v>46143</v>
      </c>
      <c r="FQ6" s="340">
        <v>46143</v>
      </c>
      <c r="FR6" s="340">
        <v>46143</v>
      </c>
      <c r="FS6" s="340">
        <v>46143</v>
      </c>
      <c r="FT6" s="340">
        <v>46143</v>
      </c>
      <c r="FU6" s="340">
        <v>46143</v>
      </c>
      <c r="FV6" s="340">
        <v>46143</v>
      </c>
      <c r="FW6" s="340">
        <v>46143</v>
      </c>
      <c r="FX6" s="340">
        <v>46143</v>
      </c>
      <c r="FY6" s="340">
        <v>46143</v>
      </c>
      <c r="FZ6" s="340">
        <v>46143</v>
      </c>
      <c r="GA6" s="340">
        <v>46143</v>
      </c>
      <c r="GB6" s="340">
        <v>46143</v>
      </c>
      <c r="GC6" s="340">
        <v>46143</v>
      </c>
      <c r="GD6" s="340">
        <v>46143</v>
      </c>
      <c r="GE6" s="340">
        <v>46143</v>
      </c>
      <c r="GF6" s="340">
        <v>46143</v>
      </c>
      <c r="GG6" s="340">
        <v>46143</v>
      </c>
      <c r="GH6" s="340">
        <v>46143</v>
      </c>
      <c r="GI6" s="340">
        <v>46143</v>
      </c>
      <c r="GJ6" s="340">
        <v>46143</v>
      </c>
      <c r="GK6" s="340">
        <v>46143</v>
      </c>
      <c r="GL6" s="340">
        <v>46143</v>
      </c>
      <c r="GM6" s="340">
        <v>46143</v>
      </c>
      <c r="GN6" s="340">
        <v>46143</v>
      </c>
      <c r="GO6" s="340">
        <v>46143</v>
      </c>
      <c r="GP6" s="340">
        <v>46143</v>
      </c>
      <c r="GQ6" s="340">
        <v>46143</v>
      </c>
      <c r="GR6" s="340">
        <v>46143</v>
      </c>
      <c r="GS6" s="340">
        <v>46143</v>
      </c>
      <c r="GT6" s="340">
        <v>46143</v>
      </c>
      <c r="GU6" s="340">
        <v>46143</v>
      </c>
      <c r="GV6" s="340">
        <v>46143</v>
      </c>
      <c r="GW6" s="340">
        <v>46143</v>
      </c>
      <c r="GX6" s="340">
        <v>46143</v>
      </c>
      <c r="GY6" s="340">
        <v>46143</v>
      </c>
      <c r="GZ6" s="340">
        <v>46143</v>
      </c>
      <c r="HA6" s="340">
        <v>46143</v>
      </c>
      <c r="HB6" s="340">
        <v>46143</v>
      </c>
      <c r="HC6" s="340">
        <v>46143</v>
      </c>
      <c r="HD6" s="340">
        <v>46143</v>
      </c>
      <c r="HE6" s="340">
        <v>46143</v>
      </c>
      <c r="HF6" s="340">
        <v>46143</v>
      </c>
      <c r="HG6" s="340">
        <v>46143</v>
      </c>
      <c r="HH6" s="340">
        <v>46143</v>
      </c>
      <c r="HI6" s="340">
        <v>46143</v>
      </c>
      <c r="HJ6" s="340">
        <v>46143</v>
      </c>
      <c r="HK6" s="340">
        <v>46143</v>
      </c>
      <c r="HL6" s="340">
        <v>46143</v>
      </c>
      <c r="HM6" s="340">
        <v>46143</v>
      </c>
      <c r="HN6" s="340">
        <v>46143</v>
      </c>
      <c r="HO6" s="340">
        <v>46143</v>
      </c>
      <c r="HP6" s="340">
        <v>46143</v>
      </c>
      <c r="HQ6" s="340">
        <v>46143</v>
      </c>
      <c r="HR6" s="340">
        <v>46143</v>
      </c>
      <c r="HS6" s="340">
        <v>46143</v>
      </c>
      <c r="HT6" s="340">
        <v>46143</v>
      </c>
      <c r="HU6" s="340">
        <v>46143</v>
      </c>
      <c r="HV6" s="340">
        <v>46143</v>
      </c>
      <c r="HW6" s="340">
        <v>46143</v>
      </c>
      <c r="HX6" s="340">
        <v>46143</v>
      </c>
      <c r="HY6" s="340">
        <v>46143</v>
      </c>
      <c r="HZ6" s="340">
        <v>46143</v>
      </c>
      <c r="IA6" s="340">
        <v>46143</v>
      </c>
      <c r="IB6" s="340">
        <v>46143</v>
      </c>
      <c r="IC6" s="340">
        <v>46143</v>
      </c>
      <c r="ID6" s="340">
        <v>46143</v>
      </c>
      <c r="IE6" s="340">
        <v>46143</v>
      </c>
      <c r="IF6" s="340">
        <v>46143</v>
      </c>
      <c r="IG6" s="340">
        <v>46143</v>
      </c>
      <c r="IH6" s="340">
        <v>46143</v>
      </c>
      <c r="II6" s="340">
        <v>46143</v>
      </c>
      <c r="IJ6" s="340">
        <v>46143</v>
      </c>
      <c r="IK6" s="340">
        <v>46143</v>
      </c>
      <c r="IL6" s="340">
        <v>46143</v>
      </c>
      <c r="IM6" s="340">
        <v>46143</v>
      </c>
      <c r="IN6" s="340">
        <v>46143</v>
      </c>
      <c r="IO6" s="340">
        <v>46143</v>
      </c>
      <c r="IP6" s="340">
        <v>46143</v>
      </c>
      <c r="IQ6" s="340">
        <v>46143</v>
      </c>
      <c r="IR6" s="340">
        <v>46143</v>
      </c>
      <c r="IS6" s="340">
        <v>46143</v>
      </c>
      <c r="IT6" s="340">
        <v>46143</v>
      </c>
      <c r="IU6" s="340">
        <v>46143</v>
      </c>
      <c r="IV6" s="340">
        <v>46143</v>
      </c>
      <c r="IW6" s="340">
        <v>46143</v>
      </c>
      <c r="IX6" s="340">
        <v>46143</v>
      </c>
      <c r="IY6" s="340">
        <v>46143</v>
      </c>
      <c r="IZ6" s="340">
        <v>46143</v>
      </c>
      <c r="JA6" s="340">
        <v>46143</v>
      </c>
      <c r="JB6" s="340">
        <v>46143</v>
      </c>
      <c r="JC6" s="340">
        <v>46143</v>
      </c>
      <c r="JD6" s="340">
        <v>46143</v>
      </c>
      <c r="JE6" s="340">
        <v>46143</v>
      </c>
      <c r="JF6" s="340">
        <v>46143</v>
      </c>
      <c r="JG6" s="340">
        <v>46143</v>
      </c>
      <c r="JH6" s="340">
        <v>46143</v>
      </c>
      <c r="JI6" s="340">
        <v>46143</v>
      </c>
      <c r="JJ6" s="340">
        <v>46143</v>
      </c>
      <c r="JK6" s="340">
        <v>46143</v>
      </c>
      <c r="JL6" s="340">
        <v>46143</v>
      </c>
      <c r="JM6" s="340">
        <v>46143</v>
      </c>
      <c r="JN6" s="340">
        <v>46143</v>
      </c>
      <c r="JO6" s="340">
        <v>46143</v>
      </c>
      <c r="JP6" s="340">
        <v>46143</v>
      </c>
      <c r="JQ6" s="340">
        <v>46143</v>
      </c>
      <c r="JR6" s="340">
        <v>46143</v>
      </c>
      <c r="JS6" s="340">
        <v>46143</v>
      </c>
      <c r="JT6" s="340">
        <v>46143</v>
      </c>
      <c r="JU6" s="340">
        <v>46143</v>
      </c>
      <c r="JV6" s="340">
        <v>46143</v>
      </c>
      <c r="JW6" s="340">
        <v>46143</v>
      </c>
      <c r="JX6" s="340">
        <v>46143</v>
      </c>
      <c r="JY6" s="340">
        <v>46143</v>
      </c>
      <c r="JZ6" s="340">
        <v>46143</v>
      </c>
      <c r="KA6" s="340">
        <v>46143</v>
      </c>
      <c r="KB6" s="340">
        <v>46143</v>
      </c>
      <c r="KC6" s="340">
        <v>46143</v>
      </c>
      <c r="KD6" s="340">
        <v>46143</v>
      </c>
      <c r="KE6" s="340">
        <v>46143</v>
      </c>
      <c r="KF6" s="340">
        <v>46143</v>
      </c>
      <c r="KG6" s="340">
        <v>46143</v>
      </c>
      <c r="KH6" s="340">
        <v>46143</v>
      </c>
      <c r="KI6" s="340">
        <v>46143</v>
      </c>
      <c r="KJ6" s="340">
        <v>46143</v>
      </c>
      <c r="KK6" s="340">
        <v>46143</v>
      </c>
      <c r="KL6" s="340">
        <v>46143</v>
      </c>
      <c r="KM6" s="340">
        <v>46143</v>
      </c>
      <c r="KN6" s="340">
        <v>46143</v>
      </c>
      <c r="KO6" s="340">
        <v>46143</v>
      </c>
      <c r="KP6" s="340">
        <v>46143</v>
      </c>
      <c r="KQ6" s="340">
        <v>46143</v>
      </c>
      <c r="KR6" s="340">
        <v>46143</v>
      </c>
      <c r="KS6" s="340">
        <v>46143</v>
      </c>
      <c r="KT6" s="340">
        <v>46143</v>
      </c>
      <c r="KU6" s="340">
        <v>46143</v>
      </c>
      <c r="KV6" s="340">
        <v>46143</v>
      </c>
      <c r="KW6" s="340">
        <v>46143</v>
      </c>
      <c r="KX6" s="340">
        <v>46143</v>
      </c>
      <c r="KY6" s="340">
        <v>46143</v>
      </c>
      <c r="KZ6" s="340">
        <v>46143</v>
      </c>
      <c r="LA6" s="340">
        <v>46143</v>
      </c>
      <c r="LB6" s="340">
        <v>46143</v>
      </c>
      <c r="LC6" s="340">
        <v>46143</v>
      </c>
      <c r="LD6" s="340">
        <v>46143</v>
      </c>
      <c r="LE6" s="340">
        <v>46143</v>
      </c>
      <c r="LF6" s="340">
        <v>46143</v>
      </c>
      <c r="LG6" s="340">
        <v>46143</v>
      </c>
      <c r="LH6" s="340">
        <v>46143</v>
      </c>
      <c r="LI6" s="340">
        <v>46143</v>
      </c>
      <c r="LJ6" s="340">
        <v>46143</v>
      </c>
      <c r="LK6" s="340">
        <v>46143</v>
      </c>
      <c r="LL6" s="340">
        <v>46143</v>
      </c>
      <c r="LM6" s="340">
        <v>46143</v>
      </c>
      <c r="LN6" s="340">
        <v>46143</v>
      </c>
      <c r="LO6" s="340">
        <v>46143</v>
      </c>
      <c r="LP6" s="340">
        <v>46143</v>
      </c>
      <c r="LQ6" s="340">
        <v>46143</v>
      </c>
      <c r="LR6" s="340">
        <v>46143</v>
      </c>
      <c r="LS6" s="340">
        <v>46143</v>
      </c>
      <c r="LT6" s="340">
        <v>46143</v>
      </c>
      <c r="LU6" s="340">
        <v>46143</v>
      </c>
      <c r="LV6" s="340">
        <v>46143</v>
      </c>
      <c r="LW6" s="340">
        <v>46143</v>
      </c>
      <c r="LX6" s="340">
        <v>46143</v>
      </c>
      <c r="LY6" s="340">
        <v>46143</v>
      </c>
      <c r="LZ6" s="340">
        <v>46143</v>
      </c>
      <c r="MA6" s="340">
        <v>46143</v>
      </c>
    </row>
    <row r="7" spans="2:339" ht="60.75" thickBot="1" x14ac:dyDescent="0.25">
      <c r="B7" s="338">
        <v>2</v>
      </c>
      <c r="C7" s="341" t="s">
        <v>9</v>
      </c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339"/>
      <c r="AN7" s="339"/>
      <c r="AO7" s="339"/>
      <c r="AP7" s="339"/>
      <c r="AQ7" s="339"/>
      <c r="AR7" s="339"/>
      <c r="AS7" s="339"/>
      <c r="AT7" s="339"/>
      <c r="AU7" s="339"/>
      <c r="AV7" s="339"/>
      <c r="AW7" s="339"/>
      <c r="AX7" s="339"/>
      <c r="AY7" s="339"/>
      <c r="AZ7" s="339"/>
      <c r="BA7" s="339"/>
      <c r="BB7" s="339"/>
      <c r="BC7" s="339"/>
      <c r="BD7" s="339"/>
      <c r="BE7" s="339"/>
      <c r="BF7" s="339"/>
      <c r="BG7" s="339"/>
      <c r="BH7" s="339"/>
      <c r="BI7" s="339"/>
      <c r="BJ7" s="339"/>
      <c r="BK7" s="339"/>
      <c r="BL7" s="339"/>
      <c r="BM7" s="339"/>
      <c r="BN7" s="339"/>
      <c r="BO7" s="339"/>
      <c r="BP7" s="339"/>
      <c r="BQ7" s="339"/>
      <c r="BR7" s="339"/>
      <c r="BS7" s="339"/>
      <c r="BT7" s="339"/>
      <c r="BU7" s="339"/>
      <c r="BV7" s="339"/>
      <c r="BW7" s="339"/>
      <c r="BX7" s="339"/>
      <c r="BY7" s="339"/>
      <c r="BZ7" s="339"/>
      <c r="CA7" s="339"/>
      <c r="CB7" s="339"/>
      <c r="CC7" s="339"/>
      <c r="CD7" s="339"/>
      <c r="CE7" s="339"/>
      <c r="CF7" s="339"/>
      <c r="CG7" s="339"/>
      <c r="CH7" s="339"/>
      <c r="CI7" s="339"/>
      <c r="CJ7" s="339"/>
      <c r="CK7" s="339"/>
      <c r="CL7" s="339"/>
      <c r="CM7" s="339"/>
      <c r="CN7" s="339"/>
      <c r="CO7" s="339"/>
      <c r="CP7" s="339"/>
      <c r="CQ7" s="339"/>
      <c r="CR7" s="339"/>
      <c r="CS7" s="339"/>
      <c r="CT7" s="339"/>
      <c r="CU7" s="339"/>
      <c r="CV7" s="339"/>
      <c r="CW7" s="339"/>
      <c r="CX7" s="339"/>
      <c r="CY7" s="339"/>
      <c r="CZ7" s="339"/>
      <c r="DA7" s="339"/>
      <c r="DB7" s="339"/>
      <c r="DC7" s="339"/>
      <c r="DD7" s="339"/>
      <c r="DE7" s="339"/>
      <c r="DF7" s="339"/>
      <c r="DG7" s="339"/>
      <c r="DH7" s="339"/>
      <c r="DI7" s="339"/>
      <c r="DJ7" s="339"/>
      <c r="DK7" s="339"/>
      <c r="DL7" s="339"/>
      <c r="DM7" s="339"/>
      <c r="DN7" s="339"/>
      <c r="DO7" s="339"/>
      <c r="DP7" s="339"/>
      <c r="DQ7" s="339"/>
      <c r="DR7" s="339"/>
      <c r="DS7" s="339"/>
      <c r="DT7" s="339"/>
      <c r="DU7" s="339"/>
      <c r="DV7" s="339"/>
      <c r="DW7" s="339"/>
      <c r="DX7" s="339"/>
      <c r="DY7" s="339"/>
      <c r="DZ7" s="339"/>
      <c r="EA7" s="339"/>
      <c r="EB7" s="339"/>
      <c r="EC7" s="339"/>
      <c r="ED7" s="339"/>
      <c r="EE7" s="339"/>
      <c r="EF7" s="339"/>
      <c r="EG7" s="339"/>
      <c r="EH7" s="339"/>
      <c r="EI7" s="339"/>
      <c r="EJ7" s="339"/>
      <c r="EK7" s="339"/>
      <c r="EL7" s="339"/>
      <c r="EM7" s="339"/>
      <c r="EN7" s="339"/>
      <c r="EO7" s="339"/>
      <c r="EP7" s="339"/>
      <c r="EQ7" s="339"/>
      <c r="ER7" s="339"/>
      <c r="ES7" s="339"/>
      <c r="ET7" s="339"/>
      <c r="EU7" s="339"/>
      <c r="EV7" s="339"/>
      <c r="EW7" s="339"/>
      <c r="EX7" s="339"/>
      <c r="EY7" s="339"/>
      <c r="EZ7" s="339"/>
      <c r="FA7" s="339"/>
      <c r="FB7" s="339"/>
      <c r="FC7" s="339"/>
      <c r="FD7" s="339"/>
      <c r="FE7" s="339"/>
      <c r="FF7" s="339"/>
      <c r="FG7" s="339"/>
      <c r="FH7" s="339"/>
      <c r="FI7" s="339"/>
      <c r="FJ7" s="339"/>
      <c r="FK7" s="339"/>
      <c r="FL7" s="339"/>
      <c r="FM7" s="339"/>
      <c r="FN7" s="339"/>
      <c r="FO7" s="339"/>
      <c r="FP7" s="339"/>
      <c r="FQ7" s="339"/>
      <c r="FR7" s="339"/>
      <c r="FS7" s="339"/>
      <c r="FT7" s="339"/>
      <c r="FU7" s="339"/>
      <c r="FV7" s="339"/>
      <c r="FW7" s="339"/>
      <c r="FX7" s="339"/>
      <c r="FY7" s="339"/>
      <c r="FZ7" s="339"/>
      <c r="GA7" s="339"/>
      <c r="GB7" s="339"/>
      <c r="GC7" s="339"/>
      <c r="GD7" s="339"/>
      <c r="GE7" s="339"/>
      <c r="GF7" s="339"/>
      <c r="GG7" s="339"/>
      <c r="GH7" s="339"/>
      <c r="GI7" s="339"/>
      <c r="GJ7" s="339"/>
      <c r="GK7" s="339"/>
      <c r="GL7" s="339"/>
      <c r="GM7" s="339"/>
      <c r="GN7" s="339"/>
      <c r="GO7" s="339"/>
      <c r="GP7" s="339"/>
      <c r="GQ7" s="339"/>
      <c r="GR7" s="339"/>
      <c r="GS7" s="339"/>
      <c r="GT7" s="339"/>
      <c r="GU7" s="339"/>
      <c r="GV7" s="339"/>
      <c r="GW7" s="339"/>
      <c r="GX7" s="339"/>
      <c r="GY7" s="339"/>
      <c r="GZ7" s="339"/>
      <c r="HA7" s="339"/>
      <c r="HB7" s="339"/>
      <c r="HC7" s="339"/>
      <c r="HD7" s="339"/>
      <c r="HE7" s="339"/>
      <c r="HF7" s="339"/>
      <c r="HG7" s="339"/>
      <c r="HH7" s="339"/>
      <c r="HI7" s="339"/>
      <c r="HJ7" s="339"/>
      <c r="HK7" s="339"/>
      <c r="HL7" s="339"/>
      <c r="HM7" s="339"/>
      <c r="HN7" s="339"/>
      <c r="HO7" s="339"/>
      <c r="HP7" s="339"/>
      <c r="HQ7" s="339"/>
      <c r="HR7" s="339"/>
      <c r="HS7" s="339"/>
      <c r="HT7" s="339"/>
      <c r="HU7" s="339"/>
      <c r="HV7" s="339"/>
      <c r="HW7" s="339"/>
      <c r="HX7" s="339"/>
      <c r="HY7" s="339"/>
      <c r="HZ7" s="339"/>
      <c r="IA7" s="339"/>
      <c r="IB7" s="339"/>
      <c r="IC7" s="339"/>
      <c r="ID7" s="339"/>
      <c r="IE7" s="339"/>
      <c r="IF7" s="339"/>
      <c r="IG7" s="339"/>
      <c r="IH7" s="339"/>
      <c r="II7" s="339"/>
      <c r="IJ7" s="339"/>
      <c r="IK7" s="339"/>
      <c r="IL7" s="339"/>
      <c r="IM7" s="339"/>
      <c r="IN7" s="339"/>
      <c r="IO7" s="339"/>
      <c r="IP7" s="339"/>
      <c r="IQ7" s="339"/>
      <c r="IR7" s="339"/>
      <c r="IS7" s="339"/>
      <c r="IT7" s="339"/>
      <c r="IU7" s="339"/>
      <c r="IV7" s="339"/>
      <c r="IW7" s="339"/>
      <c r="IX7" s="339"/>
      <c r="IY7" s="339"/>
      <c r="IZ7" s="339"/>
      <c r="JA7" s="339"/>
      <c r="JB7" s="339"/>
      <c r="JC7" s="339"/>
      <c r="JD7" s="339"/>
      <c r="JE7" s="339"/>
      <c r="JF7" s="339"/>
      <c r="JG7" s="339"/>
      <c r="JH7" s="339"/>
      <c r="JI7" s="339"/>
      <c r="JJ7" s="339"/>
      <c r="JK7" s="339"/>
      <c r="JL7" s="339"/>
      <c r="JM7" s="339"/>
      <c r="JN7" s="339"/>
      <c r="JO7" s="339"/>
      <c r="JP7" s="339"/>
      <c r="JQ7" s="339"/>
      <c r="JR7" s="339"/>
      <c r="JS7" s="339"/>
      <c r="JT7" s="339"/>
      <c r="JU7" s="339"/>
      <c r="JV7" s="339"/>
      <c r="JW7" s="339"/>
      <c r="JX7" s="339"/>
      <c r="JY7" s="339"/>
      <c r="JZ7" s="339"/>
      <c r="KA7" s="339"/>
      <c r="KB7" s="339"/>
      <c r="KC7" s="339"/>
      <c r="KD7" s="339"/>
      <c r="KE7" s="339"/>
      <c r="KF7" s="339"/>
      <c r="KG7" s="339"/>
      <c r="KH7" s="339"/>
      <c r="KI7" s="339"/>
      <c r="KJ7" s="339"/>
      <c r="KK7" s="339"/>
      <c r="KL7" s="339"/>
      <c r="KM7" s="339"/>
      <c r="KN7" s="339"/>
      <c r="KO7" s="339"/>
      <c r="KP7" s="339"/>
      <c r="KQ7" s="339"/>
      <c r="KR7" s="339"/>
      <c r="KS7" s="339"/>
      <c r="KT7" s="339"/>
      <c r="KU7" s="339"/>
      <c r="KV7" s="339"/>
      <c r="KW7" s="339"/>
      <c r="KX7" s="339"/>
      <c r="KY7" s="339"/>
      <c r="KZ7" s="339"/>
      <c r="LA7" s="339"/>
      <c r="LB7" s="339"/>
      <c r="LC7" s="339"/>
      <c r="LD7" s="339"/>
      <c r="LE7" s="339"/>
      <c r="LF7" s="339"/>
      <c r="LG7" s="339"/>
      <c r="LH7" s="339"/>
      <c r="LI7" s="339"/>
      <c r="LJ7" s="339"/>
      <c r="LK7" s="339"/>
      <c r="LL7" s="339"/>
      <c r="LM7" s="339"/>
      <c r="LN7" s="339"/>
      <c r="LO7" s="339"/>
      <c r="LP7" s="339"/>
      <c r="LQ7" s="339"/>
      <c r="LR7" s="339"/>
      <c r="LS7" s="339"/>
      <c r="LT7" s="339"/>
      <c r="LU7" s="339"/>
      <c r="LV7" s="339"/>
      <c r="LW7" s="339"/>
      <c r="LX7" s="339"/>
      <c r="LY7" s="339"/>
      <c r="LZ7" s="339"/>
      <c r="MA7" s="339"/>
    </row>
    <row r="8" spans="2:339" ht="26.25" thickBot="1" x14ac:dyDescent="0.25">
      <c r="B8" s="23">
        <v>2.1</v>
      </c>
      <c r="C8" s="58" t="s">
        <v>10</v>
      </c>
      <c r="D8" s="169" t="s">
        <v>11</v>
      </c>
      <c r="E8" s="337">
        <v>-103</v>
      </c>
      <c r="F8" s="337">
        <v>-103</v>
      </c>
      <c r="G8" s="337">
        <v>-103</v>
      </c>
      <c r="H8" s="337">
        <v>-103</v>
      </c>
      <c r="I8" s="337">
        <v>-105</v>
      </c>
      <c r="J8" s="337">
        <v>-119</v>
      </c>
      <c r="K8" s="337">
        <v>-100</v>
      </c>
      <c r="L8" s="337">
        <v>-105</v>
      </c>
      <c r="M8" s="337">
        <v>-120</v>
      </c>
      <c r="N8" s="337">
        <v>-81</v>
      </c>
      <c r="O8" s="337">
        <v>-103</v>
      </c>
      <c r="P8" s="337">
        <v>-120</v>
      </c>
      <c r="Q8" s="337">
        <v>-81</v>
      </c>
      <c r="R8" s="337">
        <v>-103</v>
      </c>
      <c r="S8" s="337">
        <v>-120</v>
      </c>
      <c r="T8" s="337">
        <v>-81</v>
      </c>
      <c r="U8" s="337">
        <v>-103</v>
      </c>
      <c r="V8" s="337">
        <v>-120</v>
      </c>
      <c r="W8" s="337">
        <v>-81</v>
      </c>
      <c r="X8" s="337">
        <v>-99</v>
      </c>
      <c r="Y8" s="337">
        <v>-103</v>
      </c>
      <c r="Z8" s="337">
        <v>-120</v>
      </c>
      <c r="AA8" s="337">
        <v>-81</v>
      </c>
      <c r="AB8" s="337">
        <v>-103</v>
      </c>
      <c r="AC8" s="337">
        <v>-120</v>
      </c>
      <c r="AD8" s="337">
        <v>-81</v>
      </c>
      <c r="AE8" s="337">
        <v>-103</v>
      </c>
      <c r="AF8" s="337">
        <v>-120</v>
      </c>
      <c r="AG8" s="337">
        <v>-81</v>
      </c>
      <c r="AH8" s="337">
        <v>-103</v>
      </c>
      <c r="AI8" s="337">
        <v>-120</v>
      </c>
      <c r="AJ8" s="337">
        <v>-81</v>
      </c>
      <c r="AK8" s="337">
        <v>-103</v>
      </c>
      <c r="AL8" s="337">
        <v>-120</v>
      </c>
      <c r="AM8" s="337">
        <v>-81</v>
      </c>
      <c r="AN8" s="337">
        <v>-103</v>
      </c>
      <c r="AO8" s="337">
        <v>-120</v>
      </c>
      <c r="AP8" s="337">
        <v>-81</v>
      </c>
      <c r="AQ8" s="337">
        <v>-103</v>
      </c>
      <c r="AR8" s="337">
        <v>-120</v>
      </c>
      <c r="AS8" s="337">
        <v>-81</v>
      </c>
      <c r="AT8" s="337">
        <v>-119</v>
      </c>
      <c r="AU8" s="337">
        <v>-116</v>
      </c>
      <c r="AV8" s="337">
        <v>-103</v>
      </c>
      <c r="AW8" s="337">
        <v>-103</v>
      </c>
      <c r="AX8" s="337">
        <v>-102</v>
      </c>
      <c r="AY8" s="337">
        <v>-102</v>
      </c>
      <c r="AZ8" s="337">
        <v>-102</v>
      </c>
      <c r="BA8" s="337">
        <v>-102</v>
      </c>
      <c r="BB8" s="337">
        <v>-103</v>
      </c>
      <c r="BC8" s="337">
        <v>-103</v>
      </c>
      <c r="BD8" s="337">
        <v>-103</v>
      </c>
      <c r="BE8" s="337">
        <v>-103</v>
      </c>
      <c r="BF8" s="337">
        <v>-103</v>
      </c>
      <c r="BG8" s="337">
        <v>-103</v>
      </c>
      <c r="BH8" s="337">
        <v>-103</v>
      </c>
      <c r="BI8" s="337">
        <v>-102</v>
      </c>
      <c r="BJ8" s="337">
        <v>-102</v>
      </c>
      <c r="BK8" s="337">
        <v>-102</v>
      </c>
      <c r="BL8" s="337">
        <v>-102</v>
      </c>
      <c r="BM8" s="337">
        <v>-102</v>
      </c>
      <c r="BN8" s="337">
        <v>-103</v>
      </c>
      <c r="BO8" s="337">
        <v>-103</v>
      </c>
      <c r="BP8" s="337">
        <v>-103</v>
      </c>
      <c r="BQ8" s="337">
        <v>-103</v>
      </c>
      <c r="BR8" s="337">
        <v>-119</v>
      </c>
      <c r="BS8" s="337">
        <v>-114</v>
      </c>
      <c r="BT8" s="337">
        <v>-178</v>
      </c>
      <c r="BU8" s="337">
        <v>-178</v>
      </c>
      <c r="BV8" s="337">
        <v>-118</v>
      </c>
      <c r="BW8" s="337">
        <v>-116</v>
      </c>
      <c r="BX8" s="337">
        <v>-118</v>
      </c>
      <c r="BY8" s="337">
        <v>-118</v>
      </c>
      <c r="BZ8" s="337">
        <v>-119</v>
      </c>
      <c r="CA8" s="337">
        <v>-119</v>
      </c>
      <c r="CB8" s="337">
        <v>-97</v>
      </c>
      <c r="CC8" s="337">
        <v>-97</v>
      </c>
      <c r="CD8" s="337">
        <v>-95</v>
      </c>
      <c r="CE8" s="337">
        <v>-121</v>
      </c>
      <c r="CF8" s="337">
        <v>-110</v>
      </c>
      <c r="CG8" s="337">
        <v>-97</v>
      </c>
      <c r="CH8" s="337">
        <v>-119</v>
      </c>
      <c r="CI8" s="337">
        <v>-117</v>
      </c>
      <c r="CJ8" s="337">
        <v>-119</v>
      </c>
      <c r="CK8" s="337">
        <v>-118</v>
      </c>
      <c r="CL8" s="337">
        <v>-97</v>
      </c>
      <c r="CM8" s="337">
        <v>-97</v>
      </c>
      <c r="CN8" s="337">
        <v>-119</v>
      </c>
      <c r="CO8" s="337">
        <v>-97</v>
      </c>
      <c r="CP8" s="337">
        <v>-116</v>
      </c>
      <c r="CQ8" s="337">
        <v>-118</v>
      </c>
      <c r="CR8" s="337">
        <v>-119</v>
      </c>
      <c r="CS8" s="337">
        <v>-119</v>
      </c>
      <c r="CT8" s="337">
        <v>-97</v>
      </c>
      <c r="CU8" s="337">
        <v>-97</v>
      </c>
      <c r="CV8" s="337">
        <v>-121</v>
      </c>
      <c r="CW8" s="337">
        <v>-110</v>
      </c>
      <c r="CX8" s="337">
        <v>-97</v>
      </c>
      <c r="CY8" s="337">
        <v>-97</v>
      </c>
      <c r="CZ8" s="337">
        <v>-97</v>
      </c>
      <c r="DA8" s="337">
        <v>-119</v>
      </c>
      <c r="DB8" s="337">
        <v>-117</v>
      </c>
      <c r="DC8" s="337">
        <v>-119</v>
      </c>
      <c r="DD8" s="337">
        <v>-118</v>
      </c>
      <c r="DE8" s="337">
        <v>-116</v>
      </c>
      <c r="DF8" s="337">
        <v>-116</v>
      </c>
      <c r="DG8" s="337">
        <v>-118</v>
      </c>
      <c r="DH8" s="337">
        <v>-118</v>
      </c>
      <c r="DI8" s="337">
        <v>-121</v>
      </c>
      <c r="DJ8" s="337">
        <v>-110</v>
      </c>
      <c r="DK8" s="337">
        <v>-97</v>
      </c>
      <c r="DL8" s="337">
        <v>-97</v>
      </c>
      <c r="DM8" s="337">
        <v>-120</v>
      </c>
      <c r="DN8" s="337">
        <v>-119</v>
      </c>
      <c r="DO8" s="337">
        <v>-119</v>
      </c>
      <c r="DP8" s="337">
        <v>-97</v>
      </c>
      <c r="DQ8" s="337">
        <v>-116</v>
      </c>
      <c r="DR8" s="337">
        <v>-116</v>
      </c>
      <c r="DS8" s="337">
        <v>-118</v>
      </c>
      <c r="DT8" s="337">
        <v>-119</v>
      </c>
      <c r="DU8" s="337">
        <v>-119</v>
      </c>
      <c r="DV8" s="337">
        <v>-119</v>
      </c>
      <c r="DW8" s="337">
        <v>-97</v>
      </c>
      <c r="DX8" s="337">
        <v>-121</v>
      </c>
      <c r="DY8" s="337">
        <v>-110</v>
      </c>
      <c r="DZ8" s="337">
        <v>-97</v>
      </c>
      <c r="EA8" s="337">
        <v>-97</v>
      </c>
      <c r="EB8" s="337">
        <v>-97</v>
      </c>
      <c r="EC8" s="337">
        <v>-119</v>
      </c>
      <c r="ED8" s="337">
        <v>-117</v>
      </c>
      <c r="EE8" s="337">
        <v>-119</v>
      </c>
      <c r="EF8" s="337">
        <v>-118</v>
      </c>
      <c r="EG8" s="337">
        <v>-116</v>
      </c>
      <c r="EH8" s="337">
        <v>-116</v>
      </c>
      <c r="EI8" s="337">
        <v>-118</v>
      </c>
      <c r="EJ8" s="337">
        <v>-118</v>
      </c>
      <c r="EK8" s="337">
        <v>-121</v>
      </c>
      <c r="EL8" s="337">
        <v>-110</v>
      </c>
      <c r="EM8" s="337">
        <v>-97</v>
      </c>
      <c r="EN8" s="337">
        <v>-116</v>
      </c>
      <c r="EO8" s="337">
        <v>-118</v>
      </c>
      <c r="EP8" s="337">
        <v>-119</v>
      </c>
      <c r="EQ8" s="337">
        <v>-119</v>
      </c>
      <c r="ER8" s="337">
        <v>-97</v>
      </c>
      <c r="ES8" s="337">
        <v>-97</v>
      </c>
      <c r="ET8" s="337">
        <v>-95</v>
      </c>
      <c r="EU8" s="337">
        <v>-121</v>
      </c>
      <c r="EV8" s="337">
        <v>-110</v>
      </c>
      <c r="EW8" s="337">
        <v>-97</v>
      </c>
      <c r="EX8" s="337">
        <v>-119</v>
      </c>
      <c r="EY8" s="337">
        <v>-117</v>
      </c>
      <c r="EZ8" s="337">
        <v>-119</v>
      </c>
      <c r="FA8" s="337">
        <v>-118</v>
      </c>
      <c r="FB8" s="337">
        <v>-118</v>
      </c>
      <c r="FC8" s="337">
        <v>-119</v>
      </c>
      <c r="FD8" s="337">
        <v>-116</v>
      </c>
      <c r="FE8" s="337">
        <v>-116</v>
      </c>
      <c r="FF8" s="337">
        <v>-118</v>
      </c>
      <c r="FG8" s="337">
        <v>-118</v>
      </c>
      <c r="FH8" s="337">
        <v>-119</v>
      </c>
      <c r="FI8" s="337">
        <v>-119</v>
      </c>
      <c r="FJ8" s="337">
        <v>-97</v>
      </c>
      <c r="FK8" s="337">
        <v>-97</v>
      </c>
      <c r="FL8" s="337">
        <v>-95</v>
      </c>
      <c r="FM8" s="337">
        <v>-121</v>
      </c>
      <c r="FN8" s="337">
        <v>-110</v>
      </c>
      <c r="FO8" s="337">
        <v>-97</v>
      </c>
      <c r="FP8" s="337">
        <v>-119</v>
      </c>
      <c r="FQ8" s="337">
        <v>-117</v>
      </c>
      <c r="FR8" s="337">
        <v>-119</v>
      </c>
      <c r="FS8" s="337">
        <v>-118</v>
      </c>
      <c r="FT8" s="337">
        <v>-110</v>
      </c>
      <c r="FU8" s="337">
        <v>-97</v>
      </c>
      <c r="FV8" s="337">
        <v>-97</v>
      </c>
      <c r="FW8" s="337">
        <v>-97</v>
      </c>
      <c r="FX8" s="337">
        <v>-97</v>
      </c>
      <c r="FY8" s="337">
        <v>-110</v>
      </c>
      <c r="FZ8" s="337">
        <v>-118</v>
      </c>
      <c r="GA8" s="337">
        <v>-115</v>
      </c>
      <c r="GB8" s="337">
        <v>-120</v>
      </c>
      <c r="GC8" s="337">
        <v>-116</v>
      </c>
      <c r="GD8" s="337">
        <v>-120</v>
      </c>
      <c r="GE8" s="337">
        <v>-81</v>
      </c>
      <c r="GF8" s="337">
        <v>-81</v>
      </c>
      <c r="GG8" s="337">
        <v>-119</v>
      </c>
      <c r="GH8" s="337">
        <v>-119</v>
      </c>
      <c r="GI8" s="337">
        <v>-120</v>
      </c>
      <c r="GJ8" s="337">
        <v>-119</v>
      </c>
      <c r="GK8" s="337">
        <v>-81</v>
      </c>
      <c r="GL8" s="337">
        <v>-81</v>
      </c>
      <c r="GM8" s="337">
        <v>-119</v>
      </c>
      <c r="GN8" s="337">
        <v>-119</v>
      </c>
      <c r="GO8" s="337">
        <v>-120</v>
      </c>
      <c r="GP8" s="337">
        <v>-120</v>
      </c>
      <c r="GQ8" s="337">
        <v>-116</v>
      </c>
      <c r="GR8" s="337">
        <v>-119</v>
      </c>
      <c r="GS8" s="337">
        <v>-103</v>
      </c>
      <c r="GT8" s="337">
        <v>-97</v>
      </c>
      <c r="GU8" s="337">
        <v>-103</v>
      </c>
      <c r="GV8" s="337">
        <v>-103</v>
      </c>
      <c r="GW8" s="337">
        <v>-97</v>
      </c>
      <c r="GX8" s="337">
        <v>-103</v>
      </c>
      <c r="GY8" s="337">
        <v>-97</v>
      </c>
      <c r="GZ8" s="337">
        <v>-97</v>
      </c>
      <c r="HA8" s="337">
        <v>-103</v>
      </c>
      <c r="HB8" s="337">
        <v>-99</v>
      </c>
      <c r="HC8" s="337">
        <v>-97</v>
      </c>
      <c r="HD8" s="337">
        <v>-103</v>
      </c>
      <c r="HE8" s="337">
        <v>-97</v>
      </c>
      <c r="HF8" s="337">
        <v>-103</v>
      </c>
      <c r="HG8" s="337">
        <v>-99</v>
      </c>
      <c r="HH8" s="337">
        <v>-97</v>
      </c>
      <c r="HI8" s="337">
        <v>-103</v>
      </c>
      <c r="HJ8" s="337">
        <v>-97</v>
      </c>
      <c r="HK8" s="337">
        <v>-103</v>
      </c>
      <c r="HL8" s="337">
        <v>-99</v>
      </c>
      <c r="HM8" s="337">
        <v>-97</v>
      </c>
      <c r="HN8" s="337">
        <v>-103</v>
      </c>
      <c r="HO8" s="337">
        <v>-99</v>
      </c>
      <c r="HP8" s="337">
        <v>-97</v>
      </c>
      <c r="HQ8" s="337">
        <v>-103</v>
      </c>
      <c r="HR8" s="337">
        <v>-99</v>
      </c>
      <c r="HS8" s="337">
        <v>-97</v>
      </c>
      <c r="HT8" s="337">
        <v>-103</v>
      </c>
      <c r="HU8" s="337">
        <v>-99</v>
      </c>
      <c r="HV8" s="337">
        <v>-97</v>
      </c>
      <c r="HW8" s="337">
        <v>-103</v>
      </c>
      <c r="HX8" s="337">
        <v>-99</v>
      </c>
      <c r="HY8" s="337">
        <v>-97</v>
      </c>
      <c r="HZ8" s="337">
        <v>-103</v>
      </c>
      <c r="IA8" s="337">
        <v>-99</v>
      </c>
      <c r="IB8" s="337">
        <v>-97</v>
      </c>
      <c r="IC8" s="337">
        <v>-103</v>
      </c>
      <c r="ID8" s="337">
        <v>-102</v>
      </c>
      <c r="IE8" s="337">
        <v>-102</v>
      </c>
      <c r="IF8" s="337">
        <v>-102</v>
      </c>
      <c r="IG8" s="337">
        <v>-102</v>
      </c>
      <c r="IH8" s="337">
        <v>-102</v>
      </c>
      <c r="II8" s="337">
        <v>-119</v>
      </c>
      <c r="IJ8" s="337">
        <v>-119</v>
      </c>
      <c r="IK8" s="337">
        <v>-119</v>
      </c>
      <c r="IL8" s="337">
        <v>-119</v>
      </c>
      <c r="IM8" s="337">
        <v>-119</v>
      </c>
      <c r="IN8" s="337">
        <v>-119</v>
      </c>
      <c r="IO8" s="337">
        <v>-119</v>
      </c>
      <c r="IP8" s="337">
        <v>-119</v>
      </c>
      <c r="IQ8" s="337">
        <v>-119</v>
      </c>
      <c r="IR8" s="337">
        <v>-119</v>
      </c>
      <c r="IS8" s="337">
        <v>-81</v>
      </c>
      <c r="IT8" s="337">
        <v>-119</v>
      </c>
      <c r="IU8" s="337">
        <v>-119</v>
      </c>
      <c r="IV8" s="337">
        <v>-119</v>
      </c>
      <c r="IW8" s="337">
        <v>-121</v>
      </c>
      <c r="IX8" s="337">
        <v>-121</v>
      </c>
      <c r="IY8" s="337">
        <v>-119</v>
      </c>
      <c r="IZ8" s="337">
        <v>-119</v>
      </c>
      <c r="JA8" s="337">
        <v>-119</v>
      </c>
      <c r="JB8" s="337">
        <v>-116</v>
      </c>
      <c r="JC8" s="337">
        <v>-119</v>
      </c>
      <c r="JD8" s="337">
        <v>-95</v>
      </c>
      <c r="JE8" s="337">
        <v>-116</v>
      </c>
      <c r="JF8" s="337">
        <v>-119</v>
      </c>
      <c r="JG8" s="337">
        <v>-119</v>
      </c>
      <c r="JH8" s="337">
        <v>-119</v>
      </c>
      <c r="JI8" s="337">
        <v>-119</v>
      </c>
      <c r="JJ8" s="337">
        <v>-115.14</v>
      </c>
      <c r="JK8" s="337">
        <v>-115.14</v>
      </c>
      <c r="JL8" s="337">
        <v>-80.19</v>
      </c>
      <c r="JM8" s="337">
        <v>-80.19</v>
      </c>
      <c r="JN8" s="337">
        <v>-80.19</v>
      </c>
      <c r="JO8" s="337">
        <v>-77.040000000000006</v>
      </c>
      <c r="JP8" s="337">
        <v>-77.040000000000006</v>
      </c>
      <c r="JQ8" s="337">
        <v>-77.040000000000006</v>
      </c>
      <c r="JR8" s="337">
        <v>-115.14</v>
      </c>
      <c r="JS8" s="337">
        <v>-115.14</v>
      </c>
      <c r="JT8" s="337">
        <v>-115.14</v>
      </c>
      <c r="JU8" s="337">
        <v>-89</v>
      </c>
      <c r="JV8" s="337">
        <v>-89</v>
      </c>
      <c r="JW8" s="337">
        <v>-103</v>
      </c>
      <c r="JX8" s="337">
        <v>-103</v>
      </c>
      <c r="JY8" s="337">
        <v>-103</v>
      </c>
      <c r="JZ8" s="337">
        <v>-103</v>
      </c>
      <c r="KA8" s="337">
        <v>-103</v>
      </c>
      <c r="KB8" s="337">
        <v>-103</v>
      </c>
      <c r="KC8" s="337">
        <v>-89</v>
      </c>
      <c r="KD8" s="337">
        <v>-89</v>
      </c>
      <c r="KE8" s="337">
        <v>-89</v>
      </c>
      <c r="KF8" s="337">
        <v>-103</v>
      </c>
      <c r="KG8" s="337">
        <v>-103</v>
      </c>
      <c r="KH8" s="337">
        <v>-103</v>
      </c>
      <c r="KI8" s="337">
        <v>-103</v>
      </c>
      <c r="KJ8" s="337">
        <v>-103</v>
      </c>
      <c r="KK8" s="337">
        <v>-103</v>
      </c>
      <c r="KL8" s="337">
        <v>-115.14</v>
      </c>
      <c r="KM8" s="337">
        <v>-119</v>
      </c>
      <c r="KN8" s="337">
        <v>-119</v>
      </c>
      <c r="KO8" s="337">
        <v>-119</v>
      </c>
      <c r="KP8" s="337">
        <v>-119</v>
      </c>
      <c r="KQ8" s="337">
        <v>-101</v>
      </c>
      <c r="KR8" s="337">
        <v>-101</v>
      </c>
      <c r="KS8" s="337">
        <v>-101</v>
      </c>
      <c r="KT8" s="337">
        <v>-101</v>
      </c>
      <c r="KU8" s="337">
        <v>-103</v>
      </c>
      <c r="KV8" s="337">
        <v>-103</v>
      </c>
      <c r="KW8" s="337">
        <v>-103</v>
      </c>
      <c r="KX8" s="337">
        <v>-103</v>
      </c>
      <c r="KY8" s="337">
        <v>-103</v>
      </c>
      <c r="KZ8" s="337">
        <v>-103</v>
      </c>
      <c r="LA8" s="337">
        <v>-103</v>
      </c>
      <c r="LB8" s="337">
        <v>-101</v>
      </c>
      <c r="LC8" s="337">
        <v>-50</v>
      </c>
      <c r="LD8" s="337">
        <v>-60</v>
      </c>
      <c r="LE8" s="337">
        <v>-50</v>
      </c>
      <c r="LF8" s="337">
        <v>-60</v>
      </c>
      <c r="LG8" s="337">
        <v>-101</v>
      </c>
      <c r="LH8" s="337">
        <v>-50</v>
      </c>
      <c r="LI8" s="337">
        <v>-60</v>
      </c>
      <c r="LJ8" s="337">
        <v>-50</v>
      </c>
      <c r="LK8" s="337">
        <v>-60</v>
      </c>
      <c r="LL8" s="337">
        <v>-101</v>
      </c>
      <c r="LM8" s="337">
        <v>-115.1</v>
      </c>
      <c r="LN8" s="337">
        <v>-125</v>
      </c>
      <c r="LO8" s="337">
        <v>-102.75</v>
      </c>
      <c r="LP8" s="337">
        <v>-67</v>
      </c>
      <c r="LQ8" s="337">
        <v>-97.1</v>
      </c>
      <c r="LR8" s="337">
        <v>-115.1</v>
      </c>
      <c r="LS8" s="337">
        <v>-125</v>
      </c>
      <c r="LT8" s="337">
        <v>-67</v>
      </c>
      <c r="LU8" s="337">
        <v>-97.1</v>
      </c>
      <c r="LV8" s="337">
        <v>-115.1</v>
      </c>
      <c r="LW8" s="337">
        <v>-67</v>
      </c>
      <c r="LX8" s="337">
        <v>-97.1</v>
      </c>
      <c r="LY8" s="337">
        <v>-115.1</v>
      </c>
      <c r="LZ8" s="337">
        <v>-125</v>
      </c>
      <c r="MA8" s="337">
        <v>-97.1</v>
      </c>
    </row>
    <row r="9" spans="2:339" ht="115.5" thickBot="1" x14ac:dyDescent="0.25">
      <c r="B9" s="23">
        <v>2.2000000000000002</v>
      </c>
      <c r="C9" s="58" t="s">
        <v>352</v>
      </c>
      <c r="D9" s="169"/>
      <c r="E9" s="337" t="s">
        <v>126</v>
      </c>
      <c r="F9" s="337" t="s">
        <v>126</v>
      </c>
      <c r="G9" s="337" t="s">
        <v>126</v>
      </c>
      <c r="H9" s="337" t="s">
        <v>126</v>
      </c>
      <c r="I9" s="337" t="s">
        <v>126</v>
      </c>
      <c r="J9" s="337" t="s">
        <v>126</v>
      </c>
      <c r="K9" s="337" t="s">
        <v>126</v>
      </c>
      <c r="L9" s="337" t="s">
        <v>126</v>
      </c>
      <c r="M9" s="337" t="s">
        <v>126</v>
      </c>
      <c r="N9" s="337" t="s">
        <v>126</v>
      </c>
      <c r="O9" s="337" t="s">
        <v>126</v>
      </c>
      <c r="P9" s="337" t="s">
        <v>126</v>
      </c>
      <c r="Q9" s="337" t="s">
        <v>126</v>
      </c>
      <c r="R9" s="337" t="s">
        <v>126</v>
      </c>
      <c r="S9" s="337" t="s">
        <v>126</v>
      </c>
      <c r="T9" s="337" t="s">
        <v>126</v>
      </c>
      <c r="U9" s="337" t="s">
        <v>126</v>
      </c>
      <c r="V9" s="337" t="s">
        <v>126</v>
      </c>
      <c r="W9" s="337" t="s">
        <v>126</v>
      </c>
      <c r="X9" s="337" t="s">
        <v>126</v>
      </c>
      <c r="Y9" s="337" t="s">
        <v>126</v>
      </c>
      <c r="Z9" s="337" t="s">
        <v>126</v>
      </c>
      <c r="AA9" s="337" t="s">
        <v>126</v>
      </c>
      <c r="AB9" s="337" t="s">
        <v>126</v>
      </c>
      <c r="AC9" s="337" t="s">
        <v>126</v>
      </c>
      <c r="AD9" s="337" t="s">
        <v>126</v>
      </c>
      <c r="AE9" s="337" t="s">
        <v>126</v>
      </c>
      <c r="AF9" s="337" t="s">
        <v>126</v>
      </c>
      <c r="AG9" s="337" t="s">
        <v>126</v>
      </c>
      <c r="AH9" s="337" t="s">
        <v>126</v>
      </c>
      <c r="AI9" s="337" t="s">
        <v>126</v>
      </c>
      <c r="AJ9" s="337" t="s">
        <v>126</v>
      </c>
      <c r="AK9" s="337" t="s">
        <v>126</v>
      </c>
      <c r="AL9" s="337" t="s">
        <v>126</v>
      </c>
      <c r="AM9" s="337" t="s">
        <v>126</v>
      </c>
      <c r="AN9" s="337" t="s">
        <v>126</v>
      </c>
      <c r="AO9" s="337" t="s">
        <v>126</v>
      </c>
      <c r="AP9" s="337" t="s">
        <v>126</v>
      </c>
      <c r="AQ9" s="337" t="s">
        <v>126</v>
      </c>
      <c r="AR9" s="337" t="s">
        <v>126</v>
      </c>
      <c r="AS9" s="337" t="s">
        <v>126</v>
      </c>
      <c r="AT9" s="337" t="s">
        <v>126</v>
      </c>
      <c r="AU9" s="337" t="s">
        <v>126</v>
      </c>
      <c r="AV9" s="337" t="s">
        <v>126</v>
      </c>
      <c r="AW9" s="337" t="s">
        <v>126</v>
      </c>
      <c r="AX9" s="337" t="s">
        <v>126</v>
      </c>
      <c r="AY9" s="337" t="s">
        <v>126</v>
      </c>
      <c r="AZ9" s="337" t="s">
        <v>126</v>
      </c>
      <c r="BA9" s="337" t="s">
        <v>126</v>
      </c>
      <c r="BB9" s="337" t="s">
        <v>126</v>
      </c>
      <c r="BC9" s="337" t="s">
        <v>126</v>
      </c>
      <c r="BD9" s="337" t="s">
        <v>126</v>
      </c>
      <c r="BE9" s="337" t="s">
        <v>126</v>
      </c>
      <c r="BF9" s="337" t="s">
        <v>126</v>
      </c>
      <c r="BG9" s="337" t="s">
        <v>126</v>
      </c>
      <c r="BH9" s="337" t="s">
        <v>126</v>
      </c>
      <c r="BI9" s="337" t="s">
        <v>126</v>
      </c>
      <c r="BJ9" s="337" t="s">
        <v>126</v>
      </c>
      <c r="BK9" s="337" t="s">
        <v>126</v>
      </c>
      <c r="BL9" s="337" t="s">
        <v>126</v>
      </c>
      <c r="BM9" s="337" t="s">
        <v>126</v>
      </c>
      <c r="BN9" s="337" t="s">
        <v>126</v>
      </c>
      <c r="BO9" s="337" t="s">
        <v>126</v>
      </c>
      <c r="BP9" s="337" t="s">
        <v>126</v>
      </c>
      <c r="BQ9" s="337" t="s">
        <v>126</v>
      </c>
      <c r="BR9" s="337" t="s">
        <v>126</v>
      </c>
      <c r="BS9" s="337" t="s">
        <v>126</v>
      </c>
      <c r="BT9" s="337" t="s">
        <v>126</v>
      </c>
      <c r="BU9" s="337" t="s">
        <v>126</v>
      </c>
      <c r="BV9" s="337" t="s">
        <v>126</v>
      </c>
      <c r="BW9" s="337" t="s">
        <v>126</v>
      </c>
      <c r="BX9" s="337" t="s">
        <v>126</v>
      </c>
      <c r="BY9" s="337" t="s">
        <v>126</v>
      </c>
      <c r="BZ9" s="337" t="s">
        <v>126</v>
      </c>
      <c r="CA9" s="337" t="s">
        <v>126</v>
      </c>
      <c r="CB9" s="337" t="s">
        <v>126</v>
      </c>
      <c r="CC9" s="337" t="s">
        <v>126</v>
      </c>
      <c r="CD9" s="337" t="s">
        <v>126</v>
      </c>
      <c r="CE9" s="337" t="s">
        <v>126</v>
      </c>
      <c r="CF9" s="337" t="s">
        <v>126</v>
      </c>
      <c r="CG9" s="337" t="s">
        <v>126</v>
      </c>
      <c r="CH9" s="337" t="s">
        <v>126</v>
      </c>
      <c r="CI9" s="337" t="s">
        <v>126</v>
      </c>
      <c r="CJ9" s="337" t="s">
        <v>126</v>
      </c>
      <c r="CK9" s="337" t="s">
        <v>126</v>
      </c>
      <c r="CL9" s="337" t="s">
        <v>126</v>
      </c>
      <c r="CM9" s="337" t="s">
        <v>126</v>
      </c>
      <c r="CN9" s="337" t="s">
        <v>126</v>
      </c>
      <c r="CO9" s="337" t="s">
        <v>126</v>
      </c>
      <c r="CP9" s="337" t="s">
        <v>126</v>
      </c>
      <c r="CQ9" s="337" t="s">
        <v>126</v>
      </c>
      <c r="CR9" s="337" t="s">
        <v>126</v>
      </c>
      <c r="CS9" s="337" t="s">
        <v>126</v>
      </c>
      <c r="CT9" s="337" t="s">
        <v>126</v>
      </c>
      <c r="CU9" s="337" t="s">
        <v>126</v>
      </c>
      <c r="CV9" s="337" t="s">
        <v>126</v>
      </c>
      <c r="CW9" s="337" t="s">
        <v>126</v>
      </c>
      <c r="CX9" s="337" t="s">
        <v>126</v>
      </c>
      <c r="CY9" s="337" t="s">
        <v>126</v>
      </c>
      <c r="CZ9" s="337" t="s">
        <v>126</v>
      </c>
      <c r="DA9" s="337" t="s">
        <v>126</v>
      </c>
      <c r="DB9" s="337" t="s">
        <v>126</v>
      </c>
      <c r="DC9" s="337" t="s">
        <v>126</v>
      </c>
      <c r="DD9" s="337" t="s">
        <v>126</v>
      </c>
      <c r="DE9" s="337" t="s">
        <v>126</v>
      </c>
      <c r="DF9" s="337" t="s">
        <v>126</v>
      </c>
      <c r="DG9" s="337" t="s">
        <v>126</v>
      </c>
      <c r="DH9" s="337" t="s">
        <v>126</v>
      </c>
      <c r="DI9" s="337" t="s">
        <v>126</v>
      </c>
      <c r="DJ9" s="337" t="s">
        <v>126</v>
      </c>
      <c r="DK9" s="337" t="s">
        <v>126</v>
      </c>
      <c r="DL9" s="337" t="s">
        <v>126</v>
      </c>
      <c r="DM9" s="337" t="s">
        <v>126</v>
      </c>
      <c r="DN9" s="337" t="s">
        <v>126</v>
      </c>
      <c r="DO9" s="337" t="s">
        <v>126</v>
      </c>
      <c r="DP9" s="337" t="s">
        <v>126</v>
      </c>
      <c r="DQ9" s="337" t="s">
        <v>126</v>
      </c>
      <c r="DR9" s="337" t="s">
        <v>126</v>
      </c>
      <c r="DS9" s="337" t="s">
        <v>126</v>
      </c>
      <c r="DT9" s="337" t="s">
        <v>126</v>
      </c>
      <c r="DU9" s="337" t="s">
        <v>126</v>
      </c>
      <c r="DV9" s="337" t="s">
        <v>126</v>
      </c>
      <c r="DW9" s="337" t="s">
        <v>126</v>
      </c>
      <c r="DX9" s="337" t="s">
        <v>126</v>
      </c>
      <c r="DY9" s="337" t="s">
        <v>126</v>
      </c>
      <c r="DZ9" s="337" t="s">
        <v>126</v>
      </c>
      <c r="EA9" s="337" t="s">
        <v>126</v>
      </c>
      <c r="EB9" s="337" t="s">
        <v>126</v>
      </c>
      <c r="EC9" s="337" t="s">
        <v>126</v>
      </c>
      <c r="ED9" s="337" t="s">
        <v>126</v>
      </c>
      <c r="EE9" s="337" t="s">
        <v>126</v>
      </c>
      <c r="EF9" s="337" t="s">
        <v>126</v>
      </c>
      <c r="EG9" s="337" t="s">
        <v>126</v>
      </c>
      <c r="EH9" s="337" t="s">
        <v>126</v>
      </c>
      <c r="EI9" s="337" t="s">
        <v>126</v>
      </c>
      <c r="EJ9" s="337" t="s">
        <v>126</v>
      </c>
      <c r="EK9" s="337" t="s">
        <v>126</v>
      </c>
      <c r="EL9" s="337" t="s">
        <v>126</v>
      </c>
      <c r="EM9" s="337" t="s">
        <v>126</v>
      </c>
      <c r="EN9" s="337" t="s">
        <v>126</v>
      </c>
      <c r="EO9" s="337" t="s">
        <v>126</v>
      </c>
      <c r="EP9" s="337" t="s">
        <v>126</v>
      </c>
      <c r="EQ9" s="337" t="s">
        <v>126</v>
      </c>
      <c r="ER9" s="337" t="s">
        <v>126</v>
      </c>
      <c r="ES9" s="337" t="s">
        <v>126</v>
      </c>
      <c r="ET9" s="337" t="s">
        <v>126</v>
      </c>
      <c r="EU9" s="337" t="s">
        <v>126</v>
      </c>
      <c r="EV9" s="337" t="s">
        <v>126</v>
      </c>
      <c r="EW9" s="337" t="s">
        <v>126</v>
      </c>
      <c r="EX9" s="337" t="s">
        <v>126</v>
      </c>
      <c r="EY9" s="337" t="s">
        <v>126</v>
      </c>
      <c r="EZ9" s="337" t="s">
        <v>126</v>
      </c>
      <c r="FA9" s="337" t="s">
        <v>126</v>
      </c>
      <c r="FB9" s="337" t="s">
        <v>126</v>
      </c>
      <c r="FC9" s="337" t="s">
        <v>126</v>
      </c>
      <c r="FD9" s="337" t="s">
        <v>126</v>
      </c>
      <c r="FE9" s="337" t="s">
        <v>126</v>
      </c>
      <c r="FF9" s="337" t="s">
        <v>126</v>
      </c>
      <c r="FG9" s="337" t="s">
        <v>126</v>
      </c>
      <c r="FH9" s="337" t="s">
        <v>126</v>
      </c>
      <c r="FI9" s="337" t="s">
        <v>126</v>
      </c>
      <c r="FJ9" s="337" t="s">
        <v>126</v>
      </c>
      <c r="FK9" s="337" t="s">
        <v>126</v>
      </c>
      <c r="FL9" s="337" t="s">
        <v>126</v>
      </c>
      <c r="FM9" s="337" t="s">
        <v>126</v>
      </c>
      <c r="FN9" s="337" t="s">
        <v>126</v>
      </c>
      <c r="FO9" s="337" t="s">
        <v>126</v>
      </c>
      <c r="FP9" s="337" t="s">
        <v>126</v>
      </c>
      <c r="FQ9" s="337" t="s">
        <v>126</v>
      </c>
      <c r="FR9" s="337" t="s">
        <v>126</v>
      </c>
      <c r="FS9" s="337" t="s">
        <v>126</v>
      </c>
      <c r="FT9" s="337" t="s">
        <v>126</v>
      </c>
      <c r="FU9" s="337" t="s">
        <v>126</v>
      </c>
      <c r="FV9" s="337" t="s">
        <v>126</v>
      </c>
      <c r="FW9" s="337" t="s">
        <v>126</v>
      </c>
      <c r="FX9" s="337" t="s">
        <v>126</v>
      </c>
      <c r="FY9" s="337" t="s">
        <v>126</v>
      </c>
      <c r="FZ9" s="337" t="s">
        <v>126</v>
      </c>
      <c r="GA9" s="337" t="s">
        <v>126</v>
      </c>
      <c r="GB9" s="337" t="s">
        <v>126</v>
      </c>
      <c r="GC9" s="337" t="s">
        <v>126</v>
      </c>
      <c r="GD9" s="337" t="s">
        <v>126</v>
      </c>
      <c r="GE9" s="337" t="s">
        <v>126</v>
      </c>
      <c r="GF9" s="337" t="s">
        <v>126</v>
      </c>
      <c r="GG9" s="337" t="s">
        <v>126</v>
      </c>
      <c r="GH9" s="337" t="s">
        <v>126</v>
      </c>
      <c r="GI9" s="337" t="s">
        <v>126</v>
      </c>
      <c r="GJ9" s="337" t="s">
        <v>126</v>
      </c>
      <c r="GK9" s="337" t="s">
        <v>126</v>
      </c>
      <c r="GL9" s="337" t="s">
        <v>126</v>
      </c>
      <c r="GM9" s="337" t="s">
        <v>126</v>
      </c>
      <c r="GN9" s="337" t="s">
        <v>126</v>
      </c>
      <c r="GO9" s="337" t="s">
        <v>126</v>
      </c>
      <c r="GP9" s="337" t="s">
        <v>126</v>
      </c>
      <c r="GQ9" s="337" t="s">
        <v>126</v>
      </c>
      <c r="GR9" s="337" t="s">
        <v>126</v>
      </c>
      <c r="GS9" s="337" t="s">
        <v>126</v>
      </c>
      <c r="GT9" s="337" t="s">
        <v>126</v>
      </c>
      <c r="GU9" s="337" t="s">
        <v>126</v>
      </c>
      <c r="GV9" s="337" t="s">
        <v>126</v>
      </c>
      <c r="GW9" s="337" t="s">
        <v>126</v>
      </c>
      <c r="GX9" s="337" t="s">
        <v>126</v>
      </c>
      <c r="GY9" s="337" t="s">
        <v>126</v>
      </c>
      <c r="GZ9" s="337" t="s">
        <v>126</v>
      </c>
      <c r="HA9" s="337" t="s">
        <v>126</v>
      </c>
      <c r="HB9" s="337" t="s">
        <v>126</v>
      </c>
      <c r="HC9" s="337" t="s">
        <v>126</v>
      </c>
      <c r="HD9" s="337" t="s">
        <v>126</v>
      </c>
      <c r="HE9" s="337" t="s">
        <v>126</v>
      </c>
      <c r="HF9" s="337" t="s">
        <v>126</v>
      </c>
      <c r="HG9" s="337" t="s">
        <v>126</v>
      </c>
      <c r="HH9" s="337" t="s">
        <v>126</v>
      </c>
      <c r="HI9" s="337" t="s">
        <v>126</v>
      </c>
      <c r="HJ9" s="337" t="s">
        <v>126</v>
      </c>
      <c r="HK9" s="337" t="s">
        <v>126</v>
      </c>
      <c r="HL9" s="337" t="s">
        <v>126</v>
      </c>
      <c r="HM9" s="337" t="s">
        <v>126</v>
      </c>
      <c r="HN9" s="337" t="s">
        <v>126</v>
      </c>
      <c r="HO9" s="337" t="s">
        <v>126</v>
      </c>
      <c r="HP9" s="337" t="s">
        <v>126</v>
      </c>
      <c r="HQ9" s="337" t="s">
        <v>126</v>
      </c>
      <c r="HR9" s="337" t="s">
        <v>126</v>
      </c>
      <c r="HS9" s="337" t="s">
        <v>126</v>
      </c>
      <c r="HT9" s="337" t="s">
        <v>126</v>
      </c>
      <c r="HU9" s="337" t="s">
        <v>126</v>
      </c>
      <c r="HV9" s="337" t="s">
        <v>126</v>
      </c>
      <c r="HW9" s="337" t="s">
        <v>126</v>
      </c>
      <c r="HX9" s="337" t="s">
        <v>126</v>
      </c>
      <c r="HY9" s="337" t="s">
        <v>126</v>
      </c>
      <c r="HZ9" s="337" t="s">
        <v>126</v>
      </c>
      <c r="IA9" s="337" t="s">
        <v>126</v>
      </c>
      <c r="IB9" s="337" t="s">
        <v>126</v>
      </c>
      <c r="IC9" s="337" t="s">
        <v>126</v>
      </c>
      <c r="ID9" s="337" t="s">
        <v>126</v>
      </c>
      <c r="IE9" s="337" t="s">
        <v>126</v>
      </c>
      <c r="IF9" s="337" t="s">
        <v>126</v>
      </c>
      <c r="IG9" s="337" t="s">
        <v>126</v>
      </c>
      <c r="IH9" s="337" t="s">
        <v>126</v>
      </c>
      <c r="II9" s="337" t="s">
        <v>125</v>
      </c>
      <c r="IJ9" s="337" t="s">
        <v>125</v>
      </c>
      <c r="IK9" s="337" t="s">
        <v>125</v>
      </c>
      <c r="IL9" s="337" t="s">
        <v>125</v>
      </c>
      <c r="IM9" s="337" t="s">
        <v>125</v>
      </c>
      <c r="IN9" s="337" t="s">
        <v>125</v>
      </c>
      <c r="IO9" s="337" t="s">
        <v>125</v>
      </c>
      <c r="IP9" s="337" t="s">
        <v>125</v>
      </c>
      <c r="IQ9" s="337" t="s">
        <v>125</v>
      </c>
      <c r="IR9" s="337" t="s">
        <v>125</v>
      </c>
      <c r="IS9" s="337" t="s">
        <v>125</v>
      </c>
      <c r="IT9" s="337" t="s">
        <v>125</v>
      </c>
      <c r="IU9" s="337" t="s">
        <v>125</v>
      </c>
      <c r="IV9" s="337" t="s">
        <v>125</v>
      </c>
      <c r="IW9" s="337" t="s">
        <v>125</v>
      </c>
      <c r="IX9" s="337" t="s">
        <v>125</v>
      </c>
      <c r="IY9" s="337" t="s">
        <v>126</v>
      </c>
      <c r="IZ9" s="337" t="s">
        <v>126</v>
      </c>
      <c r="JA9" s="337" t="s">
        <v>126</v>
      </c>
      <c r="JB9" s="337" t="s">
        <v>126</v>
      </c>
      <c r="JC9" s="337" t="s">
        <v>126</v>
      </c>
      <c r="JD9" s="337" t="s">
        <v>125</v>
      </c>
      <c r="JE9" s="337" t="s">
        <v>125</v>
      </c>
      <c r="JF9" s="337" t="s">
        <v>125</v>
      </c>
      <c r="JG9" s="337" t="s">
        <v>125</v>
      </c>
      <c r="JH9" s="337" t="s">
        <v>125</v>
      </c>
      <c r="JI9" s="337" t="s">
        <v>125</v>
      </c>
      <c r="JJ9" s="337" t="s">
        <v>125</v>
      </c>
      <c r="JK9" s="337" t="s">
        <v>125</v>
      </c>
      <c r="JL9" s="337" t="s">
        <v>126</v>
      </c>
      <c r="JM9" s="337" t="s">
        <v>126</v>
      </c>
      <c r="JN9" s="337" t="s">
        <v>126</v>
      </c>
      <c r="JO9" s="337" t="s">
        <v>126</v>
      </c>
      <c r="JP9" s="337" t="s">
        <v>126</v>
      </c>
      <c r="JQ9" s="337" t="s">
        <v>126</v>
      </c>
      <c r="JR9" s="337" t="s">
        <v>126</v>
      </c>
      <c r="JS9" s="337" t="s">
        <v>126</v>
      </c>
      <c r="JT9" s="337" t="s">
        <v>126</v>
      </c>
      <c r="JU9" s="337" t="s">
        <v>125</v>
      </c>
      <c r="JV9" s="337" t="s">
        <v>125</v>
      </c>
      <c r="JW9" s="337" t="s">
        <v>126</v>
      </c>
      <c r="JX9" s="337" t="s">
        <v>126</v>
      </c>
      <c r="JY9" s="337" t="s">
        <v>126</v>
      </c>
      <c r="JZ9" s="337" t="s">
        <v>126</v>
      </c>
      <c r="KA9" s="337" t="s">
        <v>126</v>
      </c>
      <c r="KB9" s="337" t="s">
        <v>126</v>
      </c>
      <c r="KC9" s="337" t="s">
        <v>125</v>
      </c>
      <c r="KD9" s="337" t="s">
        <v>125</v>
      </c>
      <c r="KE9" s="337" t="s">
        <v>125</v>
      </c>
      <c r="KF9" s="337" t="s">
        <v>126</v>
      </c>
      <c r="KG9" s="337" t="s">
        <v>126</v>
      </c>
      <c r="KH9" s="337" t="s">
        <v>126</v>
      </c>
      <c r="KI9" s="337" t="s">
        <v>126</v>
      </c>
      <c r="KJ9" s="337" t="s">
        <v>126</v>
      </c>
      <c r="KK9" s="337" t="s">
        <v>126</v>
      </c>
      <c r="KL9" s="337" t="s">
        <v>125</v>
      </c>
      <c r="KM9" s="337" t="s">
        <v>125</v>
      </c>
      <c r="KN9" s="337" t="s">
        <v>125</v>
      </c>
      <c r="KO9" s="337" t="s">
        <v>125</v>
      </c>
      <c r="KP9" s="337" t="s">
        <v>125</v>
      </c>
      <c r="KQ9" s="337" t="s">
        <v>126</v>
      </c>
      <c r="KR9" s="337" t="s">
        <v>126</v>
      </c>
      <c r="KS9" s="337" t="s">
        <v>126</v>
      </c>
      <c r="KT9" s="337" t="s">
        <v>126</v>
      </c>
      <c r="KU9" s="337" t="s">
        <v>126</v>
      </c>
      <c r="KV9" s="337" t="s">
        <v>126</v>
      </c>
      <c r="KW9" s="337" t="s">
        <v>126</v>
      </c>
      <c r="KX9" s="337" t="s">
        <v>126</v>
      </c>
      <c r="KY9" s="337" t="s">
        <v>126</v>
      </c>
      <c r="KZ9" s="337" t="s">
        <v>126</v>
      </c>
      <c r="LA9" s="337" t="s">
        <v>126</v>
      </c>
      <c r="LB9" s="337" t="s">
        <v>125</v>
      </c>
      <c r="LC9" s="337" t="s">
        <v>125</v>
      </c>
      <c r="LD9" s="337" t="s">
        <v>125</v>
      </c>
      <c r="LE9" s="337" t="s">
        <v>125</v>
      </c>
      <c r="LF9" s="337" t="s">
        <v>125</v>
      </c>
      <c r="LG9" s="337" t="s">
        <v>125</v>
      </c>
      <c r="LH9" s="337" t="s">
        <v>125</v>
      </c>
      <c r="LI9" s="337" t="s">
        <v>125</v>
      </c>
      <c r="LJ9" s="337" t="s">
        <v>125</v>
      </c>
      <c r="LK9" s="337" t="s">
        <v>125</v>
      </c>
      <c r="LL9" s="337" t="s">
        <v>125</v>
      </c>
      <c r="LM9" s="337" t="s">
        <v>125</v>
      </c>
      <c r="LN9" s="337" t="s">
        <v>125</v>
      </c>
      <c r="LO9" s="337" t="s">
        <v>125</v>
      </c>
      <c r="LP9" s="337" t="s">
        <v>125</v>
      </c>
      <c r="LQ9" s="337" t="s">
        <v>125</v>
      </c>
      <c r="LR9" s="337" t="s">
        <v>125</v>
      </c>
      <c r="LS9" s="337" t="s">
        <v>125</v>
      </c>
      <c r="LT9" s="337" t="s">
        <v>125</v>
      </c>
      <c r="LU9" s="337" t="s">
        <v>125</v>
      </c>
      <c r="LV9" s="337" t="s">
        <v>125</v>
      </c>
      <c r="LW9" s="337" t="s">
        <v>125</v>
      </c>
      <c r="LX9" s="337" t="s">
        <v>125</v>
      </c>
      <c r="LY9" s="337" t="s">
        <v>125</v>
      </c>
      <c r="LZ9" s="337" t="s">
        <v>125</v>
      </c>
      <c r="MA9" s="337" t="s">
        <v>125</v>
      </c>
    </row>
    <row r="10" spans="2:339" ht="60.75" thickBot="1" x14ac:dyDescent="0.25">
      <c r="B10" s="338">
        <v>3</v>
      </c>
      <c r="C10" s="341" t="s">
        <v>12</v>
      </c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339"/>
      <c r="P10" s="339"/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  <c r="AC10" s="339"/>
      <c r="AD10" s="339"/>
      <c r="AE10" s="339"/>
      <c r="AF10" s="339"/>
      <c r="AG10" s="339"/>
      <c r="AH10" s="339"/>
      <c r="AI10" s="339"/>
      <c r="AJ10" s="339"/>
      <c r="AK10" s="339"/>
      <c r="AL10" s="339"/>
      <c r="AM10" s="339"/>
      <c r="AN10" s="339"/>
      <c r="AO10" s="339"/>
      <c r="AP10" s="339"/>
      <c r="AQ10" s="339"/>
      <c r="AR10" s="339"/>
      <c r="AS10" s="339"/>
      <c r="AT10" s="339"/>
      <c r="AU10" s="339"/>
      <c r="AV10" s="339"/>
      <c r="AW10" s="339"/>
      <c r="AX10" s="339"/>
      <c r="AY10" s="339"/>
      <c r="AZ10" s="339"/>
      <c r="BA10" s="339"/>
      <c r="BB10" s="339"/>
      <c r="BC10" s="339"/>
      <c r="BD10" s="339"/>
      <c r="BE10" s="339"/>
      <c r="BF10" s="339"/>
      <c r="BG10" s="339"/>
      <c r="BH10" s="339"/>
      <c r="BI10" s="339"/>
      <c r="BJ10" s="339"/>
      <c r="BK10" s="339"/>
      <c r="BL10" s="339"/>
      <c r="BM10" s="339"/>
      <c r="BN10" s="339"/>
      <c r="BO10" s="339"/>
      <c r="BP10" s="339"/>
      <c r="BQ10" s="339"/>
      <c r="BR10" s="339"/>
      <c r="BS10" s="339"/>
      <c r="BT10" s="339"/>
      <c r="BU10" s="339"/>
      <c r="BV10" s="339"/>
      <c r="BW10" s="339"/>
      <c r="BX10" s="339"/>
      <c r="BY10" s="339"/>
      <c r="BZ10" s="339"/>
      <c r="CA10" s="339"/>
      <c r="CB10" s="339"/>
      <c r="CC10" s="339"/>
      <c r="CD10" s="339"/>
      <c r="CE10" s="339"/>
      <c r="CF10" s="339"/>
      <c r="CG10" s="339"/>
      <c r="CH10" s="339"/>
      <c r="CI10" s="339"/>
      <c r="CJ10" s="339"/>
      <c r="CK10" s="339"/>
      <c r="CL10" s="339"/>
      <c r="CM10" s="339"/>
      <c r="CN10" s="339"/>
      <c r="CO10" s="339"/>
      <c r="CP10" s="339"/>
      <c r="CQ10" s="339"/>
      <c r="CR10" s="339"/>
      <c r="CS10" s="339"/>
      <c r="CT10" s="339"/>
      <c r="CU10" s="339"/>
      <c r="CV10" s="339"/>
      <c r="CW10" s="339"/>
      <c r="CX10" s="339"/>
      <c r="CY10" s="339"/>
      <c r="CZ10" s="339"/>
      <c r="DA10" s="339"/>
      <c r="DB10" s="339"/>
      <c r="DC10" s="339"/>
      <c r="DD10" s="339"/>
      <c r="DE10" s="339"/>
      <c r="DF10" s="339"/>
      <c r="DG10" s="339"/>
      <c r="DH10" s="339"/>
      <c r="DI10" s="339"/>
      <c r="DJ10" s="339"/>
      <c r="DK10" s="339"/>
      <c r="DL10" s="339"/>
      <c r="DM10" s="339"/>
      <c r="DN10" s="339"/>
      <c r="DO10" s="339"/>
      <c r="DP10" s="339"/>
      <c r="DQ10" s="339"/>
      <c r="DR10" s="339"/>
      <c r="DS10" s="339"/>
      <c r="DT10" s="339"/>
      <c r="DU10" s="339"/>
      <c r="DV10" s="339"/>
      <c r="DW10" s="339"/>
      <c r="DX10" s="339"/>
      <c r="DY10" s="339"/>
      <c r="DZ10" s="339"/>
      <c r="EA10" s="339"/>
      <c r="EB10" s="339"/>
      <c r="EC10" s="339"/>
      <c r="ED10" s="339"/>
      <c r="EE10" s="339"/>
      <c r="EF10" s="339"/>
      <c r="EG10" s="339"/>
      <c r="EH10" s="339"/>
      <c r="EI10" s="339"/>
      <c r="EJ10" s="339"/>
      <c r="EK10" s="339"/>
      <c r="EL10" s="339"/>
      <c r="EM10" s="339"/>
      <c r="EN10" s="339"/>
      <c r="EO10" s="339"/>
      <c r="EP10" s="339"/>
      <c r="EQ10" s="339"/>
      <c r="ER10" s="339"/>
      <c r="ES10" s="339"/>
      <c r="ET10" s="339"/>
      <c r="EU10" s="339"/>
      <c r="EV10" s="339"/>
      <c r="EW10" s="339"/>
      <c r="EX10" s="339"/>
      <c r="EY10" s="339"/>
      <c r="EZ10" s="339"/>
      <c r="FA10" s="339"/>
      <c r="FB10" s="339"/>
      <c r="FC10" s="339"/>
      <c r="FD10" s="339"/>
      <c r="FE10" s="339"/>
      <c r="FF10" s="339"/>
      <c r="FG10" s="339"/>
      <c r="FH10" s="339"/>
      <c r="FI10" s="339"/>
      <c r="FJ10" s="339"/>
      <c r="FK10" s="339"/>
      <c r="FL10" s="339"/>
      <c r="FM10" s="339"/>
      <c r="FN10" s="339"/>
      <c r="FO10" s="339"/>
      <c r="FP10" s="339"/>
      <c r="FQ10" s="339"/>
      <c r="FR10" s="339"/>
      <c r="FS10" s="339"/>
      <c r="FT10" s="339"/>
      <c r="FU10" s="339"/>
      <c r="FV10" s="339"/>
      <c r="FW10" s="339"/>
      <c r="FX10" s="339"/>
      <c r="FY10" s="339"/>
      <c r="FZ10" s="339"/>
      <c r="GA10" s="339"/>
      <c r="GB10" s="339"/>
      <c r="GC10" s="339"/>
      <c r="GD10" s="339"/>
      <c r="GE10" s="339"/>
      <c r="GF10" s="339"/>
      <c r="GG10" s="339"/>
      <c r="GH10" s="339"/>
      <c r="GI10" s="339"/>
      <c r="GJ10" s="339"/>
      <c r="GK10" s="339"/>
      <c r="GL10" s="339"/>
      <c r="GM10" s="339"/>
      <c r="GN10" s="339"/>
      <c r="GO10" s="339"/>
      <c r="GP10" s="339"/>
      <c r="GQ10" s="339"/>
      <c r="GR10" s="339"/>
      <c r="GS10" s="339"/>
      <c r="GT10" s="339"/>
      <c r="GU10" s="339"/>
      <c r="GV10" s="339"/>
      <c r="GW10" s="339"/>
      <c r="GX10" s="339"/>
      <c r="GY10" s="339"/>
      <c r="GZ10" s="339"/>
      <c r="HA10" s="339"/>
      <c r="HB10" s="339"/>
      <c r="HC10" s="339"/>
      <c r="HD10" s="339"/>
      <c r="HE10" s="339"/>
      <c r="HF10" s="339"/>
      <c r="HG10" s="339"/>
      <c r="HH10" s="339"/>
      <c r="HI10" s="339"/>
      <c r="HJ10" s="339"/>
      <c r="HK10" s="339"/>
      <c r="HL10" s="339"/>
      <c r="HM10" s="339"/>
      <c r="HN10" s="339"/>
      <c r="HO10" s="339"/>
      <c r="HP10" s="339"/>
      <c r="HQ10" s="339"/>
      <c r="HR10" s="339"/>
      <c r="HS10" s="339"/>
      <c r="HT10" s="339"/>
      <c r="HU10" s="339"/>
      <c r="HV10" s="339"/>
      <c r="HW10" s="339"/>
      <c r="HX10" s="339"/>
      <c r="HY10" s="339"/>
      <c r="HZ10" s="339"/>
      <c r="IA10" s="339"/>
      <c r="IB10" s="339"/>
      <c r="IC10" s="339"/>
      <c r="ID10" s="339"/>
      <c r="IE10" s="339"/>
      <c r="IF10" s="339"/>
      <c r="IG10" s="339"/>
      <c r="IH10" s="339"/>
      <c r="II10" s="339"/>
      <c r="IJ10" s="339"/>
      <c r="IK10" s="339"/>
      <c r="IL10" s="339"/>
      <c r="IM10" s="339"/>
      <c r="IN10" s="339"/>
      <c r="IO10" s="339"/>
      <c r="IP10" s="339"/>
      <c r="IQ10" s="339"/>
      <c r="IR10" s="339"/>
      <c r="IS10" s="339"/>
      <c r="IT10" s="339"/>
      <c r="IU10" s="339"/>
      <c r="IV10" s="339"/>
      <c r="IW10" s="339"/>
      <c r="IX10" s="339"/>
      <c r="IY10" s="339"/>
      <c r="IZ10" s="339"/>
      <c r="JA10" s="339"/>
      <c r="JB10" s="339"/>
      <c r="JC10" s="339"/>
      <c r="JD10" s="339"/>
      <c r="JE10" s="339"/>
      <c r="JF10" s="339"/>
      <c r="JG10" s="339"/>
      <c r="JH10" s="339"/>
      <c r="JI10" s="339"/>
      <c r="JJ10" s="339"/>
      <c r="JK10" s="339"/>
      <c r="JL10" s="339"/>
      <c r="JM10" s="339"/>
      <c r="JN10" s="339"/>
      <c r="JO10" s="339"/>
      <c r="JP10" s="339"/>
      <c r="JQ10" s="339"/>
      <c r="JR10" s="339"/>
      <c r="JS10" s="339"/>
      <c r="JT10" s="339"/>
      <c r="JU10" s="339"/>
      <c r="JV10" s="339"/>
      <c r="JW10" s="339"/>
      <c r="JX10" s="339"/>
      <c r="JY10" s="339"/>
      <c r="JZ10" s="339"/>
      <c r="KA10" s="339"/>
      <c r="KB10" s="339"/>
      <c r="KC10" s="339"/>
      <c r="KD10" s="339"/>
      <c r="KE10" s="339"/>
      <c r="KF10" s="339"/>
      <c r="KG10" s="339"/>
      <c r="KH10" s="339"/>
      <c r="KI10" s="339"/>
      <c r="KJ10" s="339"/>
      <c r="KK10" s="339"/>
      <c r="KL10" s="339"/>
      <c r="KM10" s="339"/>
      <c r="KN10" s="339"/>
      <c r="KO10" s="339"/>
      <c r="KP10" s="339"/>
      <c r="KQ10" s="339"/>
      <c r="KR10" s="339"/>
      <c r="KS10" s="339"/>
      <c r="KT10" s="339"/>
      <c r="KU10" s="339"/>
      <c r="KV10" s="339"/>
      <c r="KW10" s="339"/>
      <c r="KX10" s="339"/>
      <c r="KY10" s="339"/>
      <c r="KZ10" s="339"/>
      <c r="LA10" s="339"/>
      <c r="LB10" s="339"/>
      <c r="LC10" s="339"/>
      <c r="LD10" s="339"/>
      <c r="LE10" s="339"/>
      <c r="LF10" s="339"/>
      <c r="LG10" s="339"/>
      <c r="LH10" s="339"/>
      <c r="LI10" s="339"/>
      <c r="LJ10" s="339"/>
      <c r="LK10" s="339"/>
      <c r="LL10" s="339"/>
      <c r="LM10" s="339"/>
      <c r="LN10" s="339"/>
      <c r="LO10" s="339"/>
      <c r="LP10" s="339"/>
      <c r="LQ10" s="339"/>
      <c r="LR10" s="339"/>
      <c r="LS10" s="339"/>
      <c r="LT10" s="339"/>
      <c r="LU10" s="339"/>
      <c r="LV10" s="339"/>
      <c r="LW10" s="339"/>
      <c r="LX10" s="339"/>
      <c r="LY10" s="339"/>
      <c r="LZ10" s="339"/>
      <c r="MA10" s="339"/>
    </row>
    <row r="11" spans="2:339" ht="115.5" thickBot="1" x14ac:dyDescent="0.25">
      <c r="B11" s="23">
        <v>3.1</v>
      </c>
      <c r="C11" s="58" t="s">
        <v>353</v>
      </c>
      <c r="D11" s="169" t="s">
        <v>14</v>
      </c>
      <c r="E11" s="337" t="s">
        <v>15</v>
      </c>
      <c r="F11" s="337" t="s">
        <v>15</v>
      </c>
      <c r="G11" s="337" t="s">
        <v>15</v>
      </c>
      <c r="H11" s="337" t="s">
        <v>15</v>
      </c>
      <c r="I11" s="337" t="s">
        <v>15</v>
      </c>
      <c r="J11" s="337" t="s">
        <v>15</v>
      </c>
      <c r="K11" s="337" t="s">
        <v>15</v>
      </c>
      <c r="L11" s="337" t="s">
        <v>15</v>
      </c>
      <c r="M11" s="337" t="s">
        <v>15</v>
      </c>
      <c r="N11" s="337" t="s">
        <v>15</v>
      </c>
      <c r="O11" s="337" t="s">
        <v>15</v>
      </c>
      <c r="P11" s="337" t="s">
        <v>15</v>
      </c>
      <c r="Q11" s="337" t="s">
        <v>15</v>
      </c>
      <c r="R11" s="337" t="s">
        <v>15</v>
      </c>
      <c r="S11" s="337" t="s">
        <v>15</v>
      </c>
      <c r="T11" s="337" t="s">
        <v>15</v>
      </c>
      <c r="U11" s="337" t="s">
        <v>15</v>
      </c>
      <c r="V11" s="337" t="s">
        <v>15</v>
      </c>
      <c r="W11" s="337" t="s">
        <v>15</v>
      </c>
      <c r="X11" s="337" t="s">
        <v>15</v>
      </c>
      <c r="Y11" s="337" t="s">
        <v>15</v>
      </c>
      <c r="Z11" s="337" t="s">
        <v>15</v>
      </c>
      <c r="AA11" s="337" t="s">
        <v>15</v>
      </c>
      <c r="AB11" s="337" t="s">
        <v>15</v>
      </c>
      <c r="AC11" s="337" t="s">
        <v>15</v>
      </c>
      <c r="AD11" s="337" t="s">
        <v>15</v>
      </c>
      <c r="AE11" s="337" t="s">
        <v>15</v>
      </c>
      <c r="AF11" s="337" t="s">
        <v>15</v>
      </c>
      <c r="AG11" s="337" t="s">
        <v>15</v>
      </c>
      <c r="AH11" s="337" t="s">
        <v>15</v>
      </c>
      <c r="AI11" s="337" t="s">
        <v>15</v>
      </c>
      <c r="AJ11" s="337" t="s">
        <v>15</v>
      </c>
      <c r="AK11" s="337" t="s">
        <v>15</v>
      </c>
      <c r="AL11" s="337" t="s">
        <v>15</v>
      </c>
      <c r="AM11" s="337" t="s">
        <v>15</v>
      </c>
      <c r="AN11" s="337" t="s">
        <v>15</v>
      </c>
      <c r="AO11" s="337" t="s">
        <v>15</v>
      </c>
      <c r="AP11" s="337" t="s">
        <v>15</v>
      </c>
      <c r="AQ11" s="337" t="s">
        <v>15</v>
      </c>
      <c r="AR11" s="337" t="s">
        <v>15</v>
      </c>
      <c r="AS11" s="337" t="s">
        <v>15</v>
      </c>
      <c r="AT11" s="337" t="s">
        <v>15</v>
      </c>
      <c r="AU11" s="337" t="s">
        <v>15</v>
      </c>
      <c r="AV11" s="337" t="s">
        <v>15</v>
      </c>
      <c r="AW11" s="337" t="s">
        <v>15</v>
      </c>
      <c r="AX11" s="337" t="s">
        <v>15</v>
      </c>
      <c r="AY11" s="337" t="s">
        <v>15</v>
      </c>
      <c r="AZ11" s="337" t="s">
        <v>15</v>
      </c>
      <c r="BA11" s="337" t="s">
        <v>15</v>
      </c>
      <c r="BB11" s="337" t="s">
        <v>15</v>
      </c>
      <c r="BC11" s="337" t="s">
        <v>15</v>
      </c>
      <c r="BD11" s="337" t="s">
        <v>15</v>
      </c>
      <c r="BE11" s="337" t="s">
        <v>15</v>
      </c>
      <c r="BF11" s="337" t="s">
        <v>15</v>
      </c>
      <c r="BG11" s="337" t="s">
        <v>15</v>
      </c>
      <c r="BH11" s="337" t="s">
        <v>15</v>
      </c>
      <c r="BI11" s="337" t="s">
        <v>15</v>
      </c>
      <c r="BJ11" s="337" t="s">
        <v>15</v>
      </c>
      <c r="BK11" s="337" t="s">
        <v>15</v>
      </c>
      <c r="BL11" s="337" t="s">
        <v>15</v>
      </c>
      <c r="BM11" s="337" t="s">
        <v>15</v>
      </c>
      <c r="BN11" s="337" t="s">
        <v>15</v>
      </c>
      <c r="BO11" s="337" t="s">
        <v>15</v>
      </c>
      <c r="BP11" s="337" t="s">
        <v>15</v>
      </c>
      <c r="BQ11" s="337" t="s">
        <v>15</v>
      </c>
      <c r="BR11" s="337" t="s">
        <v>15</v>
      </c>
      <c r="BS11" s="337" t="s">
        <v>15</v>
      </c>
      <c r="BT11" s="337" t="s">
        <v>15</v>
      </c>
      <c r="BU11" s="337" t="s">
        <v>15</v>
      </c>
      <c r="BV11" s="337" t="s">
        <v>15</v>
      </c>
      <c r="BW11" s="337" t="s">
        <v>15</v>
      </c>
      <c r="BX11" s="337" t="s">
        <v>15</v>
      </c>
      <c r="BY11" s="337" t="s">
        <v>15</v>
      </c>
      <c r="BZ11" s="337" t="s">
        <v>15</v>
      </c>
      <c r="CA11" s="337" t="s">
        <v>15</v>
      </c>
      <c r="CB11" s="337" t="s">
        <v>15</v>
      </c>
      <c r="CC11" s="337" t="s">
        <v>15</v>
      </c>
      <c r="CD11" s="337" t="s">
        <v>15</v>
      </c>
      <c r="CE11" s="337" t="s">
        <v>15</v>
      </c>
      <c r="CF11" s="337" t="s">
        <v>15</v>
      </c>
      <c r="CG11" s="337" t="s">
        <v>15</v>
      </c>
      <c r="CH11" s="337" t="s">
        <v>15</v>
      </c>
      <c r="CI11" s="337" t="s">
        <v>15</v>
      </c>
      <c r="CJ11" s="337" t="s">
        <v>15</v>
      </c>
      <c r="CK11" s="337" t="s">
        <v>15</v>
      </c>
      <c r="CL11" s="337" t="s">
        <v>15</v>
      </c>
      <c r="CM11" s="337" t="s">
        <v>15</v>
      </c>
      <c r="CN11" s="337" t="s">
        <v>15</v>
      </c>
      <c r="CO11" s="337" t="s">
        <v>15</v>
      </c>
      <c r="CP11" s="337" t="s">
        <v>15</v>
      </c>
      <c r="CQ11" s="337" t="s">
        <v>15</v>
      </c>
      <c r="CR11" s="337" t="s">
        <v>15</v>
      </c>
      <c r="CS11" s="337" t="s">
        <v>15</v>
      </c>
      <c r="CT11" s="337" t="s">
        <v>15</v>
      </c>
      <c r="CU11" s="337" t="s">
        <v>15</v>
      </c>
      <c r="CV11" s="337" t="s">
        <v>15</v>
      </c>
      <c r="CW11" s="337" t="s">
        <v>15</v>
      </c>
      <c r="CX11" s="337" t="s">
        <v>15</v>
      </c>
      <c r="CY11" s="337" t="s">
        <v>15</v>
      </c>
      <c r="CZ11" s="337" t="s">
        <v>15</v>
      </c>
      <c r="DA11" s="337" t="s">
        <v>15</v>
      </c>
      <c r="DB11" s="337" t="s">
        <v>15</v>
      </c>
      <c r="DC11" s="337" t="s">
        <v>15</v>
      </c>
      <c r="DD11" s="337" t="s">
        <v>15</v>
      </c>
      <c r="DE11" s="337" t="s">
        <v>15</v>
      </c>
      <c r="DF11" s="337" t="s">
        <v>15</v>
      </c>
      <c r="DG11" s="337" t="s">
        <v>15</v>
      </c>
      <c r="DH11" s="337" t="s">
        <v>15</v>
      </c>
      <c r="DI11" s="337" t="s">
        <v>15</v>
      </c>
      <c r="DJ11" s="337" t="s">
        <v>15</v>
      </c>
      <c r="DK11" s="337" t="s">
        <v>15</v>
      </c>
      <c r="DL11" s="337" t="s">
        <v>15</v>
      </c>
      <c r="DM11" s="337" t="s">
        <v>15</v>
      </c>
      <c r="DN11" s="337" t="s">
        <v>15</v>
      </c>
      <c r="DO11" s="337" t="s">
        <v>15</v>
      </c>
      <c r="DP11" s="337" t="s">
        <v>15</v>
      </c>
      <c r="DQ11" s="337" t="s">
        <v>15</v>
      </c>
      <c r="DR11" s="337" t="s">
        <v>15</v>
      </c>
      <c r="DS11" s="337" t="s">
        <v>15</v>
      </c>
      <c r="DT11" s="337" t="s">
        <v>15</v>
      </c>
      <c r="DU11" s="337" t="s">
        <v>15</v>
      </c>
      <c r="DV11" s="337" t="s">
        <v>15</v>
      </c>
      <c r="DW11" s="337" t="s">
        <v>15</v>
      </c>
      <c r="DX11" s="337" t="s">
        <v>15</v>
      </c>
      <c r="DY11" s="337" t="s">
        <v>15</v>
      </c>
      <c r="DZ11" s="337" t="s">
        <v>15</v>
      </c>
      <c r="EA11" s="337" t="s">
        <v>15</v>
      </c>
      <c r="EB11" s="337" t="s">
        <v>15</v>
      </c>
      <c r="EC11" s="337" t="s">
        <v>15</v>
      </c>
      <c r="ED11" s="337" t="s">
        <v>15</v>
      </c>
      <c r="EE11" s="337" t="s">
        <v>15</v>
      </c>
      <c r="EF11" s="337" t="s">
        <v>15</v>
      </c>
      <c r="EG11" s="337" t="s">
        <v>15</v>
      </c>
      <c r="EH11" s="337" t="s">
        <v>15</v>
      </c>
      <c r="EI11" s="337" t="s">
        <v>15</v>
      </c>
      <c r="EJ11" s="337" t="s">
        <v>15</v>
      </c>
      <c r="EK11" s="337" t="s">
        <v>15</v>
      </c>
      <c r="EL11" s="337" t="s">
        <v>15</v>
      </c>
      <c r="EM11" s="337" t="s">
        <v>15</v>
      </c>
      <c r="EN11" s="337" t="s">
        <v>15</v>
      </c>
      <c r="EO11" s="337" t="s">
        <v>15</v>
      </c>
      <c r="EP11" s="337" t="s">
        <v>15</v>
      </c>
      <c r="EQ11" s="337" t="s">
        <v>15</v>
      </c>
      <c r="ER11" s="337" t="s">
        <v>15</v>
      </c>
      <c r="ES11" s="337" t="s">
        <v>15</v>
      </c>
      <c r="ET11" s="337" t="s">
        <v>15</v>
      </c>
      <c r="EU11" s="337" t="s">
        <v>15</v>
      </c>
      <c r="EV11" s="337" t="s">
        <v>15</v>
      </c>
      <c r="EW11" s="337" t="s">
        <v>15</v>
      </c>
      <c r="EX11" s="337" t="s">
        <v>15</v>
      </c>
      <c r="EY11" s="337" t="s">
        <v>15</v>
      </c>
      <c r="EZ11" s="337" t="s">
        <v>15</v>
      </c>
      <c r="FA11" s="337" t="s">
        <v>15</v>
      </c>
      <c r="FB11" s="337" t="s">
        <v>15</v>
      </c>
      <c r="FC11" s="337" t="s">
        <v>15</v>
      </c>
      <c r="FD11" s="337" t="s">
        <v>15</v>
      </c>
      <c r="FE11" s="337" t="s">
        <v>15</v>
      </c>
      <c r="FF11" s="337" t="s">
        <v>15</v>
      </c>
      <c r="FG11" s="337" t="s">
        <v>15</v>
      </c>
      <c r="FH11" s="337" t="s">
        <v>15</v>
      </c>
      <c r="FI11" s="337" t="s">
        <v>15</v>
      </c>
      <c r="FJ11" s="337" t="s">
        <v>15</v>
      </c>
      <c r="FK11" s="337" t="s">
        <v>15</v>
      </c>
      <c r="FL11" s="337" t="s">
        <v>15</v>
      </c>
      <c r="FM11" s="337" t="s">
        <v>15</v>
      </c>
      <c r="FN11" s="337" t="s">
        <v>15</v>
      </c>
      <c r="FO11" s="337" t="s">
        <v>15</v>
      </c>
      <c r="FP11" s="337" t="s">
        <v>15</v>
      </c>
      <c r="FQ11" s="337" t="s">
        <v>15</v>
      </c>
      <c r="FR11" s="337" t="s">
        <v>15</v>
      </c>
      <c r="FS11" s="337" t="s">
        <v>15</v>
      </c>
      <c r="FT11" s="337" t="s">
        <v>15</v>
      </c>
      <c r="FU11" s="337" t="s">
        <v>15</v>
      </c>
      <c r="FV11" s="337" t="s">
        <v>15</v>
      </c>
      <c r="FW11" s="337" t="s">
        <v>15</v>
      </c>
      <c r="FX11" s="337" t="s">
        <v>15</v>
      </c>
      <c r="FY11" s="337" t="s">
        <v>15</v>
      </c>
      <c r="FZ11" s="337" t="s">
        <v>15</v>
      </c>
      <c r="GA11" s="337" t="s">
        <v>15</v>
      </c>
      <c r="GB11" s="337" t="s">
        <v>15</v>
      </c>
      <c r="GC11" s="337" t="s">
        <v>15</v>
      </c>
      <c r="GD11" s="337" t="s">
        <v>15</v>
      </c>
      <c r="GE11" s="337" t="s">
        <v>15</v>
      </c>
      <c r="GF11" s="337" t="s">
        <v>15</v>
      </c>
      <c r="GG11" s="337" t="s">
        <v>15</v>
      </c>
      <c r="GH11" s="337" t="s">
        <v>15</v>
      </c>
      <c r="GI11" s="337" t="s">
        <v>15</v>
      </c>
      <c r="GJ11" s="337" t="s">
        <v>15</v>
      </c>
      <c r="GK11" s="337" t="s">
        <v>15</v>
      </c>
      <c r="GL11" s="337" t="s">
        <v>15</v>
      </c>
      <c r="GM11" s="337" t="s">
        <v>15</v>
      </c>
      <c r="GN11" s="337" t="s">
        <v>15</v>
      </c>
      <c r="GO11" s="337" t="s">
        <v>15</v>
      </c>
      <c r="GP11" s="337" t="s">
        <v>15</v>
      </c>
      <c r="GQ11" s="337" t="s">
        <v>15</v>
      </c>
      <c r="GR11" s="337" t="s">
        <v>15</v>
      </c>
      <c r="GS11" s="337" t="s">
        <v>15</v>
      </c>
      <c r="GT11" s="337" t="s">
        <v>15</v>
      </c>
      <c r="GU11" s="337" t="s">
        <v>15</v>
      </c>
      <c r="GV11" s="337" t="s">
        <v>15</v>
      </c>
      <c r="GW11" s="337" t="s">
        <v>15</v>
      </c>
      <c r="GX11" s="337" t="s">
        <v>15</v>
      </c>
      <c r="GY11" s="337" t="s">
        <v>15</v>
      </c>
      <c r="GZ11" s="337" t="s">
        <v>15</v>
      </c>
      <c r="HA11" s="337" t="s">
        <v>15</v>
      </c>
      <c r="HB11" s="337" t="s">
        <v>15</v>
      </c>
      <c r="HC11" s="337" t="s">
        <v>15</v>
      </c>
      <c r="HD11" s="337" t="s">
        <v>15</v>
      </c>
      <c r="HE11" s="337" t="s">
        <v>15</v>
      </c>
      <c r="HF11" s="337" t="s">
        <v>15</v>
      </c>
      <c r="HG11" s="337" t="s">
        <v>15</v>
      </c>
      <c r="HH11" s="337" t="s">
        <v>15</v>
      </c>
      <c r="HI11" s="337" t="s">
        <v>15</v>
      </c>
      <c r="HJ11" s="337" t="s">
        <v>15</v>
      </c>
      <c r="HK11" s="337" t="s">
        <v>15</v>
      </c>
      <c r="HL11" s="337" t="s">
        <v>15</v>
      </c>
      <c r="HM11" s="337" t="s">
        <v>15</v>
      </c>
      <c r="HN11" s="337" t="s">
        <v>15</v>
      </c>
      <c r="HO11" s="337" t="s">
        <v>15</v>
      </c>
      <c r="HP11" s="337" t="s">
        <v>15</v>
      </c>
      <c r="HQ11" s="337" t="s">
        <v>15</v>
      </c>
      <c r="HR11" s="337" t="s">
        <v>15</v>
      </c>
      <c r="HS11" s="337" t="s">
        <v>15</v>
      </c>
      <c r="HT11" s="337" t="s">
        <v>15</v>
      </c>
      <c r="HU11" s="337" t="s">
        <v>15</v>
      </c>
      <c r="HV11" s="337" t="s">
        <v>15</v>
      </c>
      <c r="HW11" s="337" t="s">
        <v>15</v>
      </c>
      <c r="HX11" s="337" t="s">
        <v>15</v>
      </c>
      <c r="HY11" s="337" t="s">
        <v>15</v>
      </c>
      <c r="HZ11" s="337" t="s">
        <v>15</v>
      </c>
      <c r="IA11" s="337" t="s">
        <v>15</v>
      </c>
      <c r="IB11" s="337" t="s">
        <v>15</v>
      </c>
      <c r="IC11" s="337" t="s">
        <v>15</v>
      </c>
      <c r="ID11" s="337" t="s">
        <v>15</v>
      </c>
      <c r="IE11" s="337" t="s">
        <v>15</v>
      </c>
      <c r="IF11" s="337" t="s">
        <v>15</v>
      </c>
      <c r="IG11" s="337" t="s">
        <v>15</v>
      </c>
      <c r="IH11" s="337" t="s">
        <v>15</v>
      </c>
      <c r="II11" s="337" t="s">
        <v>15</v>
      </c>
      <c r="IJ11" s="337" t="s">
        <v>15</v>
      </c>
      <c r="IK11" s="337" t="s">
        <v>15</v>
      </c>
      <c r="IL11" s="337" t="s">
        <v>15</v>
      </c>
      <c r="IM11" s="337" t="s">
        <v>15</v>
      </c>
      <c r="IN11" s="337" t="s">
        <v>15</v>
      </c>
      <c r="IO11" s="337" t="s">
        <v>15</v>
      </c>
      <c r="IP11" s="337" t="s">
        <v>15</v>
      </c>
      <c r="IQ11" s="337" t="s">
        <v>15</v>
      </c>
      <c r="IR11" s="337" t="s">
        <v>15</v>
      </c>
      <c r="IS11" s="337" t="s">
        <v>15</v>
      </c>
      <c r="IT11" s="337" t="s">
        <v>15</v>
      </c>
      <c r="IU11" s="337" t="s">
        <v>15</v>
      </c>
      <c r="IV11" s="337" t="s">
        <v>15</v>
      </c>
      <c r="IW11" s="337" t="s">
        <v>15</v>
      </c>
      <c r="IX11" s="337" t="s">
        <v>15</v>
      </c>
      <c r="IY11" s="337" t="s">
        <v>15</v>
      </c>
      <c r="IZ11" s="337" t="s">
        <v>15</v>
      </c>
      <c r="JA11" s="337" t="s">
        <v>15</v>
      </c>
      <c r="JB11" s="337" t="s">
        <v>15</v>
      </c>
      <c r="JC11" s="337" t="s">
        <v>15</v>
      </c>
      <c r="JD11" s="337" t="s">
        <v>15</v>
      </c>
      <c r="JE11" s="337" t="s">
        <v>15</v>
      </c>
      <c r="JF11" s="337" t="s">
        <v>15</v>
      </c>
      <c r="JG11" s="337" t="s">
        <v>15</v>
      </c>
      <c r="JH11" s="337" t="s">
        <v>15</v>
      </c>
      <c r="JI11" s="337" t="s">
        <v>15</v>
      </c>
      <c r="JJ11" s="337" t="s">
        <v>15</v>
      </c>
      <c r="JK11" s="337" t="s">
        <v>15</v>
      </c>
      <c r="JL11" s="337" t="s">
        <v>15</v>
      </c>
      <c r="JM11" s="337" t="s">
        <v>15</v>
      </c>
      <c r="JN11" s="337" t="s">
        <v>15</v>
      </c>
      <c r="JO11" s="337" t="s">
        <v>15</v>
      </c>
      <c r="JP11" s="337" t="s">
        <v>15</v>
      </c>
      <c r="JQ11" s="337" t="s">
        <v>15</v>
      </c>
      <c r="JR11" s="337" t="s">
        <v>15</v>
      </c>
      <c r="JS11" s="337" t="s">
        <v>15</v>
      </c>
      <c r="JT11" s="337" t="s">
        <v>15</v>
      </c>
      <c r="JU11" s="337" t="s">
        <v>15</v>
      </c>
      <c r="JV11" s="337" t="s">
        <v>15</v>
      </c>
      <c r="JW11" s="337" t="s">
        <v>15</v>
      </c>
      <c r="JX11" s="337" t="s">
        <v>15</v>
      </c>
      <c r="JY11" s="337" t="s">
        <v>15</v>
      </c>
      <c r="JZ11" s="337" t="s">
        <v>15</v>
      </c>
      <c r="KA11" s="337" t="s">
        <v>15</v>
      </c>
      <c r="KB11" s="337" t="s">
        <v>15</v>
      </c>
      <c r="KC11" s="337" t="s">
        <v>15</v>
      </c>
      <c r="KD11" s="337" t="s">
        <v>15</v>
      </c>
      <c r="KE11" s="337" t="s">
        <v>15</v>
      </c>
      <c r="KF11" s="337" t="s">
        <v>15</v>
      </c>
      <c r="KG11" s="337" t="s">
        <v>15</v>
      </c>
      <c r="KH11" s="337" t="s">
        <v>15</v>
      </c>
      <c r="KI11" s="337" t="s">
        <v>15</v>
      </c>
      <c r="KJ11" s="337" t="s">
        <v>15</v>
      </c>
      <c r="KK11" s="337" t="s">
        <v>15</v>
      </c>
      <c r="KL11" s="337" t="s">
        <v>15</v>
      </c>
      <c r="KM11" s="337" t="s">
        <v>15</v>
      </c>
      <c r="KN11" s="337" t="s">
        <v>15</v>
      </c>
      <c r="KO11" s="337" t="s">
        <v>15</v>
      </c>
      <c r="KP11" s="337" t="s">
        <v>15</v>
      </c>
      <c r="KQ11" s="337" t="s">
        <v>15</v>
      </c>
      <c r="KR11" s="337" t="s">
        <v>15</v>
      </c>
      <c r="KS11" s="337" t="s">
        <v>15</v>
      </c>
      <c r="KT11" s="337" t="s">
        <v>15</v>
      </c>
      <c r="KU11" s="337" t="s">
        <v>15</v>
      </c>
      <c r="KV11" s="337" t="s">
        <v>15</v>
      </c>
      <c r="KW11" s="337" t="s">
        <v>15</v>
      </c>
      <c r="KX11" s="337" t="s">
        <v>15</v>
      </c>
      <c r="KY11" s="337" t="s">
        <v>15</v>
      </c>
      <c r="KZ11" s="337" t="s">
        <v>15</v>
      </c>
      <c r="LA11" s="337" t="s">
        <v>15</v>
      </c>
      <c r="LB11" s="337" t="s">
        <v>15</v>
      </c>
      <c r="LC11" s="337" t="s">
        <v>15</v>
      </c>
      <c r="LD11" s="337" t="s">
        <v>15</v>
      </c>
      <c r="LE11" s="337" t="s">
        <v>15</v>
      </c>
      <c r="LF11" s="337" t="s">
        <v>15</v>
      </c>
      <c r="LG11" s="337" t="s">
        <v>15</v>
      </c>
      <c r="LH11" s="337" t="s">
        <v>15</v>
      </c>
      <c r="LI11" s="337" t="s">
        <v>15</v>
      </c>
      <c r="LJ11" s="337" t="s">
        <v>15</v>
      </c>
      <c r="LK11" s="337" t="s">
        <v>15</v>
      </c>
      <c r="LL11" s="337" t="s">
        <v>15</v>
      </c>
      <c r="LM11" s="337" t="s">
        <v>15</v>
      </c>
      <c r="LN11" s="337" t="s">
        <v>15</v>
      </c>
      <c r="LO11" s="337" t="s">
        <v>15</v>
      </c>
      <c r="LP11" s="337" t="s">
        <v>15</v>
      </c>
      <c r="LQ11" s="337" t="s">
        <v>15</v>
      </c>
      <c r="LR11" s="337" t="s">
        <v>15</v>
      </c>
      <c r="LS11" s="337" t="s">
        <v>15</v>
      </c>
      <c r="LT11" s="337" t="s">
        <v>15</v>
      </c>
      <c r="LU11" s="337" t="s">
        <v>15</v>
      </c>
      <c r="LV11" s="337" t="s">
        <v>15</v>
      </c>
      <c r="LW11" s="337" t="s">
        <v>15</v>
      </c>
      <c r="LX11" s="337" t="s">
        <v>15</v>
      </c>
      <c r="LY11" s="337" t="s">
        <v>15</v>
      </c>
      <c r="LZ11" s="337" t="s">
        <v>15</v>
      </c>
      <c r="MA11" s="337" t="s">
        <v>15</v>
      </c>
    </row>
    <row r="12" spans="2:339" ht="115.5" thickBot="1" x14ac:dyDescent="0.25">
      <c r="B12" s="23">
        <v>3.2</v>
      </c>
      <c r="C12" s="58" t="s">
        <v>16</v>
      </c>
      <c r="D12" s="169" t="s">
        <v>14</v>
      </c>
      <c r="E12" s="337" t="s">
        <v>15</v>
      </c>
      <c r="F12" s="337" t="s">
        <v>15</v>
      </c>
      <c r="G12" s="337" t="s">
        <v>15</v>
      </c>
      <c r="H12" s="337" t="s">
        <v>15</v>
      </c>
      <c r="I12" s="337" t="s">
        <v>15</v>
      </c>
      <c r="J12" s="337" t="s">
        <v>15</v>
      </c>
      <c r="K12" s="337" t="s">
        <v>15</v>
      </c>
      <c r="L12" s="337" t="s">
        <v>15</v>
      </c>
      <c r="M12" s="337" t="s">
        <v>15</v>
      </c>
      <c r="N12" s="337" t="s">
        <v>15</v>
      </c>
      <c r="O12" s="337" t="s">
        <v>15</v>
      </c>
      <c r="P12" s="337" t="s">
        <v>15</v>
      </c>
      <c r="Q12" s="337" t="s">
        <v>15</v>
      </c>
      <c r="R12" s="337" t="s">
        <v>15</v>
      </c>
      <c r="S12" s="337" t="s">
        <v>15</v>
      </c>
      <c r="T12" s="337" t="s">
        <v>15</v>
      </c>
      <c r="U12" s="337" t="s">
        <v>15</v>
      </c>
      <c r="V12" s="337" t="s">
        <v>15</v>
      </c>
      <c r="W12" s="337" t="s">
        <v>15</v>
      </c>
      <c r="X12" s="337" t="s">
        <v>15</v>
      </c>
      <c r="Y12" s="337" t="s">
        <v>15</v>
      </c>
      <c r="Z12" s="337" t="s">
        <v>15</v>
      </c>
      <c r="AA12" s="337" t="s">
        <v>15</v>
      </c>
      <c r="AB12" s="337" t="s">
        <v>15</v>
      </c>
      <c r="AC12" s="337" t="s">
        <v>15</v>
      </c>
      <c r="AD12" s="337" t="s">
        <v>15</v>
      </c>
      <c r="AE12" s="337" t="s">
        <v>15</v>
      </c>
      <c r="AF12" s="337" t="s">
        <v>15</v>
      </c>
      <c r="AG12" s="337" t="s">
        <v>15</v>
      </c>
      <c r="AH12" s="337" t="s">
        <v>15</v>
      </c>
      <c r="AI12" s="337" t="s">
        <v>15</v>
      </c>
      <c r="AJ12" s="337" t="s">
        <v>15</v>
      </c>
      <c r="AK12" s="337" t="s">
        <v>15</v>
      </c>
      <c r="AL12" s="337" t="s">
        <v>15</v>
      </c>
      <c r="AM12" s="337" t="s">
        <v>15</v>
      </c>
      <c r="AN12" s="337" t="s">
        <v>15</v>
      </c>
      <c r="AO12" s="337" t="s">
        <v>15</v>
      </c>
      <c r="AP12" s="337" t="s">
        <v>15</v>
      </c>
      <c r="AQ12" s="337" t="s">
        <v>15</v>
      </c>
      <c r="AR12" s="337" t="s">
        <v>15</v>
      </c>
      <c r="AS12" s="337" t="s">
        <v>15</v>
      </c>
      <c r="AT12" s="337" t="s">
        <v>15</v>
      </c>
      <c r="AU12" s="337" t="s">
        <v>15</v>
      </c>
      <c r="AV12" s="337" t="s">
        <v>15</v>
      </c>
      <c r="AW12" s="337" t="s">
        <v>15</v>
      </c>
      <c r="AX12" s="337" t="s">
        <v>15</v>
      </c>
      <c r="AY12" s="337" t="s">
        <v>15</v>
      </c>
      <c r="AZ12" s="337" t="s">
        <v>15</v>
      </c>
      <c r="BA12" s="337" t="s">
        <v>15</v>
      </c>
      <c r="BB12" s="337" t="s">
        <v>15</v>
      </c>
      <c r="BC12" s="337" t="s">
        <v>15</v>
      </c>
      <c r="BD12" s="337" t="s">
        <v>15</v>
      </c>
      <c r="BE12" s="337" t="s">
        <v>15</v>
      </c>
      <c r="BF12" s="337" t="s">
        <v>15</v>
      </c>
      <c r="BG12" s="337" t="s">
        <v>15</v>
      </c>
      <c r="BH12" s="337" t="s">
        <v>15</v>
      </c>
      <c r="BI12" s="337" t="s">
        <v>15</v>
      </c>
      <c r="BJ12" s="337" t="s">
        <v>15</v>
      </c>
      <c r="BK12" s="337" t="s">
        <v>15</v>
      </c>
      <c r="BL12" s="337" t="s">
        <v>15</v>
      </c>
      <c r="BM12" s="337" t="s">
        <v>15</v>
      </c>
      <c r="BN12" s="337" t="s">
        <v>15</v>
      </c>
      <c r="BO12" s="337" t="s">
        <v>15</v>
      </c>
      <c r="BP12" s="337" t="s">
        <v>15</v>
      </c>
      <c r="BQ12" s="337" t="s">
        <v>15</v>
      </c>
      <c r="BR12" s="337" t="s">
        <v>15</v>
      </c>
      <c r="BS12" s="337" t="s">
        <v>15</v>
      </c>
      <c r="BT12" s="337" t="s">
        <v>15</v>
      </c>
      <c r="BU12" s="337" t="s">
        <v>15</v>
      </c>
      <c r="BV12" s="337" t="s">
        <v>15</v>
      </c>
      <c r="BW12" s="337" t="s">
        <v>15</v>
      </c>
      <c r="BX12" s="337" t="s">
        <v>15</v>
      </c>
      <c r="BY12" s="337" t="s">
        <v>15</v>
      </c>
      <c r="BZ12" s="337" t="s">
        <v>15</v>
      </c>
      <c r="CA12" s="337" t="s">
        <v>15</v>
      </c>
      <c r="CB12" s="337" t="s">
        <v>15</v>
      </c>
      <c r="CC12" s="337" t="s">
        <v>15</v>
      </c>
      <c r="CD12" s="337" t="s">
        <v>15</v>
      </c>
      <c r="CE12" s="337" t="s">
        <v>15</v>
      </c>
      <c r="CF12" s="337" t="s">
        <v>15</v>
      </c>
      <c r="CG12" s="337" t="s">
        <v>15</v>
      </c>
      <c r="CH12" s="337" t="s">
        <v>15</v>
      </c>
      <c r="CI12" s="337" t="s">
        <v>15</v>
      </c>
      <c r="CJ12" s="337" t="s">
        <v>15</v>
      </c>
      <c r="CK12" s="337" t="s">
        <v>15</v>
      </c>
      <c r="CL12" s="337" t="s">
        <v>15</v>
      </c>
      <c r="CM12" s="337" t="s">
        <v>15</v>
      </c>
      <c r="CN12" s="337" t="s">
        <v>15</v>
      </c>
      <c r="CO12" s="337" t="s">
        <v>15</v>
      </c>
      <c r="CP12" s="337" t="s">
        <v>15</v>
      </c>
      <c r="CQ12" s="337" t="s">
        <v>15</v>
      </c>
      <c r="CR12" s="337" t="s">
        <v>15</v>
      </c>
      <c r="CS12" s="337" t="s">
        <v>15</v>
      </c>
      <c r="CT12" s="337" t="s">
        <v>15</v>
      </c>
      <c r="CU12" s="337" t="s">
        <v>15</v>
      </c>
      <c r="CV12" s="337" t="s">
        <v>15</v>
      </c>
      <c r="CW12" s="337" t="s">
        <v>15</v>
      </c>
      <c r="CX12" s="337" t="s">
        <v>15</v>
      </c>
      <c r="CY12" s="337" t="s">
        <v>15</v>
      </c>
      <c r="CZ12" s="337" t="s">
        <v>15</v>
      </c>
      <c r="DA12" s="337" t="s">
        <v>15</v>
      </c>
      <c r="DB12" s="337" t="s">
        <v>15</v>
      </c>
      <c r="DC12" s="337" t="s">
        <v>15</v>
      </c>
      <c r="DD12" s="337" t="s">
        <v>15</v>
      </c>
      <c r="DE12" s="337" t="s">
        <v>15</v>
      </c>
      <c r="DF12" s="337" t="s">
        <v>15</v>
      </c>
      <c r="DG12" s="337" t="s">
        <v>15</v>
      </c>
      <c r="DH12" s="337" t="s">
        <v>15</v>
      </c>
      <c r="DI12" s="337" t="s">
        <v>15</v>
      </c>
      <c r="DJ12" s="337" t="s">
        <v>15</v>
      </c>
      <c r="DK12" s="337" t="s">
        <v>15</v>
      </c>
      <c r="DL12" s="337" t="s">
        <v>15</v>
      </c>
      <c r="DM12" s="337" t="s">
        <v>15</v>
      </c>
      <c r="DN12" s="337" t="s">
        <v>15</v>
      </c>
      <c r="DO12" s="337" t="s">
        <v>15</v>
      </c>
      <c r="DP12" s="337" t="s">
        <v>15</v>
      </c>
      <c r="DQ12" s="337" t="s">
        <v>15</v>
      </c>
      <c r="DR12" s="337" t="s">
        <v>15</v>
      </c>
      <c r="DS12" s="337" t="s">
        <v>15</v>
      </c>
      <c r="DT12" s="337" t="s">
        <v>15</v>
      </c>
      <c r="DU12" s="337" t="s">
        <v>15</v>
      </c>
      <c r="DV12" s="337" t="s">
        <v>15</v>
      </c>
      <c r="DW12" s="337" t="s">
        <v>15</v>
      </c>
      <c r="DX12" s="337" t="s">
        <v>15</v>
      </c>
      <c r="DY12" s="337" t="s">
        <v>15</v>
      </c>
      <c r="DZ12" s="337" t="s">
        <v>15</v>
      </c>
      <c r="EA12" s="337" t="s">
        <v>15</v>
      </c>
      <c r="EB12" s="337" t="s">
        <v>15</v>
      </c>
      <c r="EC12" s="337" t="s">
        <v>15</v>
      </c>
      <c r="ED12" s="337" t="s">
        <v>15</v>
      </c>
      <c r="EE12" s="337" t="s">
        <v>15</v>
      </c>
      <c r="EF12" s="337" t="s">
        <v>15</v>
      </c>
      <c r="EG12" s="337" t="s">
        <v>15</v>
      </c>
      <c r="EH12" s="337" t="s">
        <v>15</v>
      </c>
      <c r="EI12" s="337" t="s">
        <v>15</v>
      </c>
      <c r="EJ12" s="337" t="s">
        <v>15</v>
      </c>
      <c r="EK12" s="337" t="s">
        <v>15</v>
      </c>
      <c r="EL12" s="337" t="s">
        <v>15</v>
      </c>
      <c r="EM12" s="337" t="s">
        <v>15</v>
      </c>
      <c r="EN12" s="337" t="s">
        <v>15</v>
      </c>
      <c r="EO12" s="337" t="s">
        <v>15</v>
      </c>
      <c r="EP12" s="337" t="s">
        <v>15</v>
      </c>
      <c r="EQ12" s="337" t="s">
        <v>15</v>
      </c>
      <c r="ER12" s="337" t="s">
        <v>15</v>
      </c>
      <c r="ES12" s="337" t="s">
        <v>15</v>
      </c>
      <c r="ET12" s="337" t="s">
        <v>15</v>
      </c>
      <c r="EU12" s="337" t="s">
        <v>15</v>
      </c>
      <c r="EV12" s="337" t="s">
        <v>15</v>
      </c>
      <c r="EW12" s="337" t="s">
        <v>15</v>
      </c>
      <c r="EX12" s="337" t="s">
        <v>15</v>
      </c>
      <c r="EY12" s="337" t="s">
        <v>15</v>
      </c>
      <c r="EZ12" s="337" t="s">
        <v>15</v>
      </c>
      <c r="FA12" s="337" t="s">
        <v>15</v>
      </c>
      <c r="FB12" s="337" t="s">
        <v>15</v>
      </c>
      <c r="FC12" s="337" t="s">
        <v>15</v>
      </c>
      <c r="FD12" s="337" t="s">
        <v>15</v>
      </c>
      <c r="FE12" s="337" t="s">
        <v>15</v>
      </c>
      <c r="FF12" s="337" t="s">
        <v>15</v>
      </c>
      <c r="FG12" s="337" t="s">
        <v>15</v>
      </c>
      <c r="FH12" s="337" t="s">
        <v>15</v>
      </c>
      <c r="FI12" s="337" t="s">
        <v>15</v>
      </c>
      <c r="FJ12" s="337" t="s">
        <v>15</v>
      </c>
      <c r="FK12" s="337" t="s">
        <v>15</v>
      </c>
      <c r="FL12" s="337" t="s">
        <v>15</v>
      </c>
      <c r="FM12" s="337" t="s">
        <v>15</v>
      </c>
      <c r="FN12" s="337" t="s">
        <v>15</v>
      </c>
      <c r="FO12" s="337" t="s">
        <v>15</v>
      </c>
      <c r="FP12" s="337" t="s">
        <v>15</v>
      </c>
      <c r="FQ12" s="337" t="s">
        <v>15</v>
      </c>
      <c r="FR12" s="337" t="s">
        <v>15</v>
      </c>
      <c r="FS12" s="337" t="s">
        <v>15</v>
      </c>
      <c r="FT12" s="337" t="s">
        <v>15</v>
      </c>
      <c r="FU12" s="337" t="s">
        <v>15</v>
      </c>
      <c r="FV12" s="337" t="s">
        <v>15</v>
      </c>
      <c r="FW12" s="337" t="s">
        <v>15</v>
      </c>
      <c r="FX12" s="337" t="s">
        <v>15</v>
      </c>
      <c r="FY12" s="337" t="s">
        <v>15</v>
      </c>
      <c r="FZ12" s="337" t="s">
        <v>15</v>
      </c>
      <c r="GA12" s="337" t="s">
        <v>15</v>
      </c>
      <c r="GB12" s="337" t="s">
        <v>15</v>
      </c>
      <c r="GC12" s="337" t="s">
        <v>15</v>
      </c>
      <c r="GD12" s="337" t="s">
        <v>15</v>
      </c>
      <c r="GE12" s="337" t="s">
        <v>15</v>
      </c>
      <c r="GF12" s="337" t="s">
        <v>15</v>
      </c>
      <c r="GG12" s="337" t="s">
        <v>15</v>
      </c>
      <c r="GH12" s="337" t="s">
        <v>15</v>
      </c>
      <c r="GI12" s="337" t="s">
        <v>15</v>
      </c>
      <c r="GJ12" s="337" t="s">
        <v>15</v>
      </c>
      <c r="GK12" s="337" t="s">
        <v>15</v>
      </c>
      <c r="GL12" s="337" t="s">
        <v>15</v>
      </c>
      <c r="GM12" s="337" t="s">
        <v>15</v>
      </c>
      <c r="GN12" s="337" t="s">
        <v>15</v>
      </c>
      <c r="GO12" s="337" t="s">
        <v>15</v>
      </c>
      <c r="GP12" s="337" t="s">
        <v>15</v>
      </c>
      <c r="GQ12" s="337" t="s">
        <v>15</v>
      </c>
      <c r="GR12" s="337" t="s">
        <v>15</v>
      </c>
      <c r="GS12" s="337" t="s">
        <v>15</v>
      </c>
      <c r="GT12" s="337" t="s">
        <v>15</v>
      </c>
      <c r="GU12" s="337" t="s">
        <v>15</v>
      </c>
      <c r="GV12" s="337" t="s">
        <v>15</v>
      </c>
      <c r="GW12" s="337" t="s">
        <v>15</v>
      </c>
      <c r="GX12" s="337" t="s">
        <v>15</v>
      </c>
      <c r="GY12" s="337" t="s">
        <v>15</v>
      </c>
      <c r="GZ12" s="337" t="s">
        <v>15</v>
      </c>
      <c r="HA12" s="337" t="s">
        <v>15</v>
      </c>
      <c r="HB12" s="337" t="s">
        <v>15</v>
      </c>
      <c r="HC12" s="337" t="s">
        <v>15</v>
      </c>
      <c r="HD12" s="337" t="s">
        <v>15</v>
      </c>
      <c r="HE12" s="337" t="s">
        <v>15</v>
      </c>
      <c r="HF12" s="337" t="s">
        <v>15</v>
      </c>
      <c r="HG12" s="337" t="s">
        <v>15</v>
      </c>
      <c r="HH12" s="337" t="s">
        <v>15</v>
      </c>
      <c r="HI12" s="337" t="s">
        <v>15</v>
      </c>
      <c r="HJ12" s="337" t="s">
        <v>15</v>
      </c>
      <c r="HK12" s="337" t="s">
        <v>15</v>
      </c>
      <c r="HL12" s="337" t="s">
        <v>15</v>
      </c>
      <c r="HM12" s="337" t="s">
        <v>15</v>
      </c>
      <c r="HN12" s="337" t="s">
        <v>15</v>
      </c>
      <c r="HO12" s="337" t="s">
        <v>15</v>
      </c>
      <c r="HP12" s="337" t="s">
        <v>15</v>
      </c>
      <c r="HQ12" s="337" t="s">
        <v>15</v>
      </c>
      <c r="HR12" s="337" t="s">
        <v>15</v>
      </c>
      <c r="HS12" s="337" t="s">
        <v>15</v>
      </c>
      <c r="HT12" s="337" t="s">
        <v>15</v>
      </c>
      <c r="HU12" s="337" t="s">
        <v>15</v>
      </c>
      <c r="HV12" s="337" t="s">
        <v>15</v>
      </c>
      <c r="HW12" s="337" t="s">
        <v>15</v>
      </c>
      <c r="HX12" s="337" t="s">
        <v>15</v>
      </c>
      <c r="HY12" s="337" t="s">
        <v>15</v>
      </c>
      <c r="HZ12" s="337" t="s">
        <v>15</v>
      </c>
      <c r="IA12" s="337" t="s">
        <v>15</v>
      </c>
      <c r="IB12" s="337" t="s">
        <v>15</v>
      </c>
      <c r="IC12" s="337" t="s">
        <v>15</v>
      </c>
      <c r="ID12" s="337" t="s">
        <v>15</v>
      </c>
      <c r="IE12" s="337" t="s">
        <v>15</v>
      </c>
      <c r="IF12" s="337" t="s">
        <v>15</v>
      </c>
      <c r="IG12" s="337" t="s">
        <v>15</v>
      </c>
      <c r="IH12" s="337" t="s">
        <v>15</v>
      </c>
      <c r="II12" s="337" t="s">
        <v>15</v>
      </c>
      <c r="IJ12" s="337" t="s">
        <v>15</v>
      </c>
      <c r="IK12" s="337" t="s">
        <v>15</v>
      </c>
      <c r="IL12" s="337" t="s">
        <v>15</v>
      </c>
      <c r="IM12" s="337" t="s">
        <v>15</v>
      </c>
      <c r="IN12" s="337" t="s">
        <v>15</v>
      </c>
      <c r="IO12" s="337" t="s">
        <v>15</v>
      </c>
      <c r="IP12" s="337" t="s">
        <v>15</v>
      </c>
      <c r="IQ12" s="337" t="s">
        <v>15</v>
      </c>
      <c r="IR12" s="337" t="s">
        <v>15</v>
      </c>
      <c r="IS12" s="337" t="s">
        <v>15</v>
      </c>
      <c r="IT12" s="337" t="s">
        <v>15</v>
      </c>
      <c r="IU12" s="337" t="s">
        <v>15</v>
      </c>
      <c r="IV12" s="337" t="s">
        <v>15</v>
      </c>
      <c r="IW12" s="337" t="s">
        <v>15</v>
      </c>
      <c r="IX12" s="337" t="s">
        <v>15</v>
      </c>
      <c r="IY12" s="337" t="s">
        <v>15</v>
      </c>
      <c r="IZ12" s="337" t="s">
        <v>15</v>
      </c>
      <c r="JA12" s="337" t="s">
        <v>15</v>
      </c>
      <c r="JB12" s="337" t="s">
        <v>15</v>
      </c>
      <c r="JC12" s="337" t="s">
        <v>15</v>
      </c>
      <c r="JD12" s="337" t="s">
        <v>15</v>
      </c>
      <c r="JE12" s="337" t="s">
        <v>15</v>
      </c>
      <c r="JF12" s="337" t="s">
        <v>15</v>
      </c>
      <c r="JG12" s="337" t="s">
        <v>15</v>
      </c>
      <c r="JH12" s="337" t="s">
        <v>15</v>
      </c>
      <c r="JI12" s="337" t="s">
        <v>15</v>
      </c>
      <c r="JJ12" s="337" t="s">
        <v>15</v>
      </c>
      <c r="JK12" s="337" t="s">
        <v>15</v>
      </c>
      <c r="JL12" s="337" t="s">
        <v>15</v>
      </c>
      <c r="JM12" s="337" t="s">
        <v>15</v>
      </c>
      <c r="JN12" s="337" t="s">
        <v>15</v>
      </c>
      <c r="JO12" s="337" t="s">
        <v>15</v>
      </c>
      <c r="JP12" s="337" t="s">
        <v>15</v>
      </c>
      <c r="JQ12" s="337" t="s">
        <v>15</v>
      </c>
      <c r="JR12" s="337" t="s">
        <v>15</v>
      </c>
      <c r="JS12" s="337" t="s">
        <v>15</v>
      </c>
      <c r="JT12" s="337" t="s">
        <v>15</v>
      </c>
      <c r="JU12" s="337" t="s">
        <v>15</v>
      </c>
      <c r="JV12" s="337" t="s">
        <v>15</v>
      </c>
      <c r="JW12" s="337" t="s">
        <v>15</v>
      </c>
      <c r="JX12" s="337" t="s">
        <v>15</v>
      </c>
      <c r="JY12" s="337" t="s">
        <v>15</v>
      </c>
      <c r="JZ12" s="337" t="s">
        <v>15</v>
      </c>
      <c r="KA12" s="337" t="s">
        <v>15</v>
      </c>
      <c r="KB12" s="337" t="s">
        <v>15</v>
      </c>
      <c r="KC12" s="337" t="s">
        <v>15</v>
      </c>
      <c r="KD12" s="337" t="s">
        <v>15</v>
      </c>
      <c r="KE12" s="337" t="s">
        <v>15</v>
      </c>
      <c r="KF12" s="337" t="s">
        <v>15</v>
      </c>
      <c r="KG12" s="337" t="s">
        <v>15</v>
      </c>
      <c r="KH12" s="337" t="s">
        <v>15</v>
      </c>
      <c r="KI12" s="337" t="s">
        <v>15</v>
      </c>
      <c r="KJ12" s="337" t="s">
        <v>15</v>
      </c>
      <c r="KK12" s="337" t="s">
        <v>15</v>
      </c>
      <c r="KL12" s="337" t="s">
        <v>15</v>
      </c>
      <c r="KM12" s="337" t="s">
        <v>15</v>
      </c>
      <c r="KN12" s="337" t="s">
        <v>15</v>
      </c>
      <c r="KO12" s="337" t="s">
        <v>15</v>
      </c>
      <c r="KP12" s="337" t="s">
        <v>15</v>
      </c>
      <c r="KQ12" s="337" t="s">
        <v>15</v>
      </c>
      <c r="KR12" s="337" t="s">
        <v>15</v>
      </c>
      <c r="KS12" s="337" t="s">
        <v>15</v>
      </c>
      <c r="KT12" s="337" t="s">
        <v>15</v>
      </c>
      <c r="KU12" s="337" t="s">
        <v>15</v>
      </c>
      <c r="KV12" s="337" t="s">
        <v>15</v>
      </c>
      <c r="KW12" s="337" t="s">
        <v>15</v>
      </c>
      <c r="KX12" s="337" t="s">
        <v>15</v>
      </c>
      <c r="KY12" s="337" t="s">
        <v>15</v>
      </c>
      <c r="KZ12" s="337" t="s">
        <v>15</v>
      </c>
      <c r="LA12" s="337" t="s">
        <v>15</v>
      </c>
      <c r="LB12" s="337" t="s">
        <v>15</v>
      </c>
      <c r="LC12" s="337" t="s">
        <v>15</v>
      </c>
      <c r="LD12" s="337" t="s">
        <v>15</v>
      </c>
      <c r="LE12" s="337" t="s">
        <v>15</v>
      </c>
      <c r="LF12" s="337" t="s">
        <v>15</v>
      </c>
      <c r="LG12" s="337" t="s">
        <v>15</v>
      </c>
      <c r="LH12" s="337" t="s">
        <v>15</v>
      </c>
      <c r="LI12" s="337" t="s">
        <v>15</v>
      </c>
      <c r="LJ12" s="337" t="s">
        <v>15</v>
      </c>
      <c r="LK12" s="337" t="s">
        <v>15</v>
      </c>
      <c r="LL12" s="337" t="s">
        <v>15</v>
      </c>
      <c r="LM12" s="337" t="s">
        <v>15</v>
      </c>
      <c r="LN12" s="337" t="s">
        <v>15</v>
      </c>
      <c r="LO12" s="337" t="s">
        <v>15</v>
      </c>
      <c r="LP12" s="337" t="s">
        <v>15</v>
      </c>
      <c r="LQ12" s="337" t="s">
        <v>15</v>
      </c>
      <c r="LR12" s="337" t="s">
        <v>15</v>
      </c>
      <c r="LS12" s="337" t="s">
        <v>15</v>
      </c>
      <c r="LT12" s="337" t="s">
        <v>15</v>
      </c>
      <c r="LU12" s="337" t="s">
        <v>15</v>
      </c>
      <c r="LV12" s="337" t="s">
        <v>15</v>
      </c>
      <c r="LW12" s="337" t="s">
        <v>15</v>
      </c>
      <c r="LX12" s="337" t="s">
        <v>15</v>
      </c>
      <c r="LY12" s="337" t="s">
        <v>15</v>
      </c>
      <c r="LZ12" s="337" t="s">
        <v>15</v>
      </c>
      <c r="MA12" s="337" t="s">
        <v>15</v>
      </c>
    </row>
    <row r="13" spans="2:339" ht="51.75" thickBot="1" x14ac:dyDescent="0.25">
      <c r="B13" s="23">
        <v>3.3</v>
      </c>
      <c r="C13" s="342" t="s">
        <v>47</v>
      </c>
      <c r="D13" s="343" t="s">
        <v>18</v>
      </c>
      <c r="E13" s="337">
        <v>6</v>
      </c>
      <c r="F13" s="337">
        <v>6</v>
      </c>
      <c r="G13" s="337">
        <v>6</v>
      </c>
      <c r="H13" s="337">
        <v>6</v>
      </c>
      <c r="I13" s="337">
        <v>14.25</v>
      </c>
      <c r="J13" s="337">
        <v>14.25</v>
      </c>
      <c r="K13" s="337">
        <v>14.25</v>
      </c>
      <c r="L13" s="337">
        <v>14.25</v>
      </c>
      <c r="M13" s="337">
        <v>14</v>
      </c>
      <c r="N13" s="337">
        <v>14</v>
      </c>
      <c r="O13" s="337">
        <v>14</v>
      </c>
      <c r="P13" s="337">
        <v>14</v>
      </c>
      <c r="Q13" s="337">
        <v>14</v>
      </c>
      <c r="R13" s="337">
        <v>14</v>
      </c>
      <c r="S13" s="337">
        <v>14</v>
      </c>
      <c r="T13" s="337">
        <v>14</v>
      </c>
      <c r="U13" s="337">
        <v>14</v>
      </c>
      <c r="V13" s="337">
        <v>14</v>
      </c>
      <c r="W13" s="337">
        <v>14</v>
      </c>
      <c r="X13" s="337">
        <v>14</v>
      </c>
      <c r="Y13" s="337">
        <v>14</v>
      </c>
      <c r="Z13" s="337">
        <v>14</v>
      </c>
      <c r="AA13" s="337">
        <v>14</v>
      </c>
      <c r="AB13" s="337">
        <v>14</v>
      </c>
      <c r="AC13" s="337">
        <v>14</v>
      </c>
      <c r="AD13" s="337">
        <v>14</v>
      </c>
      <c r="AE13" s="337">
        <v>14</v>
      </c>
      <c r="AF13" s="337">
        <v>14</v>
      </c>
      <c r="AG13" s="337">
        <v>14</v>
      </c>
      <c r="AH13" s="337">
        <v>14</v>
      </c>
      <c r="AI13" s="337">
        <v>14</v>
      </c>
      <c r="AJ13" s="337">
        <v>14</v>
      </c>
      <c r="AK13" s="337">
        <v>14</v>
      </c>
      <c r="AL13" s="337">
        <v>14</v>
      </c>
      <c r="AM13" s="337">
        <v>14</v>
      </c>
      <c r="AN13" s="337">
        <v>14</v>
      </c>
      <c r="AO13" s="337">
        <v>14</v>
      </c>
      <c r="AP13" s="337">
        <v>14</v>
      </c>
      <c r="AQ13" s="337">
        <v>14</v>
      </c>
      <c r="AR13" s="337">
        <v>14</v>
      </c>
      <c r="AS13" s="337">
        <v>14</v>
      </c>
      <c r="AT13" s="337">
        <v>14.124000000000001</v>
      </c>
      <c r="AU13" s="337">
        <v>14.16</v>
      </c>
      <c r="AV13" s="337">
        <v>14</v>
      </c>
      <c r="AW13" s="337">
        <v>14</v>
      </c>
      <c r="AX13" s="337">
        <v>14</v>
      </c>
      <c r="AY13" s="337">
        <v>14</v>
      </c>
      <c r="AZ13" s="337">
        <v>14</v>
      </c>
      <c r="BA13" s="337">
        <v>14</v>
      </c>
      <c r="BB13" s="337">
        <v>14</v>
      </c>
      <c r="BC13" s="337">
        <v>14</v>
      </c>
      <c r="BD13" s="337">
        <v>14</v>
      </c>
      <c r="BE13" s="337">
        <v>14</v>
      </c>
      <c r="BF13" s="337">
        <v>14</v>
      </c>
      <c r="BG13" s="337">
        <v>14</v>
      </c>
      <c r="BH13" s="337">
        <v>14</v>
      </c>
      <c r="BI13" s="337">
        <v>14</v>
      </c>
      <c r="BJ13" s="337">
        <v>14</v>
      </c>
      <c r="BK13" s="337">
        <v>14</v>
      </c>
      <c r="BL13" s="337">
        <v>14</v>
      </c>
      <c r="BM13" s="337">
        <v>14</v>
      </c>
      <c r="BN13" s="337">
        <v>6</v>
      </c>
      <c r="BO13" s="337">
        <v>6</v>
      </c>
      <c r="BP13" s="337">
        <v>6</v>
      </c>
      <c r="BQ13" s="337">
        <v>14</v>
      </c>
      <c r="BR13" s="337">
        <v>14.25</v>
      </c>
      <c r="BS13" s="337">
        <v>14.25</v>
      </c>
      <c r="BT13" s="337">
        <v>14.25</v>
      </c>
      <c r="BU13" s="337">
        <v>14.25</v>
      </c>
      <c r="BV13" s="337">
        <v>14.25</v>
      </c>
      <c r="BW13" s="337">
        <v>6</v>
      </c>
      <c r="BX13" s="337">
        <v>6</v>
      </c>
      <c r="BY13" s="337">
        <v>14</v>
      </c>
      <c r="BZ13" s="337">
        <v>14</v>
      </c>
      <c r="CA13" s="337">
        <v>14</v>
      </c>
      <c r="CB13" s="337">
        <v>6</v>
      </c>
      <c r="CC13" s="337">
        <v>14</v>
      </c>
      <c r="CD13" s="337">
        <v>14</v>
      </c>
      <c r="CE13" s="337">
        <v>14</v>
      </c>
      <c r="CF13" s="337">
        <v>14</v>
      </c>
      <c r="CG13" s="337">
        <v>14</v>
      </c>
      <c r="CH13" s="337">
        <v>14</v>
      </c>
      <c r="CI13" s="337">
        <v>14</v>
      </c>
      <c r="CJ13" s="337">
        <v>14</v>
      </c>
      <c r="CK13" s="337">
        <v>14</v>
      </c>
      <c r="CL13" s="337">
        <v>6</v>
      </c>
      <c r="CM13" s="337">
        <v>14</v>
      </c>
      <c r="CN13" s="337">
        <v>14</v>
      </c>
      <c r="CO13" s="337">
        <v>14</v>
      </c>
      <c r="CP13" s="337">
        <v>6</v>
      </c>
      <c r="CQ13" s="337">
        <v>6</v>
      </c>
      <c r="CR13" s="337">
        <v>14</v>
      </c>
      <c r="CS13" s="337">
        <v>14</v>
      </c>
      <c r="CT13" s="337">
        <v>14</v>
      </c>
      <c r="CU13" s="337">
        <v>14</v>
      </c>
      <c r="CV13" s="337">
        <v>14</v>
      </c>
      <c r="CW13" s="337">
        <v>14</v>
      </c>
      <c r="CX13" s="337">
        <v>6</v>
      </c>
      <c r="CY13" s="337">
        <v>14</v>
      </c>
      <c r="CZ13" s="337">
        <v>14</v>
      </c>
      <c r="DA13" s="337">
        <v>14</v>
      </c>
      <c r="DB13" s="337">
        <v>14</v>
      </c>
      <c r="DC13" s="337">
        <v>14</v>
      </c>
      <c r="DD13" s="337">
        <v>14</v>
      </c>
      <c r="DE13" s="337">
        <v>14</v>
      </c>
      <c r="DF13" s="337">
        <v>14</v>
      </c>
      <c r="DG13" s="337">
        <v>14</v>
      </c>
      <c r="DH13" s="337">
        <v>14</v>
      </c>
      <c r="DI13" s="337">
        <v>6</v>
      </c>
      <c r="DJ13" s="337">
        <v>6</v>
      </c>
      <c r="DK13" s="337">
        <v>6</v>
      </c>
      <c r="DL13" s="337">
        <v>14</v>
      </c>
      <c r="DM13" s="337">
        <v>6</v>
      </c>
      <c r="DN13" s="337">
        <v>14</v>
      </c>
      <c r="DO13" s="337">
        <v>14</v>
      </c>
      <c r="DP13" s="337">
        <v>6</v>
      </c>
      <c r="DQ13" s="337">
        <v>14</v>
      </c>
      <c r="DR13" s="337">
        <v>6</v>
      </c>
      <c r="DS13" s="337">
        <v>6</v>
      </c>
      <c r="DT13" s="337">
        <v>14</v>
      </c>
      <c r="DU13" s="337">
        <v>14</v>
      </c>
      <c r="DV13" s="337">
        <v>14</v>
      </c>
      <c r="DW13" s="337">
        <v>14</v>
      </c>
      <c r="DX13" s="337">
        <v>14</v>
      </c>
      <c r="DY13" s="337">
        <v>14</v>
      </c>
      <c r="DZ13" s="337">
        <v>6</v>
      </c>
      <c r="EA13" s="337">
        <v>14</v>
      </c>
      <c r="EB13" s="337">
        <v>14</v>
      </c>
      <c r="EC13" s="337">
        <v>14</v>
      </c>
      <c r="ED13" s="337">
        <v>14</v>
      </c>
      <c r="EE13" s="337">
        <v>14</v>
      </c>
      <c r="EF13" s="337">
        <v>14</v>
      </c>
      <c r="EG13" s="337">
        <v>14</v>
      </c>
      <c r="EH13" s="337">
        <v>14</v>
      </c>
      <c r="EI13" s="337">
        <v>6</v>
      </c>
      <c r="EJ13" s="337">
        <v>14</v>
      </c>
      <c r="EK13" s="337">
        <v>6</v>
      </c>
      <c r="EL13" s="337">
        <v>6</v>
      </c>
      <c r="EM13" s="337">
        <v>6</v>
      </c>
      <c r="EN13" s="337">
        <v>14</v>
      </c>
      <c r="EO13" s="337">
        <v>14</v>
      </c>
      <c r="EP13" s="337">
        <v>14</v>
      </c>
      <c r="EQ13" s="337">
        <v>14</v>
      </c>
      <c r="ER13" s="337">
        <v>6</v>
      </c>
      <c r="ES13" s="337">
        <v>14</v>
      </c>
      <c r="ET13" s="337">
        <v>14</v>
      </c>
      <c r="EU13" s="337">
        <v>14</v>
      </c>
      <c r="EV13" s="337">
        <v>14</v>
      </c>
      <c r="EW13" s="337">
        <v>14</v>
      </c>
      <c r="EX13" s="337">
        <v>14</v>
      </c>
      <c r="EY13" s="337">
        <v>14</v>
      </c>
      <c r="EZ13" s="337">
        <v>14</v>
      </c>
      <c r="FA13" s="337">
        <v>14</v>
      </c>
      <c r="FB13" s="337">
        <v>14</v>
      </c>
      <c r="FC13" s="337">
        <v>14</v>
      </c>
      <c r="FD13" s="337">
        <v>6</v>
      </c>
      <c r="FE13" s="337">
        <v>14</v>
      </c>
      <c r="FF13" s="337">
        <v>6</v>
      </c>
      <c r="FG13" s="337">
        <v>14</v>
      </c>
      <c r="FH13" s="337">
        <v>14</v>
      </c>
      <c r="FI13" s="337">
        <v>14</v>
      </c>
      <c r="FJ13" s="337">
        <v>6</v>
      </c>
      <c r="FK13" s="337">
        <v>14</v>
      </c>
      <c r="FL13" s="337">
        <v>14</v>
      </c>
      <c r="FM13" s="337">
        <v>14</v>
      </c>
      <c r="FN13" s="337">
        <v>14</v>
      </c>
      <c r="FO13" s="337">
        <v>14</v>
      </c>
      <c r="FP13" s="337">
        <v>14</v>
      </c>
      <c r="FQ13" s="337">
        <v>14</v>
      </c>
      <c r="FR13" s="337">
        <v>14</v>
      </c>
      <c r="FS13" s="337">
        <v>14</v>
      </c>
      <c r="FT13" s="337">
        <v>14</v>
      </c>
      <c r="FU13" s="337">
        <v>6</v>
      </c>
      <c r="FV13" s="337">
        <v>14</v>
      </c>
      <c r="FW13" s="337">
        <v>6</v>
      </c>
      <c r="FX13" s="337">
        <v>14</v>
      </c>
      <c r="FY13" s="337">
        <v>14.24</v>
      </c>
      <c r="FZ13" s="337">
        <v>14.24</v>
      </c>
      <c r="GA13" s="337">
        <v>14.04</v>
      </c>
      <c r="GB13" s="337">
        <v>14.04</v>
      </c>
      <c r="GC13" s="337">
        <v>14.1</v>
      </c>
      <c r="GD13" s="337">
        <v>14.24</v>
      </c>
      <c r="GE13" s="337">
        <v>14.24</v>
      </c>
      <c r="GF13" s="337">
        <v>14.24</v>
      </c>
      <c r="GG13" s="337">
        <v>14.24</v>
      </c>
      <c r="GH13" s="337">
        <v>14.24</v>
      </c>
      <c r="GI13" s="337">
        <v>14.24</v>
      </c>
      <c r="GJ13" s="337">
        <v>14.24</v>
      </c>
      <c r="GK13" s="337">
        <v>14.24</v>
      </c>
      <c r="GL13" s="337">
        <v>14.24</v>
      </c>
      <c r="GM13" s="337">
        <v>14.24</v>
      </c>
      <c r="GN13" s="337">
        <v>14.24</v>
      </c>
      <c r="GO13" s="337">
        <v>14.24</v>
      </c>
      <c r="GP13" s="337">
        <v>14.24</v>
      </c>
      <c r="GQ13" s="337">
        <v>14.03</v>
      </c>
      <c r="GR13" s="337">
        <v>14.03</v>
      </c>
      <c r="GS13" s="337">
        <v>14</v>
      </c>
      <c r="GT13" s="337">
        <v>14</v>
      </c>
      <c r="GU13" s="337">
        <v>14</v>
      </c>
      <c r="GV13" s="337">
        <v>14</v>
      </c>
      <c r="GW13" s="337">
        <v>14</v>
      </c>
      <c r="GX13" s="337">
        <v>14</v>
      </c>
      <c r="GY13" s="337">
        <v>5.9249999999999998</v>
      </c>
      <c r="GZ13" s="337">
        <v>14</v>
      </c>
      <c r="HA13" s="337">
        <v>14</v>
      </c>
      <c r="HB13" s="337">
        <v>14</v>
      </c>
      <c r="HC13" s="337">
        <v>14</v>
      </c>
      <c r="HD13" s="337">
        <v>14</v>
      </c>
      <c r="HE13" s="337">
        <v>14</v>
      </c>
      <c r="HF13" s="337">
        <v>14</v>
      </c>
      <c r="HG13" s="337">
        <v>5.9249999999999998</v>
      </c>
      <c r="HH13" s="337">
        <v>5.9249999999999998</v>
      </c>
      <c r="HI13" s="337">
        <v>5.9249999999999998</v>
      </c>
      <c r="HJ13" s="337">
        <v>14</v>
      </c>
      <c r="HK13" s="337">
        <v>14</v>
      </c>
      <c r="HL13" s="337">
        <v>14</v>
      </c>
      <c r="HM13" s="337">
        <v>14</v>
      </c>
      <c r="HN13" s="337">
        <v>14</v>
      </c>
      <c r="HO13" s="337">
        <v>14</v>
      </c>
      <c r="HP13" s="337">
        <v>14</v>
      </c>
      <c r="HQ13" s="337">
        <v>14</v>
      </c>
      <c r="HR13" s="337">
        <v>5.9249999999999998</v>
      </c>
      <c r="HS13" s="337">
        <v>5.9249999999999998</v>
      </c>
      <c r="HT13" s="337">
        <v>5.9249999999999998</v>
      </c>
      <c r="HU13" s="337">
        <v>14</v>
      </c>
      <c r="HV13" s="337">
        <v>14</v>
      </c>
      <c r="HW13" s="337">
        <v>14</v>
      </c>
      <c r="HX13" s="337">
        <v>14</v>
      </c>
      <c r="HY13" s="337">
        <v>14</v>
      </c>
      <c r="HZ13" s="337">
        <v>14</v>
      </c>
      <c r="IA13" s="337">
        <v>14</v>
      </c>
      <c r="IB13" s="337">
        <v>14</v>
      </c>
      <c r="IC13" s="337">
        <v>14</v>
      </c>
      <c r="ID13" s="337">
        <v>30</v>
      </c>
      <c r="IE13" s="337">
        <v>30</v>
      </c>
      <c r="IF13" s="337">
        <v>30</v>
      </c>
      <c r="IG13" s="337">
        <v>30</v>
      </c>
      <c r="IH13" s="337">
        <v>30</v>
      </c>
      <c r="II13" s="337">
        <v>30</v>
      </c>
      <c r="IJ13" s="337">
        <v>30</v>
      </c>
      <c r="IK13" s="337">
        <v>30</v>
      </c>
      <c r="IL13" s="337">
        <v>30</v>
      </c>
      <c r="IM13" s="337">
        <v>30</v>
      </c>
      <c r="IN13" s="337">
        <v>28</v>
      </c>
      <c r="IO13" s="337">
        <v>28</v>
      </c>
      <c r="IP13" s="337">
        <v>28</v>
      </c>
      <c r="IQ13" s="337">
        <v>28</v>
      </c>
      <c r="IR13" s="337">
        <v>28</v>
      </c>
      <c r="IS13" s="337">
        <v>30</v>
      </c>
      <c r="IT13" s="337">
        <v>29.7</v>
      </c>
      <c r="IU13" s="337">
        <v>29.7</v>
      </c>
      <c r="IV13" s="337">
        <v>29.7</v>
      </c>
      <c r="IW13" s="337">
        <v>30</v>
      </c>
      <c r="IX13" s="337">
        <v>30</v>
      </c>
      <c r="IY13" s="337">
        <v>29.125</v>
      </c>
      <c r="IZ13" s="337">
        <v>29.125</v>
      </c>
      <c r="JA13" s="337">
        <v>29.125</v>
      </c>
      <c r="JB13" s="337">
        <v>29.125</v>
      </c>
      <c r="JC13" s="337">
        <v>29.125</v>
      </c>
      <c r="JD13" s="337"/>
      <c r="JE13" s="337"/>
      <c r="JF13" s="337"/>
      <c r="JG13" s="337"/>
      <c r="JH13" s="337"/>
      <c r="JI13" s="337"/>
      <c r="JJ13" s="337"/>
      <c r="JK13" s="337"/>
      <c r="JL13" s="337">
        <v>14.042999999999999</v>
      </c>
      <c r="JM13" s="337">
        <v>14.042999999999999</v>
      </c>
      <c r="JN13" s="337">
        <v>14.0425</v>
      </c>
      <c r="JO13" s="337">
        <v>14.042999999999999</v>
      </c>
      <c r="JP13" s="337">
        <v>14.042999999999999</v>
      </c>
      <c r="JQ13" s="337">
        <v>14.0425</v>
      </c>
      <c r="JR13" s="337">
        <v>14.042999999999999</v>
      </c>
      <c r="JS13" s="337">
        <v>14.042999999999999</v>
      </c>
      <c r="JT13" s="337">
        <v>14.0425</v>
      </c>
      <c r="JU13" s="337">
        <v>28.9</v>
      </c>
      <c r="JV13" s="337">
        <v>28.9</v>
      </c>
      <c r="JW13" s="337">
        <v>28.475000000000001</v>
      </c>
      <c r="JX13" s="337">
        <v>28.38</v>
      </c>
      <c r="JY13" s="337">
        <v>29.375</v>
      </c>
      <c r="JZ13" s="337">
        <v>28.475000000000001</v>
      </c>
      <c r="KA13" s="337">
        <v>28.38</v>
      </c>
      <c r="KB13" s="337">
        <v>29.375</v>
      </c>
      <c r="KC13" s="337">
        <v>28.9</v>
      </c>
      <c r="KD13" s="337">
        <v>28.9</v>
      </c>
      <c r="KE13" s="337">
        <v>28.9</v>
      </c>
      <c r="KF13" s="337">
        <v>28.475000000000001</v>
      </c>
      <c r="KG13" s="337">
        <v>28.38</v>
      </c>
      <c r="KH13" s="337">
        <v>29.375</v>
      </c>
      <c r="KI13" s="337">
        <v>28.475000000000001</v>
      </c>
      <c r="KJ13" s="337">
        <v>28.38</v>
      </c>
      <c r="KK13" s="337">
        <v>29.375</v>
      </c>
      <c r="KL13" s="337">
        <v>30.5</v>
      </c>
      <c r="KM13" s="337">
        <v>28.9</v>
      </c>
      <c r="KN13" s="337">
        <v>28.9</v>
      </c>
      <c r="KO13" s="337">
        <v>28.9</v>
      </c>
      <c r="KP13" s="337">
        <v>28.9</v>
      </c>
      <c r="KQ13" s="337">
        <v>28.475000000000001</v>
      </c>
      <c r="KR13" s="337">
        <v>28.38</v>
      </c>
      <c r="KS13" s="337">
        <v>29.375</v>
      </c>
      <c r="KT13" s="337">
        <v>29.75</v>
      </c>
      <c r="KU13" s="337">
        <v>28.475000000000001</v>
      </c>
      <c r="KV13" s="337">
        <v>28.38</v>
      </c>
      <c r="KW13" s="337">
        <v>29.375</v>
      </c>
      <c r="KX13" s="337">
        <v>28.475000000000001</v>
      </c>
      <c r="KY13" s="337">
        <v>28.38</v>
      </c>
      <c r="KZ13" s="337">
        <v>29.375</v>
      </c>
      <c r="LA13" s="337">
        <v>29.75</v>
      </c>
      <c r="LB13" s="337"/>
      <c r="LC13" s="337"/>
      <c r="LD13" s="337"/>
      <c r="LE13" s="337"/>
      <c r="LF13" s="337"/>
      <c r="LG13" s="337"/>
      <c r="LH13" s="337"/>
      <c r="LI13" s="337"/>
      <c r="LJ13" s="337"/>
      <c r="LK13" s="337"/>
      <c r="LL13" s="337"/>
      <c r="LM13" s="337"/>
      <c r="LN13" s="337"/>
      <c r="LO13" s="337"/>
      <c r="LP13" s="337"/>
      <c r="LQ13" s="337"/>
      <c r="LR13" s="337"/>
      <c r="LS13" s="337"/>
      <c r="LT13" s="337"/>
      <c r="LU13" s="337"/>
      <c r="LV13" s="337"/>
      <c r="LW13" s="337"/>
      <c r="LX13" s="337"/>
      <c r="LY13" s="337"/>
      <c r="LZ13" s="337"/>
      <c r="MA13" s="337"/>
    </row>
    <row r="14" spans="2:339" ht="90" thickBot="1" x14ac:dyDescent="0.25">
      <c r="B14" s="23">
        <v>3.4</v>
      </c>
      <c r="C14" s="58" t="s">
        <v>50</v>
      </c>
      <c r="D14" s="169"/>
      <c r="E14" s="337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  <c r="AC14" s="337"/>
      <c r="AD14" s="337"/>
      <c r="AE14" s="337"/>
      <c r="AF14" s="337"/>
      <c r="AG14" s="337"/>
      <c r="AH14" s="337"/>
      <c r="AI14" s="337"/>
      <c r="AJ14" s="337"/>
      <c r="AK14" s="337"/>
      <c r="AL14" s="337"/>
      <c r="AM14" s="337"/>
      <c r="AN14" s="337"/>
      <c r="AO14" s="337"/>
      <c r="AP14" s="337"/>
      <c r="AQ14" s="337"/>
      <c r="AR14" s="337"/>
      <c r="AS14" s="337"/>
      <c r="AT14" s="337"/>
      <c r="AU14" s="337"/>
      <c r="AV14" s="337"/>
      <c r="AW14" s="337"/>
      <c r="AX14" s="337"/>
      <c r="AY14" s="337"/>
      <c r="AZ14" s="337"/>
      <c r="BA14" s="337"/>
      <c r="BB14" s="337"/>
      <c r="BC14" s="337"/>
      <c r="BD14" s="337"/>
      <c r="BE14" s="337"/>
      <c r="BF14" s="337"/>
      <c r="BG14" s="337"/>
      <c r="BH14" s="337"/>
      <c r="BI14" s="337"/>
      <c r="BJ14" s="337"/>
      <c r="BK14" s="337"/>
      <c r="BL14" s="337"/>
      <c r="BM14" s="337"/>
      <c r="BN14" s="337"/>
      <c r="BO14" s="337"/>
      <c r="BP14" s="337"/>
      <c r="BQ14" s="337"/>
      <c r="BR14" s="337"/>
      <c r="BS14" s="337"/>
      <c r="BT14" s="337"/>
      <c r="BU14" s="337"/>
      <c r="BV14" s="337"/>
      <c r="BW14" s="337"/>
      <c r="BX14" s="337"/>
      <c r="BY14" s="337"/>
      <c r="BZ14" s="337"/>
      <c r="CA14" s="337"/>
      <c r="CB14" s="337"/>
      <c r="CC14" s="337"/>
      <c r="CD14" s="337"/>
      <c r="CE14" s="337"/>
      <c r="CF14" s="337"/>
      <c r="CG14" s="337"/>
      <c r="CH14" s="337"/>
      <c r="CI14" s="337"/>
      <c r="CJ14" s="337"/>
      <c r="CK14" s="337"/>
      <c r="CL14" s="337"/>
      <c r="CM14" s="337"/>
      <c r="CN14" s="337"/>
      <c r="CO14" s="337"/>
      <c r="CP14" s="337"/>
      <c r="CQ14" s="337"/>
      <c r="CR14" s="337"/>
      <c r="CS14" s="337"/>
      <c r="CT14" s="337"/>
      <c r="CU14" s="337"/>
      <c r="CV14" s="337"/>
      <c r="CW14" s="337"/>
      <c r="CX14" s="337"/>
      <c r="CY14" s="337"/>
      <c r="CZ14" s="337"/>
      <c r="DA14" s="337"/>
      <c r="DB14" s="337"/>
      <c r="DC14" s="337"/>
      <c r="DD14" s="337"/>
      <c r="DE14" s="337"/>
      <c r="DF14" s="337"/>
      <c r="DG14" s="337"/>
      <c r="DH14" s="337"/>
      <c r="DI14" s="337"/>
      <c r="DJ14" s="337"/>
      <c r="DK14" s="337"/>
      <c r="DL14" s="337"/>
      <c r="DM14" s="337"/>
      <c r="DN14" s="337"/>
      <c r="DO14" s="337"/>
      <c r="DP14" s="337"/>
      <c r="DQ14" s="337"/>
      <c r="DR14" s="337"/>
      <c r="DS14" s="337"/>
      <c r="DT14" s="337"/>
      <c r="DU14" s="337"/>
      <c r="DV14" s="337"/>
      <c r="DW14" s="337"/>
      <c r="DX14" s="337"/>
      <c r="DY14" s="337"/>
      <c r="DZ14" s="337"/>
      <c r="EA14" s="337"/>
      <c r="EB14" s="337"/>
      <c r="EC14" s="337"/>
      <c r="ED14" s="337"/>
      <c r="EE14" s="337"/>
      <c r="EF14" s="337"/>
      <c r="EG14" s="337"/>
      <c r="EH14" s="337"/>
      <c r="EI14" s="337"/>
      <c r="EJ14" s="337"/>
      <c r="EK14" s="337"/>
      <c r="EL14" s="337"/>
      <c r="EM14" s="337"/>
      <c r="EN14" s="337"/>
      <c r="EO14" s="337"/>
      <c r="EP14" s="337"/>
      <c r="EQ14" s="337"/>
      <c r="ER14" s="337"/>
      <c r="ES14" s="337"/>
      <c r="ET14" s="337"/>
      <c r="EU14" s="337"/>
      <c r="EV14" s="337"/>
      <c r="EW14" s="337"/>
      <c r="EX14" s="337"/>
      <c r="EY14" s="337"/>
      <c r="EZ14" s="337"/>
      <c r="FA14" s="337"/>
      <c r="FB14" s="337"/>
      <c r="FC14" s="337"/>
      <c r="FD14" s="337"/>
      <c r="FE14" s="337"/>
      <c r="FF14" s="337"/>
      <c r="FG14" s="337"/>
      <c r="FH14" s="337"/>
      <c r="FI14" s="337"/>
      <c r="FJ14" s="337"/>
      <c r="FK14" s="337"/>
      <c r="FL14" s="337"/>
      <c r="FM14" s="337"/>
      <c r="FN14" s="337"/>
      <c r="FO14" s="337"/>
      <c r="FP14" s="337"/>
      <c r="FQ14" s="337"/>
      <c r="FR14" s="337"/>
      <c r="FS14" s="337"/>
      <c r="FT14" s="337"/>
      <c r="FU14" s="337"/>
      <c r="FV14" s="337"/>
      <c r="FW14" s="337"/>
      <c r="FX14" s="337"/>
      <c r="FY14" s="337"/>
      <c r="FZ14" s="337"/>
      <c r="GA14" s="337"/>
      <c r="GB14" s="337"/>
      <c r="GC14" s="337"/>
      <c r="GD14" s="337"/>
      <c r="GE14" s="337"/>
      <c r="GF14" s="337"/>
      <c r="GG14" s="337"/>
      <c r="GH14" s="337"/>
      <c r="GI14" s="337"/>
      <c r="GJ14" s="337"/>
      <c r="GK14" s="337"/>
      <c r="GL14" s="337"/>
      <c r="GM14" s="337"/>
      <c r="GN14" s="337"/>
      <c r="GO14" s="337"/>
      <c r="GP14" s="337"/>
      <c r="GQ14" s="337"/>
      <c r="GR14" s="337"/>
      <c r="GS14" s="337"/>
      <c r="GT14" s="337"/>
      <c r="GU14" s="337"/>
      <c r="GV14" s="337"/>
      <c r="GW14" s="337"/>
      <c r="GX14" s="337"/>
      <c r="GY14" s="337"/>
      <c r="GZ14" s="337"/>
      <c r="HA14" s="337"/>
      <c r="HB14" s="337"/>
      <c r="HC14" s="337"/>
      <c r="HD14" s="337"/>
      <c r="HE14" s="337"/>
      <c r="HF14" s="337"/>
      <c r="HG14" s="337"/>
      <c r="HH14" s="337"/>
      <c r="HI14" s="337"/>
      <c r="HJ14" s="337"/>
      <c r="HK14" s="337"/>
      <c r="HL14" s="337"/>
      <c r="HM14" s="337"/>
      <c r="HN14" s="337"/>
      <c r="HO14" s="337"/>
      <c r="HP14" s="337"/>
      <c r="HQ14" s="337"/>
      <c r="HR14" s="337"/>
      <c r="HS14" s="337"/>
      <c r="HT14" s="337"/>
      <c r="HU14" s="337"/>
      <c r="HV14" s="337"/>
      <c r="HW14" s="337"/>
      <c r="HX14" s="337"/>
      <c r="HY14" s="337"/>
      <c r="HZ14" s="337"/>
      <c r="IA14" s="337"/>
      <c r="IB14" s="337"/>
      <c r="IC14" s="337"/>
      <c r="ID14" s="337"/>
      <c r="IE14" s="337"/>
      <c r="IF14" s="337"/>
      <c r="IG14" s="337"/>
      <c r="IH14" s="337"/>
      <c r="II14" s="337"/>
      <c r="IJ14" s="337"/>
      <c r="IK14" s="337"/>
      <c r="IL14" s="337"/>
      <c r="IM14" s="337"/>
      <c r="IN14" s="337"/>
      <c r="IO14" s="337"/>
      <c r="IP14" s="337"/>
      <c r="IQ14" s="337"/>
      <c r="IR14" s="337"/>
      <c r="IS14" s="337"/>
      <c r="IT14" s="337"/>
      <c r="IU14" s="337"/>
      <c r="IV14" s="337"/>
      <c r="IW14" s="337"/>
      <c r="IX14" s="337"/>
      <c r="IY14" s="337"/>
      <c r="IZ14" s="337"/>
      <c r="JA14" s="337"/>
      <c r="JB14" s="337"/>
      <c r="JC14" s="337"/>
      <c r="JD14" s="337"/>
      <c r="JE14" s="337"/>
      <c r="JF14" s="337"/>
      <c r="JG14" s="337"/>
      <c r="JH14" s="337"/>
      <c r="JI14" s="337"/>
      <c r="JJ14" s="337"/>
      <c r="JK14" s="337"/>
      <c r="JL14" s="337"/>
      <c r="JM14" s="337"/>
      <c r="JN14" s="337"/>
      <c r="JO14" s="337"/>
      <c r="JP14" s="337"/>
      <c r="JQ14" s="337"/>
      <c r="JR14" s="337"/>
      <c r="JS14" s="337"/>
      <c r="JT14" s="337"/>
      <c r="JU14" s="337"/>
      <c r="JV14" s="337"/>
      <c r="JW14" s="337"/>
      <c r="JX14" s="337"/>
      <c r="JY14" s="337"/>
      <c r="JZ14" s="337"/>
      <c r="KA14" s="337"/>
      <c r="KB14" s="337"/>
      <c r="KC14" s="337"/>
      <c r="KD14" s="337"/>
      <c r="KE14" s="337"/>
      <c r="KF14" s="337"/>
      <c r="KG14" s="337"/>
      <c r="KH14" s="337"/>
      <c r="KI14" s="337"/>
      <c r="KJ14" s="337"/>
      <c r="KK14" s="337"/>
      <c r="KL14" s="337"/>
      <c r="KM14" s="337"/>
      <c r="KN14" s="337"/>
      <c r="KO14" s="337"/>
      <c r="KP14" s="337"/>
      <c r="KQ14" s="337"/>
      <c r="KR14" s="337"/>
      <c r="KS14" s="337"/>
      <c r="KT14" s="337"/>
      <c r="KU14" s="337"/>
      <c r="KV14" s="337"/>
      <c r="KW14" s="337"/>
      <c r="KX14" s="337"/>
      <c r="KY14" s="337"/>
      <c r="KZ14" s="337"/>
      <c r="LA14" s="337"/>
      <c r="LB14" s="337"/>
      <c r="LC14" s="337"/>
      <c r="LD14" s="337"/>
      <c r="LE14" s="337"/>
      <c r="LF14" s="337"/>
      <c r="LG14" s="337"/>
      <c r="LH14" s="337"/>
      <c r="LI14" s="337"/>
      <c r="LJ14" s="337"/>
      <c r="LK14" s="337"/>
      <c r="LL14" s="337"/>
      <c r="LM14" s="337"/>
      <c r="LN14" s="337"/>
      <c r="LO14" s="337"/>
      <c r="LP14" s="337"/>
      <c r="LQ14" s="337"/>
      <c r="LR14" s="337"/>
      <c r="LS14" s="337"/>
      <c r="LT14" s="337"/>
      <c r="LU14" s="337"/>
      <c r="LV14" s="337"/>
      <c r="LW14" s="337"/>
      <c r="LX14" s="337"/>
      <c r="LY14" s="337"/>
      <c r="LZ14" s="337"/>
      <c r="MA14" s="337"/>
    </row>
    <row r="15" spans="2:339" ht="64.5" thickBot="1" x14ac:dyDescent="0.25">
      <c r="B15" s="23">
        <v>3.5</v>
      </c>
      <c r="C15" s="342" t="s">
        <v>49</v>
      </c>
      <c r="D15" s="343" t="s">
        <v>18</v>
      </c>
      <c r="E15" s="337">
        <v>11.2</v>
      </c>
      <c r="F15" s="337">
        <v>11.2</v>
      </c>
      <c r="G15" s="337">
        <v>11.2</v>
      </c>
      <c r="H15" s="337">
        <v>11.2</v>
      </c>
      <c r="I15" s="337">
        <v>11.95</v>
      </c>
      <c r="J15" s="337">
        <v>11.95</v>
      </c>
      <c r="K15" s="337">
        <v>11.95</v>
      </c>
      <c r="L15" s="337">
        <v>11.95</v>
      </c>
      <c r="M15" s="337">
        <v>11.2</v>
      </c>
      <c r="N15" s="337">
        <v>11.2</v>
      </c>
      <c r="O15" s="337">
        <v>11.2</v>
      </c>
      <c r="P15" s="337">
        <v>11.2</v>
      </c>
      <c r="Q15" s="337">
        <v>11.2</v>
      </c>
      <c r="R15" s="337">
        <v>11.2</v>
      </c>
      <c r="S15" s="337">
        <v>11.2</v>
      </c>
      <c r="T15" s="337">
        <v>11.2</v>
      </c>
      <c r="U15" s="337">
        <v>11.2</v>
      </c>
      <c r="V15" s="337">
        <v>11.2</v>
      </c>
      <c r="W15" s="337">
        <v>11.2</v>
      </c>
      <c r="X15" s="337">
        <v>11</v>
      </c>
      <c r="Y15" s="337">
        <v>11.2</v>
      </c>
      <c r="Z15" s="337">
        <v>11.2</v>
      </c>
      <c r="AA15" s="337">
        <v>11.2</v>
      </c>
      <c r="AB15" s="337">
        <v>11.2</v>
      </c>
      <c r="AC15" s="337">
        <v>11.2</v>
      </c>
      <c r="AD15" s="337">
        <v>11.2</v>
      </c>
      <c r="AE15" s="337">
        <v>11.2</v>
      </c>
      <c r="AF15" s="337">
        <v>11.2</v>
      </c>
      <c r="AG15" s="337">
        <v>11.2</v>
      </c>
      <c r="AH15" s="337">
        <v>11.2</v>
      </c>
      <c r="AI15" s="337">
        <v>11.2</v>
      </c>
      <c r="AJ15" s="337">
        <v>11.2</v>
      </c>
      <c r="AK15" s="337">
        <v>11.2</v>
      </c>
      <c r="AL15" s="337">
        <v>11.2</v>
      </c>
      <c r="AM15" s="337">
        <v>11.2</v>
      </c>
      <c r="AN15" s="337">
        <v>11.2</v>
      </c>
      <c r="AO15" s="337">
        <v>11.2</v>
      </c>
      <c r="AP15" s="337">
        <v>11.2</v>
      </c>
      <c r="AQ15" s="337">
        <v>11.2</v>
      </c>
      <c r="AR15" s="337">
        <v>11.2</v>
      </c>
      <c r="AS15" s="337">
        <v>11.2</v>
      </c>
      <c r="AT15" s="337">
        <v>11.2</v>
      </c>
      <c r="AU15" s="337">
        <v>11.2</v>
      </c>
      <c r="AV15" s="337">
        <v>11.2</v>
      </c>
      <c r="AW15" s="337">
        <v>11.2</v>
      </c>
      <c r="AX15" s="337">
        <v>11.2</v>
      </c>
      <c r="AY15" s="337">
        <v>11.2</v>
      </c>
      <c r="AZ15" s="337">
        <v>11.2</v>
      </c>
      <c r="BA15" s="337">
        <v>11.2</v>
      </c>
      <c r="BB15" s="337">
        <v>11.2</v>
      </c>
      <c r="BC15" s="337">
        <v>11.2</v>
      </c>
      <c r="BD15" s="337">
        <v>11.2</v>
      </c>
      <c r="BE15" s="337">
        <v>11.12</v>
      </c>
      <c r="BF15" s="337">
        <v>11.2</v>
      </c>
      <c r="BG15" s="337">
        <v>11.2</v>
      </c>
      <c r="BH15" s="337">
        <v>11.2</v>
      </c>
      <c r="BI15" s="337">
        <v>11.2</v>
      </c>
      <c r="BJ15" s="337">
        <v>11.2</v>
      </c>
      <c r="BK15" s="337">
        <v>11.2</v>
      </c>
      <c r="BL15" s="337">
        <v>11.2</v>
      </c>
      <c r="BM15" s="337">
        <v>11.2</v>
      </c>
      <c r="BN15" s="337">
        <v>11.2</v>
      </c>
      <c r="BO15" s="337">
        <v>11.2</v>
      </c>
      <c r="BP15" s="337">
        <v>11.2</v>
      </c>
      <c r="BQ15" s="337">
        <v>11.2</v>
      </c>
      <c r="BR15" s="337">
        <v>11.95</v>
      </c>
      <c r="BS15" s="337">
        <v>12.5</v>
      </c>
      <c r="BT15" s="337">
        <v>12.5</v>
      </c>
      <c r="BU15" s="337">
        <v>12.5</v>
      </c>
      <c r="BV15" s="337">
        <v>12.5</v>
      </c>
      <c r="BW15" s="337">
        <v>11.82</v>
      </c>
      <c r="BX15" s="337">
        <v>11.82</v>
      </c>
      <c r="BY15" s="337">
        <v>11.82</v>
      </c>
      <c r="BZ15" s="337">
        <v>11.82</v>
      </c>
      <c r="CA15" s="337">
        <v>11.82</v>
      </c>
      <c r="CB15" s="337">
        <v>11.82</v>
      </c>
      <c r="CC15" s="337">
        <v>11.82</v>
      </c>
      <c r="CD15" s="337">
        <v>11.82</v>
      </c>
      <c r="CE15" s="337">
        <v>11.82</v>
      </c>
      <c r="CF15" s="337">
        <v>11.82</v>
      </c>
      <c r="CG15" s="337">
        <v>11.82</v>
      </c>
      <c r="CH15" s="337">
        <v>11.2</v>
      </c>
      <c r="CI15" s="337">
        <v>11.2</v>
      </c>
      <c r="CJ15" s="337">
        <v>11.2</v>
      </c>
      <c r="CK15" s="337">
        <v>11.2</v>
      </c>
      <c r="CL15" s="337">
        <v>11.2</v>
      </c>
      <c r="CM15" s="337">
        <v>11.2</v>
      </c>
      <c r="CN15" s="337">
        <v>11.2</v>
      </c>
      <c r="CO15" s="337">
        <v>11.2</v>
      </c>
      <c r="CP15" s="337">
        <v>11.82</v>
      </c>
      <c r="CQ15" s="337">
        <v>11.82</v>
      </c>
      <c r="CR15" s="337">
        <v>11.82</v>
      </c>
      <c r="CS15" s="337">
        <v>11.82</v>
      </c>
      <c r="CT15" s="337">
        <v>11.82</v>
      </c>
      <c r="CU15" s="337">
        <v>11.82</v>
      </c>
      <c r="CV15" s="337">
        <v>11.82</v>
      </c>
      <c r="CW15" s="337">
        <v>11.82</v>
      </c>
      <c r="CX15" s="337">
        <v>11.82</v>
      </c>
      <c r="CY15" s="337">
        <v>11.82</v>
      </c>
      <c r="CZ15" s="337">
        <v>11.82</v>
      </c>
      <c r="DA15" s="337">
        <v>11.2</v>
      </c>
      <c r="DB15" s="337">
        <v>11.2</v>
      </c>
      <c r="DC15" s="337">
        <v>11.2</v>
      </c>
      <c r="DD15" s="337">
        <v>11.2</v>
      </c>
      <c r="DE15" s="337">
        <v>11.2</v>
      </c>
      <c r="DF15" s="337">
        <v>11.2</v>
      </c>
      <c r="DG15" s="337">
        <v>11.2</v>
      </c>
      <c r="DH15" s="337">
        <v>11.2</v>
      </c>
      <c r="DI15" s="337">
        <v>11.2</v>
      </c>
      <c r="DJ15" s="337">
        <v>11.2</v>
      </c>
      <c r="DK15" s="337">
        <v>11.2</v>
      </c>
      <c r="DL15" s="337">
        <v>11.2</v>
      </c>
      <c r="DM15" s="337">
        <v>11.2</v>
      </c>
      <c r="DN15" s="337">
        <v>11.2</v>
      </c>
      <c r="DO15" s="337">
        <v>11.2</v>
      </c>
      <c r="DP15" s="337">
        <v>11.2</v>
      </c>
      <c r="DQ15" s="337">
        <v>11.82</v>
      </c>
      <c r="DR15" s="337">
        <v>11.82</v>
      </c>
      <c r="DS15" s="337">
        <v>11.82</v>
      </c>
      <c r="DT15" s="337">
        <v>11.82</v>
      </c>
      <c r="DU15" s="337">
        <v>11.82</v>
      </c>
      <c r="DV15" s="337">
        <v>11.82</v>
      </c>
      <c r="DW15" s="337">
        <v>11.82</v>
      </c>
      <c r="DX15" s="337">
        <v>11.82</v>
      </c>
      <c r="DY15" s="337">
        <v>11.82</v>
      </c>
      <c r="DZ15" s="337">
        <v>11.82</v>
      </c>
      <c r="EA15" s="337">
        <v>11.82</v>
      </c>
      <c r="EB15" s="337">
        <v>11.82</v>
      </c>
      <c r="EC15" s="337">
        <v>11.2</v>
      </c>
      <c r="ED15" s="337">
        <v>11.2</v>
      </c>
      <c r="EE15" s="337">
        <v>11.2</v>
      </c>
      <c r="EF15" s="337">
        <v>11.2</v>
      </c>
      <c r="EG15" s="337">
        <v>11.2</v>
      </c>
      <c r="EH15" s="337">
        <v>11.2</v>
      </c>
      <c r="EI15" s="337">
        <v>11.2</v>
      </c>
      <c r="EJ15" s="337">
        <v>11.2</v>
      </c>
      <c r="EK15" s="337">
        <v>11.2</v>
      </c>
      <c r="EL15" s="337">
        <v>11.2</v>
      </c>
      <c r="EM15" s="337">
        <v>11.2</v>
      </c>
      <c r="EN15" s="337">
        <v>11.82</v>
      </c>
      <c r="EO15" s="337">
        <v>11.82</v>
      </c>
      <c r="EP15" s="337">
        <v>11.82</v>
      </c>
      <c r="EQ15" s="337">
        <v>11.82</v>
      </c>
      <c r="ER15" s="337">
        <v>11.82</v>
      </c>
      <c r="ES15" s="337">
        <v>11.82</v>
      </c>
      <c r="ET15" s="337">
        <v>11.82</v>
      </c>
      <c r="EU15" s="337">
        <v>11.82</v>
      </c>
      <c r="EV15" s="337">
        <v>11.82</v>
      </c>
      <c r="EW15" s="337">
        <v>11.82</v>
      </c>
      <c r="EX15" s="337">
        <v>11.2</v>
      </c>
      <c r="EY15" s="337">
        <v>11.2</v>
      </c>
      <c r="EZ15" s="337">
        <v>11.2</v>
      </c>
      <c r="FA15" s="337">
        <v>11.2</v>
      </c>
      <c r="FB15" s="337">
        <v>11.82</v>
      </c>
      <c r="FC15" s="337">
        <v>11.82</v>
      </c>
      <c r="FD15" s="337">
        <v>11.82</v>
      </c>
      <c r="FE15" s="337">
        <v>11.82</v>
      </c>
      <c r="FF15" s="337">
        <v>11.82</v>
      </c>
      <c r="FG15" s="337">
        <v>11.82</v>
      </c>
      <c r="FH15" s="337">
        <v>11.82</v>
      </c>
      <c r="FI15" s="337">
        <v>11.82</v>
      </c>
      <c r="FJ15" s="337">
        <v>11.82</v>
      </c>
      <c r="FK15" s="337">
        <v>11.82</v>
      </c>
      <c r="FL15" s="337">
        <v>11.82</v>
      </c>
      <c r="FM15" s="337">
        <v>11.82</v>
      </c>
      <c r="FN15" s="337">
        <v>11.82</v>
      </c>
      <c r="FO15" s="337">
        <v>11.82</v>
      </c>
      <c r="FP15" s="337">
        <v>11.82</v>
      </c>
      <c r="FQ15" s="337">
        <v>11.82</v>
      </c>
      <c r="FR15" s="337">
        <v>11.82</v>
      </c>
      <c r="FS15" s="337">
        <v>11.82</v>
      </c>
      <c r="FT15" s="337">
        <v>11.2</v>
      </c>
      <c r="FU15" s="337">
        <v>11.2</v>
      </c>
      <c r="FV15" s="337">
        <v>11.2</v>
      </c>
      <c r="FW15" s="337">
        <v>11.2</v>
      </c>
      <c r="FX15" s="337">
        <v>11.2</v>
      </c>
      <c r="FY15" s="337">
        <v>11.94</v>
      </c>
      <c r="FZ15" s="337">
        <v>11.94</v>
      </c>
      <c r="GA15" s="337">
        <v>11.74</v>
      </c>
      <c r="GB15" s="337">
        <v>11.74</v>
      </c>
      <c r="GC15" s="337">
        <v>11.8</v>
      </c>
      <c r="GD15" s="337">
        <v>11.94</v>
      </c>
      <c r="GE15" s="337">
        <v>11.94</v>
      </c>
      <c r="GF15" s="337">
        <v>11.94</v>
      </c>
      <c r="GG15" s="337">
        <v>11.94</v>
      </c>
      <c r="GH15" s="337">
        <v>11.94</v>
      </c>
      <c r="GI15" s="337">
        <v>11.94</v>
      </c>
      <c r="GJ15" s="337">
        <v>11.94</v>
      </c>
      <c r="GK15" s="337">
        <v>11.94</v>
      </c>
      <c r="GL15" s="337">
        <v>11.94</v>
      </c>
      <c r="GM15" s="337">
        <v>11.94</v>
      </c>
      <c r="GN15" s="337">
        <v>11.94</v>
      </c>
      <c r="GO15" s="337">
        <v>11.94</v>
      </c>
      <c r="GP15" s="337">
        <v>11.94</v>
      </c>
      <c r="GQ15" s="337">
        <v>11.73</v>
      </c>
      <c r="GR15" s="337">
        <v>11.73</v>
      </c>
      <c r="GS15" s="337">
        <v>11.2</v>
      </c>
      <c r="GT15" s="337">
        <v>11.2</v>
      </c>
      <c r="GU15" s="337">
        <v>11.2</v>
      </c>
      <c r="GV15" s="337">
        <v>11.2</v>
      </c>
      <c r="GW15" s="337">
        <v>11.2</v>
      </c>
      <c r="GX15" s="337">
        <v>11.2</v>
      </c>
      <c r="GY15" s="337">
        <v>11.2</v>
      </c>
      <c r="GZ15" s="337">
        <v>11.2</v>
      </c>
      <c r="HA15" s="337">
        <v>11.2</v>
      </c>
      <c r="HB15" s="337">
        <v>11.2</v>
      </c>
      <c r="HC15" s="337">
        <v>11.2</v>
      </c>
      <c r="HD15" s="337">
        <v>11.2</v>
      </c>
      <c r="HE15" s="337">
        <v>11.2</v>
      </c>
      <c r="HF15" s="337">
        <v>11.2</v>
      </c>
      <c r="HG15" s="337">
        <v>11.2</v>
      </c>
      <c r="HH15" s="337">
        <v>11.2</v>
      </c>
      <c r="HI15" s="337">
        <v>11.2</v>
      </c>
      <c r="HJ15" s="337">
        <v>11.2</v>
      </c>
      <c r="HK15" s="337">
        <v>11.2</v>
      </c>
      <c r="HL15" s="337">
        <v>11.2</v>
      </c>
      <c r="HM15" s="337">
        <v>11.2</v>
      </c>
      <c r="HN15" s="337">
        <v>11.2</v>
      </c>
      <c r="HO15" s="337">
        <v>11.2</v>
      </c>
      <c r="HP15" s="337">
        <v>11.2</v>
      </c>
      <c r="HQ15" s="337">
        <v>11.2</v>
      </c>
      <c r="HR15" s="337">
        <v>11.2</v>
      </c>
      <c r="HS15" s="337">
        <v>11.2</v>
      </c>
      <c r="HT15" s="337">
        <v>11.2</v>
      </c>
      <c r="HU15" s="337">
        <v>11.2</v>
      </c>
      <c r="HV15" s="337">
        <v>11.2</v>
      </c>
      <c r="HW15" s="337">
        <v>11.2</v>
      </c>
      <c r="HX15" s="337">
        <v>11.2</v>
      </c>
      <c r="HY15" s="337">
        <v>11.2</v>
      </c>
      <c r="HZ15" s="337">
        <v>11.2</v>
      </c>
      <c r="IA15" s="337">
        <v>11.2</v>
      </c>
      <c r="IB15" s="337">
        <v>11.2</v>
      </c>
      <c r="IC15" s="337">
        <v>11.2</v>
      </c>
      <c r="ID15" s="337">
        <v>20</v>
      </c>
      <c r="IE15" s="337">
        <v>20</v>
      </c>
      <c r="IF15" s="337">
        <v>20</v>
      </c>
      <c r="IG15" s="337">
        <v>20</v>
      </c>
      <c r="IH15" s="337">
        <v>20</v>
      </c>
      <c r="II15" s="337">
        <v>20</v>
      </c>
      <c r="IJ15" s="337">
        <v>20</v>
      </c>
      <c r="IK15" s="337">
        <v>20</v>
      </c>
      <c r="IL15" s="337">
        <v>20</v>
      </c>
      <c r="IM15" s="337">
        <v>20</v>
      </c>
      <c r="IN15" s="337">
        <v>18</v>
      </c>
      <c r="IO15" s="337">
        <v>18</v>
      </c>
      <c r="IP15" s="337">
        <v>18</v>
      </c>
      <c r="IQ15" s="337">
        <v>18</v>
      </c>
      <c r="IR15" s="337">
        <v>18</v>
      </c>
      <c r="IS15" s="337">
        <v>20.2</v>
      </c>
      <c r="IT15" s="337">
        <v>19.95</v>
      </c>
      <c r="IU15" s="337">
        <v>19.95</v>
      </c>
      <c r="IV15" s="337">
        <v>19.95</v>
      </c>
      <c r="IW15" s="337">
        <v>20</v>
      </c>
      <c r="IX15" s="337">
        <v>20</v>
      </c>
      <c r="IY15" s="337">
        <v>19.324999999999999</v>
      </c>
      <c r="IZ15" s="337">
        <v>19.324999999999999</v>
      </c>
      <c r="JA15" s="337">
        <v>19.324999999999999</v>
      </c>
      <c r="JB15" s="337">
        <v>19.324999999999999</v>
      </c>
      <c r="JC15" s="337">
        <v>19.324999999999999</v>
      </c>
      <c r="JD15" s="337">
        <v>18.5</v>
      </c>
      <c r="JE15" s="337">
        <v>18.5</v>
      </c>
      <c r="JF15" s="337">
        <v>19.600000000000001</v>
      </c>
      <c r="JG15" s="337">
        <v>19.600000000000001</v>
      </c>
      <c r="JH15" s="337">
        <v>19.600000000000001</v>
      </c>
      <c r="JI15" s="337">
        <v>19.600000000000001</v>
      </c>
      <c r="JJ15" s="337">
        <v>19</v>
      </c>
      <c r="JK15" s="337">
        <v>19</v>
      </c>
      <c r="JL15" s="337">
        <v>10.993</v>
      </c>
      <c r="JM15" s="337">
        <v>10.993</v>
      </c>
      <c r="JN15" s="337">
        <v>10.9925</v>
      </c>
      <c r="JO15" s="337">
        <v>10.993</v>
      </c>
      <c r="JP15" s="337">
        <v>10.993</v>
      </c>
      <c r="JQ15" s="337">
        <v>10.9925</v>
      </c>
      <c r="JR15" s="337">
        <v>10.993</v>
      </c>
      <c r="JS15" s="337">
        <v>10.993</v>
      </c>
      <c r="JT15" s="337">
        <v>10.9925</v>
      </c>
      <c r="JU15" s="337">
        <v>19.100000000000001</v>
      </c>
      <c r="JV15" s="337">
        <v>19.100000000000001</v>
      </c>
      <c r="JW15" s="337">
        <v>18.425000000000001</v>
      </c>
      <c r="JX15" s="337">
        <v>18.329999999999998</v>
      </c>
      <c r="JY15" s="337">
        <v>18.675000000000001</v>
      </c>
      <c r="JZ15" s="337">
        <v>18.425000000000001</v>
      </c>
      <c r="KA15" s="337">
        <v>18.329999999999998</v>
      </c>
      <c r="KB15" s="337">
        <v>18.675000000000001</v>
      </c>
      <c r="KC15" s="337">
        <v>19.100000000000001</v>
      </c>
      <c r="KD15" s="337">
        <v>19.100000000000001</v>
      </c>
      <c r="KE15" s="337">
        <v>19.100000000000001</v>
      </c>
      <c r="KF15" s="337">
        <v>18.425000000000001</v>
      </c>
      <c r="KG15" s="337">
        <v>18.329999999999998</v>
      </c>
      <c r="KH15" s="337">
        <v>18.675000000000001</v>
      </c>
      <c r="KI15" s="337">
        <v>18.425000000000001</v>
      </c>
      <c r="KJ15" s="337">
        <v>18.329999999999998</v>
      </c>
      <c r="KK15" s="337">
        <v>18.675000000000001</v>
      </c>
      <c r="KL15" s="337">
        <v>19.600000000000001</v>
      </c>
      <c r="KM15" s="337">
        <v>19.100000000000001</v>
      </c>
      <c r="KN15" s="337">
        <v>19.100000000000001</v>
      </c>
      <c r="KO15" s="337">
        <v>19.100000000000001</v>
      </c>
      <c r="KP15" s="337">
        <v>19.100000000000001</v>
      </c>
      <c r="KQ15" s="337">
        <v>18.425000000000001</v>
      </c>
      <c r="KR15" s="337">
        <v>18.329999999999998</v>
      </c>
      <c r="KS15" s="337">
        <v>18.675000000000001</v>
      </c>
      <c r="KT15" s="337">
        <v>19.95</v>
      </c>
      <c r="KU15" s="337">
        <v>18.425000000000001</v>
      </c>
      <c r="KV15" s="337">
        <v>18.329999999999998</v>
      </c>
      <c r="KW15" s="337">
        <v>18.675000000000001</v>
      </c>
      <c r="KX15" s="337">
        <v>18.425000000000001</v>
      </c>
      <c r="KY15" s="337">
        <v>18.329999999999998</v>
      </c>
      <c r="KZ15" s="337">
        <v>18.675000000000001</v>
      </c>
      <c r="LA15" s="337">
        <v>19.95</v>
      </c>
      <c r="LB15" s="337">
        <v>11.95</v>
      </c>
      <c r="LC15" s="337">
        <v>11.6</v>
      </c>
      <c r="LD15" s="337">
        <v>11.775</v>
      </c>
      <c r="LE15" s="337">
        <v>10.7</v>
      </c>
      <c r="LF15" s="337">
        <v>10.7</v>
      </c>
      <c r="LG15" s="337">
        <v>11.95</v>
      </c>
      <c r="LH15" s="337">
        <v>11.6</v>
      </c>
      <c r="LI15" s="337">
        <v>11.775</v>
      </c>
      <c r="LJ15" s="337">
        <v>10.7</v>
      </c>
      <c r="LK15" s="337">
        <v>10.7</v>
      </c>
      <c r="LL15" s="337">
        <v>11.95</v>
      </c>
      <c r="LM15" s="337">
        <v>19.95</v>
      </c>
      <c r="LN15" s="337">
        <v>19.95</v>
      </c>
      <c r="LO15" s="337">
        <v>19.95</v>
      </c>
      <c r="LP15" s="337">
        <v>18.399999999999999</v>
      </c>
      <c r="LQ15" s="337">
        <v>20.074999999999999</v>
      </c>
      <c r="LR15" s="337">
        <v>19.95</v>
      </c>
      <c r="LS15" s="337">
        <v>19.95</v>
      </c>
      <c r="LT15" s="337">
        <v>18</v>
      </c>
      <c r="LU15" s="337">
        <v>18.675000000000001</v>
      </c>
      <c r="LV15" s="337">
        <v>19.95</v>
      </c>
      <c r="LW15" s="337">
        <v>18</v>
      </c>
      <c r="LX15" s="337">
        <v>18.675000000000001</v>
      </c>
      <c r="LY15" s="337">
        <v>19.95</v>
      </c>
      <c r="LZ15" s="337">
        <v>19.95</v>
      </c>
      <c r="MA15" s="337">
        <v>18.675000000000001</v>
      </c>
    </row>
    <row r="16" spans="2:339" ht="90" thickBot="1" x14ac:dyDescent="0.25">
      <c r="B16" s="23">
        <v>3.6</v>
      </c>
      <c r="C16" s="58" t="s">
        <v>51</v>
      </c>
      <c r="D16" s="169"/>
      <c r="E16" s="337"/>
      <c r="F16" s="337"/>
      <c r="G16" s="337"/>
      <c r="H16" s="337"/>
      <c r="I16" s="337"/>
      <c r="J16" s="337"/>
      <c r="K16" s="337"/>
      <c r="L16" s="337"/>
      <c r="M16" s="337"/>
      <c r="N16" s="337"/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7"/>
      <c r="BC16" s="337"/>
      <c r="BD16" s="337"/>
      <c r="BE16" s="337"/>
      <c r="BF16" s="337"/>
      <c r="BG16" s="337"/>
      <c r="BH16" s="337"/>
      <c r="BI16" s="337"/>
      <c r="BJ16" s="337"/>
      <c r="BK16" s="337"/>
      <c r="BL16" s="337"/>
      <c r="BM16" s="337"/>
      <c r="BN16" s="337"/>
      <c r="BO16" s="337"/>
      <c r="BP16" s="337"/>
      <c r="BQ16" s="337"/>
      <c r="BR16" s="337"/>
      <c r="BS16" s="337"/>
      <c r="BT16" s="337"/>
      <c r="BU16" s="337"/>
      <c r="BV16" s="337"/>
      <c r="BW16" s="337"/>
      <c r="BX16" s="337"/>
      <c r="BY16" s="337"/>
      <c r="BZ16" s="337"/>
      <c r="CA16" s="337"/>
      <c r="CB16" s="337"/>
      <c r="CC16" s="337"/>
      <c r="CD16" s="337"/>
      <c r="CE16" s="337"/>
      <c r="CF16" s="337"/>
      <c r="CG16" s="337"/>
      <c r="CH16" s="337"/>
      <c r="CI16" s="337"/>
      <c r="CJ16" s="337"/>
      <c r="CK16" s="337"/>
      <c r="CL16" s="337"/>
      <c r="CM16" s="337"/>
      <c r="CN16" s="337"/>
      <c r="CO16" s="337"/>
      <c r="CP16" s="337"/>
      <c r="CQ16" s="337"/>
      <c r="CR16" s="337"/>
      <c r="CS16" s="337"/>
      <c r="CT16" s="337"/>
      <c r="CU16" s="337"/>
      <c r="CV16" s="337"/>
      <c r="CW16" s="337"/>
      <c r="CX16" s="337"/>
      <c r="CY16" s="337"/>
      <c r="CZ16" s="337"/>
      <c r="DA16" s="337"/>
      <c r="DB16" s="337"/>
      <c r="DC16" s="337"/>
      <c r="DD16" s="337"/>
      <c r="DE16" s="337"/>
      <c r="DF16" s="337"/>
      <c r="DG16" s="337"/>
      <c r="DH16" s="337"/>
      <c r="DI16" s="337"/>
      <c r="DJ16" s="337"/>
      <c r="DK16" s="337"/>
      <c r="DL16" s="337"/>
      <c r="DM16" s="337"/>
      <c r="DN16" s="337"/>
      <c r="DO16" s="337"/>
      <c r="DP16" s="337"/>
      <c r="DQ16" s="337"/>
      <c r="DR16" s="337"/>
      <c r="DS16" s="337"/>
      <c r="DT16" s="337"/>
      <c r="DU16" s="337"/>
      <c r="DV16" s="337"/>
      <c r="DW16" s="337"/>
      <c r="DX16" s="337"/>
      <c r="DY16" s="337"/>
      <c r="DZ16" s="337"/>
      <c r="EA16" s="337"/>
      <c r="EB16" s="337"/>
      <c r="EC16" s="337"/>
      <c r="ED16" s="337"/>
      <c r="EE16" s="337"/>
      <c r="EF16" s="337"/>
      <c r="EG16" s="337"/>
      <c r="EH16" s="337"/>
      <c r="EI16" s="337"/>
      <c r="EJ16" s="337"/>
      <c r="EK16" s="337"/>
      <c r="EL16" s="337"/>
      <c r="EM16" s="337"/>
      <c r="EN16" s="337"/>
      <c r="EO16" s="337"/>
      <c r="EP16" s="337"/>
      <c r="EQ16" s="337"/>
      <c r="ER16" s="337"/>
      <c r="ES16" s="337"/>
      <c r="ET16" s="337"/>
      <c r="EU16" s="337"/>
      <c r="EV16" s="337"/>
      <c r="EW16" s="337"/>
      <c r="EX16" s="337"/>
      <c r="EY16" s="337"/>
      <c r="EZ16" s="337"/>
      <c r="FA16" s="337"/>
      <c r="FB16" s="337"/>
      <c r="FC16" s="337"/>
      <c r="FD16" s="337"/>
      <c r="FE16" s="337"/>
      <c r="FF16" s="337"/>
      <c r="FG16" s="337"/>
      <c r="FH16" s="337"/>
      <c r="FI16" s="337"/>
      <c r="FJ16" s="337"/>
      <c r="FK16" s="337"/>
      <c r="FL16" s="337"/>
      <c r="FM16" s="337"/>
      <c r="FN16" s="337"/>
      <c r="FO16" s="337"/>
      <c r="FP16" s="337"/>
      <c r="FQ16" s="337"/>
      <c r="FR16" s="337"/>
      <c r="FS16" s="337"/>
      <c r="FT16" s="337"/>
      <c r="FU16" s="337"/>
      <c r="FV16" s="337"/>
      <c r="FW16" s="337"/>
      <c r="FX16" s="337"/>
      <c r="FY16" s="337"/>
      <c r="FZ16" s="337"/>
      <c r="GA16" s="337"/>
      <c r="GB16" s="337"/>
      <c r="GC16" s="337"/>
      <c r="GD16" s="337"/>
      <c r="GE16" s="337"/>
      <c r="GF16" s="337"/>
      <c r="GG16" s="337"/>
      <c r="GH16" s="337"/>
      <c r="GI16" s="337"/>
      <c r="GJ16" s="337"/>
      <c r="GK16" s="337"/>
      <c r="GL16" s="337"/>
      <c r="GM16" s="337"/>
      <c r="GN16" s="337"/>
      <c r="GO16" s="337"/>
      <c r="GP16" s="337"/>
      <c r="GQ16" s="337"/>
      <c r="GR16" s="337"/>
      <c r="GS16" s="337"/>
      <c r="GT16" s="337"/>
      <c r="GU16" s="337"/>
      <c r="GV16" s="337"/>
      <c r="GW16" s="337"/>
      <c r="GX16" s="337"/>
      <c r="GY16" s="337"/>
      <c r="GZ16" s="337"/>
      <c r="HA16" s="337"/>
      <c r="HB16" s="337"/>
      <c r="HC16" s="337"/>
      <c r="HD16" s="337"/>
      <c r="HE16" s="337"/>
      <c r="HF16" s="337"/>
      <c r="HG16" s="337"/>
      <c r="HH16" s="337"/>
      <c r="HI16" s="337"/>
      <c r="HJ16" s="337"/>
      <c r="HK16" s="337"/>
      <c r="HL16" s="337"/>
      <c r="HM16" s="337"/>
      <c r="HN16" s="337"/>
      <c r="HO16" s="337"/>
      <c r="HP16" s="337"/>
      <c r="HQ16" s="337"/>
      <c r="HR16" s="337"/>
      <c r="HS16" s="337"/>
      <c r="HT16" s="337"/>
      <c r="HU16" s="337"/>
      <c r="HV16" s="337"/>
      <c r="HW16" s="337"/>
      <c r="HX16" s="337"/>
      <c r="HY16" s="337"/>
      <c r="HZ16" s="337"/>
      <c r="IA16" s="337"/>
      <c r="IB16" s="337"/>
      <c r="IC16" s="337"/>
      <c r="ID16" s="337"/>
      <c r="IE16" s="337"/>
      <c r="IF16" s="337"/>
      <c r="IG16" s="337"/>
      <c r="IH16" s="337"/>
      <c r="II16" s="337"/>
      <c r="IJ16" s="337"/>
      <c r="IK16" s="337"/>
      <c r="IL16" s="337"/>
      <c r="IM16" s="337"/>
      <c r="IN16" s="337"/>
      <c r="IO16" s="337"/>
      <c r="IP16" s="337"/>
      <c r="IQ16" s="337"/>
      <c r="IR16" s="337"/>
      <c r="IS16" s="337"/>
      <c r="IT16" s="337"/>
      <c r="IU16" s="337"/>
      <c r="IV16" s="337"/>
      <c r="IW16" s="337"/>
      <c r="IX16" s="337"/>
      <c r="IY16" s="337"/>
      <c r="IZ16" s="337"/>
      <c r="JA16" s="337"/>
      <c r="JB16" s="337"/>
      <c r="JC16" s="337"/>
      <c r="JD16" s="337"/>
      <c r="JE16" s="337"/>
      <c r="JF16" s="337"/>
      <c r="JG16" s="337"/>
      <c r="JH16" s="337"/>
      <c r="JI16" s="337"/>
      <c r="JJ16" s="337"/>
      <c r="JK16" s="337"/>
      <c r="JL16" s="337"/>
      <c r="JM16" s="337"/>
      <c r="JN16" s="337"/>
      <c r="JO16" s="337"/>
      <c r="JP16" s="337"/>
      <c r="JQ16" s="337"/>
      <c r="JR16" s="337"/>
      <c r="JS16" s="337"/>
      <c r="JT16" s="337"/>
      <c r="JU16" s="337"/>
      <c r="JV16" s="337"/>
      <c r="JW16" s="337"/>
      <c r="JX16" s="337"/>
      <c r="JY16" s="337"/>
      <c r="JZ16" s="337"/>
      <c r="KA16" s="337"/>
      <c r="KB16" s="337"/>
      <c r="KC16" s="337"/>
      <c r="KD16" s="337"/>
      <c r="KE16" s="337"/>
      <c r="KF16" s="337"/>
      <c r="KG16" s="337"/>
      <c r="KH16" s="337"/>
      <c r="KI16" s="337"/>
      <c r="KJ16" s="337"/>
      <c r="KK16" s="337"/>
      <c r="KL16" s="337"/>
      <c r="KM16" s="337"/>
      <c r="KN16" s="337"/>
      <c r="KO16" s="337"/>
      <c r="KP16" s="337"/>
      <c r="KQ16" s="337"/>
      <c r="KR16" s="337"/>
      <c r="KS16" s="337"/>
      <c r="KT16" s="337"/>
      <c r="KU16" s="337"/>
      <c r="KV16" s="337"/>
      <c r="KW16" s="337"/>
      <c r="KX16" s="337"/>
      <c r="KY16" s="337"/>
      <c r="KZ16" s="337"/>
      <c r="LA16" s="337"/>
      <c r="LB16" s="337"/>
      <c r="LC16" s="337"/>
      <c r="LD16" s="337"/>
      <c r="LE16" s="337"/>
      <c r="LF16" s="337"/>
      <c r="LG16" s="337"/>
      <c r="LH16" s="337"/>
      <c r="LI16" s="337"/>
      <c r="LJ16" s="337"/>
      <c r="LK16" s="337"/>
      <c r="LL16" s="337"/>
      <c r="LM16" s="337"/>
      <c r="LN16" s="337"/>
      <c r="LO16" s="337"/>
      <c r="LP16" s="337"/>
      <c r="LQ16" s="337"/>
      <c r="LR16" s="337"/>
      <c r="LS16" s="337"/>
      <c r="LT16" s="337"/>
      <c r="LU16" s="337"/>
      <c r="LV16" s="337"/>
      <c r="LW16" s="337"/>
      <c r="LX16" s="337"/>
      <c r="LY16" s="337"/>
      <c r="LZ16" s="337"/>
      <c r="MA16" s="337"/>
    </row>
    <row r="17" spans="2:339" ht="166.5" thickBot="1" x14ac:dyDescent="0.25">
      <c r="B17" s="23" t="s">
        <v>163</v>
      </c>
      <c r="C17" s="58" t="s">
        <v>252</v>
      </c>
      <c r="D17" s="169"/>
      <c r="E17" s="337" t="s">
        <v>556</v>
      </c>
      <c r="F17" s="337" t="s">
        <v>556</v>
      </c>
      <c r="G17" s="337" t="s">
        <v>556</v>
      </c>
      <c r="H17" s="337" t="s">
        <v>556</v>
      </c>
      <c r="I17" s="337" t="s">
        <v>556</v>
      </c>
      <c r="J17" s="337" t="s">
        <v>556</v>
      </c>
      <c r="K17" s="337" t="s">
        <v>556</v>
      </c>
      <c r="L17" s="337" t="s">
        <v>556</v>
      </c>
      <c r="M17" s="337" t="s">
        <v>556</v>
      </c>
      <c r="N17" s="337" t="s">
        <v>556</v>
      </c>
      <c r="O17" s="337" t="s">
        <v>556</v>
      </c>
      <c r="P17" s="337" t="s">
        <v>556</v>
      </c>
      <c r="Q17" s="337" t="s">
        <v>556</v>
      </c>
      <c r="R17" s="337" t="s">
        <v>556</v>
      </c>
      <c r="S17" s="337" t="s">
        <v>556</v>
      </c>
      <c r="T17" s="337" t="s">
        <v>556</v>
      </c>
      <c r="U17" s="337" t="s">
        <v>556</v>
      </c>
      <c r="V17" s="337" t="s">
        <v>556</v>
      </c>
      <c r="W17" s="337" t="s">
        <v>556</v>
      </c>
      <c r="X17" s="337" t="s">
        <v>556</v>
      </c>
      <c r="Y17" s="337" t="s">
        <v>556</v>
      </c>
      <c r="Z17" s="337" t="s">
        <v>556</v>
      </c>
      <c r="AA17" s="337" t="s">
        <v>556</v>
      </c>
      <c r="AB17" s="337" t="s">
        <v>556</v>
      </c>
      <c r="AC17" s="337" t="s">
        <v>556</v>
      </c>
      <c r="AD17" s="337" t="s">
        <v>556</v>
      </c>
      <c r="AE17" s="337" t="s">
        <v>556</v>
      </c>
      <c r="AF17" s="337" t="s">
        <v>556</v>
      </c>
      <c r="AG17" s="337" t="s">
        <v>556</v>
      </c>
      <c r="AH17" s="337" t="s">
        <v>556</v>
      </c>
      <c r="AI17" s="337" t="s">
        <v>556</v>
      </c>
      <c r="AJ17" s="337" t="s">
        <v>556</v>
      </c>
      <c r="AK17" s="337" t="s">
        <v>556</v>
      </c>
      <c r="AL17" s="337" t="s">
        <v>556</v>
      </c>
      <c r="AM17" s="337" t="s">
        <v>556</v>
      </c>
      <c r="AN17" s="337" t="s">
        <v>556</v>
      </c>
      <c r="AO17" s="337" t="s">
        <v>556</v>
      </c>
      <c r="AP17" s="337" t="s">
        <v>556</v>
      </c>
      <c r="AQ17" s="337" t="s">
        <v>556</v>
      </c>
      <c r="AR17" s="337" t="s">
        <v>556</v>
      </c>
      <c r="AS17" s="337" t="s">
        <v>556</v>
      </c>
      <c r="AT17" s="337" t="s">
        <v>556</v>
      </c>
      <c r="AU17" s="337" t="s">
        <v>556</v>
      </c>
      <c r="AV17" s="337" t="s">
        <v>556</v>
      </c>
      <c r="AW17" s="337" t="s">
        <v>556</v>
      </c>
      <c r="AX17" s="337" t="s">
        <v>556</v>
      </c>
      <c r="AY17" s="337" t="s">
        <v>556</v>
      </c>
      <c r="AZ17" s="337" t="s">
        <v>556</v>
      </c>
      <c r="BA17" s="337" t="s">
        <v>556</v>
      </c>
      <c r="BB17" s="337" t="s">
        <v>556</v>
      </c>
      <c r="BC17" s="337" t="s">
        <v>556</v>
      </c>
      <c r="BD17" s="337" t="s">
        <v>556</v>
      </c>
      <c r="BE17" s="337" t="s">
        <v>556</v>
      </c>
      <c r="BF17" s="337" t="s">
        <v>556</v>
      </c>
      <c r="BG17" s="337" t="s">
        <v>556</v>
      </c>
      <c r="BH17" s="337" t="s">
        <v>556</v>
      </c>
      <c r="BI17" s="337" t="s">
        <v>556</v>
      </c>
      <c r="BJ17" s="337" t="s">
        <v>556</v>
      </c>
      <c r="BK17" s="337" t="s">
        <v>556</v>
      </c>
      <c r="BL17" s="337" t="s">
        <v>556</v>
      </c>
      <c r="BM17" s="337" t="s">
        <v>556</v>
      </c>
      <c r="BN17" s="337" t="s">
        <v>556</v>
      </c>
      <c r="BO17" s="337" t="s">
        <v>556</v>
      </c>
      <c r="BP17" s="337" t="s">
        <v>556</v>
      </c>
      <c r="BQ17" s="337" t="s">
        <v>556</v>
      </c>
      <c r="BR17" s="337" t="s">
        <v>556</v>
      </c>
      <c r="BS17" s="337" t="s">
        <v>556</v>
      </c>
      <c r="BT17" s="337" t="s">
        <v>556</v>
      </c>
      <c r="BU17" s="337" t="s">
        <v>556</v>
      </c>
      <c r="BV17" s="337" t="s">
        <v>556</v>
      </c>
      <c r="BW17" s="337" t="s">
        <v>556</v>
      </c>
      <c r="BX17" s="337" t="s">
        <v>556</v>
      </c>
      <c r="BY17" s="337" t="s">
        <v>556</v>
      </c>
      <c r="BZ17" s="337" t="s">
        <v>556</v>
      </c>
      <c r="CA17" s="337" t="s">
        <v>556</v>
      </c>
      <c r="CB17" s="337" t="s">
        <v>556</v>
      </c>
      <c r="CC17" s="337" t="s">
        <v>556</v>
      </c>
      <c r="CD17" s="337" t="s">
        <v>556</v>
      </c>
      <c r="CE17" s="337" t="s">
        <v>556</v>
      </c>
      <c r="CF17" s="337" t="s">
        <v>556</v>
      </c>
      <c r="CG17" s="337" t="s">
        <v>556</v>
      </c>
      <c r="CH17" s="337" t="s">
        <v>556</v>
      </c>
      <c r="CI17" s="337" t="s">
        <v>556</v>
      </c>
      <c r="CJ17" s="337" t="s">
        <v>556</v>
      </c>
      <c r="CK17" s="337" t="s">
        <v>556</v>
      </c>
      <c r="CL17" s="337" t="s">
        <v>556</v>
      </c>
      <c r="CM17" s="337" t="s">
        <v>556</v>
      </c>
      <c r="CN17" s="337" t="s">
        <v>556</v>
      </c>
      <c r="CO17" s="337" t="s">
        <v>556</v>
      </c>
      <c r="CP17" s="337" t="s">
        <v>556</v>
      </c>
      <c r="CQ17" s="337" t="s">
        <v>556</v>
      </c>
      <c r="CR17" s="337" t="s">
        <v>556</v>
      </c>
      <c r="CS17" s="337" t="s">
        <v>556</v>
      </c>
      <c r="CT17" s="337" t="s">
        <v>556</v>
      </c>
      <c r="CU17" s="337" t="s">
        <v>556</v>
      </c>
      <c r="CV17" s="337" t="s">
        <v>556</v>
      </c>
      <c r="CW17" s="337" t="s">
        <v>556</v>
      </c>
      <c r="CX17" s="337" t="s">
        <v>556</v>
      </c>
      <c r="CY17" s="337" t="s">
        <v>556</v>
      </c>
      <c r="CZ17" s="337" t="s">
        <v>556</v>
      </c>
      <c r="DA17" s="337" t="s">
        <v>556</v>
      </c>
      <c r="DB17" s="337" t="s">
        <v>556</v>
      </c>
      <c r="DC17" s="337" t="s">
        <v>556</v>
      </c>
      <c r="DD17" s="337" t="s">
        <v>556</v>
      </c>
      <c r="DE17" s="337" t="s">
        <v>556</v>
      </c>
      <c r="DF17" s="337" t="s">
        <v>556</v>
      </c>
      <c r="DG17" s="337" t="s">
        <v>556</v>
      </c>
      <c r="DH17" s="337" t="s">
        <v>556</v>
      </c>
      <c r="DI17" s="337" t="s">
        <v>556</v>
      </c>
      <c r="DJ17" s="337" t="s">
        <v>556</v>
      </c>
      <c r="DK17" s="337" t="s">
        <v>556</v>
      </c>
      <c r="DL17" s="337" t="s">
        <v>556</v>
      </c>
      <c r="DM17" s="337" t="s">
        <v>556</v>
      </c>
      <c r="DN17" s="337" t="s">
        <v>556</v>
      </c>
      <c r="DO17" s="337" t="s">
        <v>556</v>
      </c>
      <c r="DP17" s="337" t="s">
        <v>556</v>
      </c>
      <c r="DQ17" s="337" t="s">
        <v>556</v>
      </c>
      <c r="DR17" s="337" t="s">
        <v>556</v>
      </c>
      <c r="DS17" s="337" t="s">
        <v>556</v>
      </c>
      <c r="DT17" s="337" t="s">
        <v>556</v>
      </c>
      <c r="DU17" s="337" t="s">
        <v>556</v>
      </c>
      <c r="DV17" s="337" t="s">
        <v>556</v>
      </c>
      <c r="DW17" s="337" t="s">
        <v>556</v>
      </c>
      <c r="DX17" s="337" t="s">
        <v>556</v>
      </c>
      <c r="DY17" s="337" t="s">
        <v>556</v>
      </c>
      <c r="DZ17" s="337" t="s">
        <v>556</v>
      </c>
      <c r="EA17" s="337" t="s">
        <v>556</v>
      </c>
      <c r="EB17" s="337" t="s">
        <v>556</v>
      </c>
      <c r="EC17" s="337" t="s">
        <v>556</v>
      </c>
      <c r="ED17" s="337" t="s">
        <v>556</v>
      </c>
      <c r="EE17" s="337" t="s">
        <v>556</v>
      </c>
      <c r="EF17" s="337" t="s">
        <v>556</v>
      </c>
      <c r="EG17" s="337" t="s">
        <v>556</v>
      </c>
      <c r="EH17" s="337" t="s">
        <v>556</v>
      </c>
      <c r="EI17" s="337" t="s">
        <v>556</v>
      </c>
      <c r="EJ17" s="337" t="s">
        <v>556</v>
      </c>
      <c r="EK17" s="337" t="s">
        <v>556</v>
      </c>
      <c r="EL17" s="337" t="s">
        <v>556</v>
      </c>
      <c r="EM17" s="337" t="s">
        <v>556</v>
      </c>
      <c r="EN17" s="337" t="s">
        <v>556</v>
      </c>
      <c r="EO17" s="337" t="s">
        <v>556</v>
      </c>
      <c r="EP17" s="337" t="s">
        <v>556</v>
      </c>
      <c r="EQ17" s="337" t="s">
        <v>556</v>
      </c>
      <c r="ER17" s="337" t="s">
        <v>556</v>
      </c>
      <c r="ES17" s="337" t="s">
        <v>556</v>
      </c>
      <c r="ET17" s="337" t="s">
        <v>556</v>
      </c>
      <c r="EU17" s="337" t="s">
        <v>556</v>
      </c>
      <c r="EV17" s="337" t="s">
        <v>556</v>
      </c>
      <c r="EW17" s="337" t="s">
        <v>556</v>
      </c>
      <c r="EX17" s="337" t="s">
        <v>556</v>
      </c>
      <c r="EY17" s="337" t="s">
        <v>556</v>
      </c>
      <c r="EZ17" s="337" t="s">
        <v>556</v>
      </c>
      <c r="FA17" s="337" t="s">
        <v>556</v>
      </c>
      <c r="FB17" s="337" t="s">
        <v>556</v>
      </c>
      <c r="FC17" s="337" t="s">
        <v>556</v>
      </c>
      <c r="FD17" s="337" t="s">
        <v>556</v>
      </c>
      <c r="FE17" s="337" t="s">
        <v>556</v>
      </c>
      <c r="FF17" s="337" t="s">
        <v>556</v>
      </c>
      <c r="FG17" s="337" t="s">
        <v>556</v>
      </c>
      <c r="FH17" s="337" t="s">
        <v>556</v>
      </c>
      <c r="FI17" s="337" t="s">
        <v>556</v>
      </c>
      <c r="FJ17" s="337" t="s">
        <v>556</v>
      </c>
      <c r="FK17" s="337" t="s">
        <v>556</v>
      </c>
      <c r="FL17" s="337" t="s">
        <v>556</v>
      </c>
      <c r="FM17" s="337" t="s">
        <v>556</v>
      </c>
      <c r="FN17" s="337" t="s">
        <v>556</v>
      </c>
      <c r="FO17" s="337" t="s">
        <v>556</v>
      </c>
      <c r="FP17" s="337" t="s">
        <v>556</v>
      </c>
      <c r="FQ17" s="337" t="s">
        <v>556</v>
      </c>
      <c r="FR17" s="337" t="s">
        <v>556</v>
      </c>
      <c r="FS17" s="337" t="s">
        <v>556</v>
      </c>
      <c r="FT17" s="337" t="s">
        <v>556</v>
      </c>
      <c r="FU17" s="337" t="s">
        <v>556</v>
      </c>
      <c r="FV17" s="337" t="s">
        <v>556</v>
      </c>
      <c r="FW17" s="337" t="s">
        <v>556</v>
      </c>
      <c r="FX17" s="337" t="s">
        <v>556</v>
      </c>
      <c r="FY17" s="337" t="s">
        <v>556</v>
      </c>
      <c r="FZ17" s="337" t="s">
        <v>556</v>
      </c>
      <c r="GA17" s="337" t="s">
        <v>556</v>
      </c>
      <c r="GB17" s="337" t="s">
        <v>556</v>
      </c>
      <c r="GC17" s="337" t="s">
        <v>556</v>
      </c>
      <c r="GD17" s="337" t="s">
        <v>556</v>
      </c>
      <c r="GE17" s="337" t="s">
        <v>556</v>
      </c>
      <c r="GF17" s="337" t="s">
        <v>556</v>
      </c>
      <c r="GG17" s="337" t="s">
        <v>556</v>
      </c>
      <c r="GH17" s="337" t="s">
        <v>556</v>
      </c>
      <c r="GI17" s="337" t="s">
        <v>556</v>
      </c>
      <c r="GJ17" s="337" t="s">
        <v>556</v>
      </c>
      <c r="GK17" s="337" t="s">
        <v>556</v>
      </c>
      <c r="GL17" s="337" t="s">
        <v>556</v>
      </c>
      <c r="GM17" s="337" t="s">
        <v>556</v>
      </c>
      <c r="GN17" s="337" t="s">
        <v>556</v>
      </c>
      <c r="GO17" s="337" t="s">
        <v>556</v>
      </c>
      <c r="GP17" s="337" t="s">
        <v>556</v>
      </c>
      <c r="GQ17" s="337" t="s">
        <v>556</v>
      </c>
      <c r="GR17" s="337" t="s">
        <v>556</v>
      </c>
      <c r="GS17" s="337" t="s">
        <v>556</v>
      </c>
      <c r="GT17" s="337" t="s">
        <v>556</v>
      </c>
      <c r="GU17" s="337" t="s">
        <v>556</v>
      </c>
      <c r="GV17" s="337" t="s">
        <v>556</v>
      </c>
      <c r="GW17" s="337" t="s">
        <v>556</v>
      </c>
      <c r="GX17" s="337" t="s">
        <v>556</v>
      </c>
      <c r="GY17" s="337" t="s">
        <v>556</v>
      </c>
      <c r="GZ17" s="337" t="s">
        <v>556</v>
      </c>
      <c r="HA17" s="337" t="s">
        <v>556</v>
      </c>
      <c r="HB17" s="337" t="s">
        <v>556</v>
      </c>
      <c r="HC17" s="337" t="s">
        <v>556</v>
      </c>
      <c r="HD17" s="337" t="s">
        <v>556</v>
      </c>
      <c r="HE17" s="337" t="s">
        <v>556</v>
      </c>
      <c r="HF17" s="337" t="s">
        <v>556</v>
      </c>
      <c r="HG17" s="337" t="s">
        <v>556</v>
      </c>
      <c r="HH17" s="337" t="s">
        <v>556</v>
      </c>
      <c r="HI17" s="337" t="s">
        <v>556</v>
      </c>
      <c r="HJ17" s="337" t="s">
        <v>556</v>
      </c>
      <c r="HK17" s="337" t="s">
        <v>556</v>
      </c>
      <c r="HL17" s="337" t="s">
        <v>556</v>
      </c>
      <c r="HM17" s="337" t="s">
        <v>556</v>
      </c>
      <c r="HN17" s="337" t="s">
        <v>556</v>
      </c>
      <c r="HO17" s="337" t="s">
        <v>556</v>
      </c>
      <c r="HP17" s="337" t="s">
        <v>556</v>
      </c>
      <c r="HQ17" s="337" t="s">
        <v>556</v>
      </c>
      <c r="HR17" s="337" t="s">
        <v>556</v>
      </c>
      <c r="HS17" s="337" t="s">
        <v>556</v>
      </c>
      <c r="HT17" s="337" t="s">
        <v>556</v>
      </c>
      <c r="HU17" s="337" t="s">
        <v>556</v>
      </c>
      <c r="HV17" s="337" t="s">
        <v>556</v>
      </c>
      <c r="HW17" s="337" t="s">
        <v>556</v>
      </c>
      <c r="HX17" s="337" t="s">
        <v>556</v>
      </c>
      <c r="HY17" s="337" t="s">
        <v>556</v>
      </c>
      <c r="HZ17" s="337" t="s">
        <v>556</v>
      </c>
      <c r="IA17" s="337" t="s">
        <v>556</v>
      </c>
      <c r="IB17" s="337" t="s">
        <v>556</v>
      </c>
      <c r="IC17" s="337" t="s">
        <v>556</v>
      </c>
      <c r="ID17" s="337" t="s">
        <v>556</v>
      </c>
      <c r="IE17" s="337" t="s">
        <v>556</v>
      </c>
      <c r="IF17" s="337" t="s">
        <v>556</v>
      </c>
      <c r="IG17" s="337" t="s">
        <v>556</v>
      </c>
      <c r="IH17" s="337" t="s">
        <v>556</v>
      </c>
      <c r="II17" s="337" t="s">
        <v>811</v>
      </c>
      <c r="IJ17" s="337" t="s">
        <v>811</v>
      </c>
      <c r="IK17" s="337" t="s">
        <v>811</v>
      </c>
      <c r="IL17" s="337" t="s">
        <v>811</v>
      </c>
      <c r="IM17" s="337" t="s">
        <v>811</v>
      </c>
      <c r="IN17" s="337" t="s">
        <v>811</v>
      </c>
      <c r="IO17" s="337" t="s">
        <v>811</v>
      </c>
      <c r="IP17" s="337" t="s">
        <v>811</v>
      </c>
      <c r="IQ17" s="337" t="s">
        <v>811</v>
      </c>
      <c r="IR17" s="337" t="s">
        <v>811</v>
      </c>
      <c r="IS17" s="337" t="s">
        <v>811</v>
      </c>
      <c r="IT17" s="337" t="s">
        <v>811</v>
      </c>
      <c r="IU17" s="337" t="s">
        <v>811</v>
      </c>
      <c r="IV17" s="337" t="s">
        <v>811</v>
      </c>
      <c r="IW17" s="337" t="s">
        <v>811</v>
      </c>
      <c r="IX17" s="337" t="s">
        <v>811</v>
      </c>
      <c r="IY17" s="337" t="s">
        <v>556</v>
      </c>
      <c r="IZ17" s="337" t="s">
        <v>556</v>
      </c>
      <c r="JA17" s="337" t="s">
        <v>556</v>
      </c>
      <c r="JB17" s="337" t="s">
        <v>556</v>
      </c>
      <c r="JC17" s="337" t="s">
        <v>556</v>
      </c>
      <c r="JD17" s="337" t="s">
        <v>811</v>
      </c>
      <c r="JE17" s="337" t="s">
        <v>811</v>
      </c>
      <c r="JF17" s="337" t="s">
        <v>811</v>
      </c>
      <c r="JG17" s="337" t="s">
        <v>811</v>
      </c>
      <c r="JH17" s="337" t="s">
        <v>811</v>
      </c>
      <c r="JI17" s="337" t="s">
        <v>811</v>
      </c>
      <c r="JJ17" s="337" t="s">
        <v>811</v>
      </c>
      <c r="JK17" s="337" t="s">
        <v>811</v>
      </c>
      <c r="JL17" s="337" t="s">
        <v>556</v>
      </c>
      <c r="JM17" s="337" t="s">
        <v>556</v>
      </c>
      <c r="JN17" s="337" t="s">
        <v>556</v>
      </c>
      <c r="JO17" s="337" t="s">
        <v>556</v>
      </c>
      <c r="JP17" s="337" t="s">
        <v>556</v>
      </c>
      <c r="JQ17" s="337" t="s">
        <v>556</v>
      </c>
      <c r="JR17" s="337" t="s">
        <v>556</v>
      </c>
      <c r="JS17" s="337" t="s">
        <v>556</v>
      </c>
      <c r="JT17" s="337" t="s">
        <v>556</v>
      </c>
      <c r="JU17" s="337" t="s">
        <v>811</v>
      </c>
      <c r="JV17" s="337" t="s">
        <v>811</v>
      </c>
      <c r="JW17" s="337" t="s">
        <v>556</v>
      </c>
      <c r="JX17" s="337" t="s">
        <v>556</v>
      </c>
      <c r="JY17" s="337" t="s">
        <v>556</v>
      </c>
      <c r="JZ17" s="337" t="s">
        <v>556</v>
      </c>
      <c r="KA17" s="337" t="s">
        <v>556</v>
      </c>
      <c r="KB17" s="337" t="s">
        <v>556</v>
      </c>
      <c r="KC17" s="337" t="s">
        <v>811</v>
      </c>
      <c r="KD17" s="337" t="s">
        <v>811</v>
      </c>
      <c r="KE17" s="337" t="s">
        <v>811</v>
      </c>
      <c r="KF17" s="337" t="s">
        <v>556</v>
      </c>
      <c r="KG17" s="337" t="s">
        <v>556</v>
      </c>
      <c r="KH17" s="337" t="s">
        <v>556</v>
      </c>
      <c r="KI17" s="337" t="s">
        <v>556</v>
      </c>
      <c r="KJ17" s="337" t="s">
        <v>556</v>
      </c>
      <c r="KK17" s="337" t="s">
        <v>556</v>
      </c>
      <c r="KL17" s="337" t="s">
        <v>811</v>
      </c>
      <c r="KM17" s="337" t="s">
        <v>811</v>
      </c>
      <c r="KN17" s="337" t="s">
        <v>811</v>
      </c>
      <c r="KO17" s="337" t="s">
        <v>811</v>
      </c>
      <c r="KP17" s="337" t="s">
        <v>811</v>
      </c>
      <c r="KQ17" s="337" t="s">
        <v>556</v>
      </c>
      <c r="KR17" s="337" t="s">
        <v>556</v>
      </c>
      <c r="KS17" s="337" t="s">
        <v>556</v>
      </c>
      <c r="KT17" s="337" t="s">
        <v>556</v>
      </c>
      <c r="KU17" s="337" t="s">
        <v>556</v>
      </c>
      <c r="KV17" s="337" t="s">
        <v>556</v>
      </c>
      <c r="KW17" s="337" t="s">
        <v>556</v>
      </c>
      <c r="KX17" s="337" t="s">
        <v>556</v>
      </c>
      <c r="KY17" s="337" t="s">
        <v>556</v>
      </c>
      <c r="KZ17" s="337" t="s">
        <v>556</v>
      </c>
      <c r="LA17" s="337" t="s">
        <v>556</v>
      </c>
      <c r="LB17" s="337" t="s">
        <v>811</v>
      </c>
      <c r="LC17" s="337" t="s">
        <v>811</v>
      </c>
      <c r="LD17" s="337" t="s">
        <v>811</v>
      </c>
      <c r="LE17" s="337" t="s">
        <v>811</v>
      </c>
      <c r="LF17" s="337" t="s">
        <v>811</v>
      </c>
      <c r="LG17" s="337" t="s">
        <v>811</v>
      </c>
      <c r="LH17" s="337" t="s">
        <v>811</v>
      </c>
      <c r="LI17" s="337" t="s">
        <v>811</v>
      </c>
      <c r="LJ17" s="337" t="s">
        <v>811</v>
      </c>
      <c r="LK17" s="337" t="s">
        <v>811</v>
      </c>
      <c r="LL17" s="337" t="s">
        <v>811</v>
      </c>
      <c r="LM17" s="337" t="s">
        <v>811</v>
      </c>
      <c r="LN17" s="337" t="s">
        <v>811</v>
      </c>
      <c r="LO17" s="337" t="s">
        <v>811</v>
      </c>
      <c r="LP17" s="337" t="s">
        <v>811</v>
      </c>
      <c r="LQ17" s="337" t="s">
        <v>811</v>
      </c>
      <c r="LR17" s="337" t="s">
        <v>811</v>
      </c>
      <c r="LS17" s="337" t="s">
        <v>811</v>
      </c>
      <c r="LT17" s="337" t="s">
        <v>811</v>
      </c>
      <c r="LU17" s="337" t="s">
        <v>811</v>
      </c>
      <c r="LV17" s="337" t="s">
        <v>811</v>
      </c>
      <c r="LW17" s="337" t="s">
        <v>811</v>
      </c>
      <c r="LX17" s="337" t="s">
        <v>811</v>
      </c>
      <c r="LY17" s="337" t="s">
        <v>811</v>
      </c>
      <c r="LZ17" s="337" t="s">
        <v>811</v>
      </c>
      <c r="MA17" s="337" t="s">
        <v>811</v>
      </c>
    </row>
    <row r="18" spans="2:339" ht="115.5" thickBot="1" x14ac:dyDescent="0.25">
      <c r="B18" s="23" t="s">
        <v>164</v>
      </c>
      <c r="C18" s="58" t="s">
        <v>21</v>
      </c>
      <c r="D18" s="169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  <c r="R18" s="337"/>
      <c r="S18" s="337"/>
      <c r="T18" s="337"/>
      <c r="U18" s="337"/>
      <c r="V18" s="337"/>
      <c r="W18" s="337"/>
      <c r="X18" s="337"/>
      <c r="Y18" s="337"/>
      <c r="Z18" s="337"/>
      <c r="AA18" s="337"/>
      <c r="AB18" s="337"/>
      <c r="AC18" s="337"/>
      <c r="AD18" s="337"/>
      <c r="AE18" s="337"/>
      <c r="AF18" s="337"/>
      <c r="AG18" s="337"/>
      <c r="AH18" s="337"/>
      <c r="A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7"/>
      <c r="AU18" s="337"/>
      <c r="AV18" s="337"/>
      <c r="AW18" s="337"/>
      <c r="AX18" s="337"/>
      <c r="AY18" s="337"/>
      <c r="AZ18" s="337"/>
      <c r="BA18" s="337"/>
      <c r="BB18" s="337"/>
      <c r="BC18" s="337"/>
      <c r="BD18" s="337"/>
      <c r="BE18" s="337"/>
      <c r="BF18" s="337"/>
      <c r="BG18" s="337"/>
      <c r="BH18" s="337"/>
      <c r="BI18" s="337"/>
      <c r="BJ18" s="337"/>
      <c r="BK18" s="337"/>
      <c r="BL18" s="337"/>
      <c r="BM18" s="337"/>
      <c r="BN18" s="337"/>
      <c r="BO18" s="337"/>
      <c r="BP18" s="337"/>
      <c r="BQ18" s="337"/>
      <c r="BR18" s="337"/>
      <c r="BS18" s="337"/>
      <c r="BT18" s="337"/>
      <c r="BU18" s="337"/>
      <c r="BV18" s="337"/>
      <c r="BW18" s="337"/>
      <c r="BX18" s="337"/>
      <c r="BY18" s="337"/>
      <c r="BZ18" s="337"/>
      <c r="CA18" s="337"/>
      <c r="CB18" s="337"/>
      <c r="CC18" s="337"/>
      <c r="CD18" s="337"/>
      <c r="CE18" s="337"/>
      <c r="CF18" s="337"/>
      <c r="CG18" s="337"/>
      <c r="CH18" s="337"/>
      <c r="CI18" s="337"/>
      <c r="CJ18" s="337"/>
      <c r="CK18" s="337"/>
      <c r="CL18" s="337"/>
      <c r="CM18" s="337"/>
      <c r="CN18" s="337"/>
      <c r="CO18" s="337"/>
      <c r="CP18" s="337"/>
      <c r="CQ18" s="337"/>
      <c r="CR18" s="337"/>
      <c r="CS18" s="337"/>
      <c r="CT18" s="337"/>
      <c r="CU18" s="337"/>
      <c r="CV18" s="337"/>
      <c r="CW18" s="337"/>
      <c r="CX18" s="337"/>
      <c r="CY18" s="337"/>
      <c r="CZ18" s="337"/>
      <c r="DA18" s="337"/>
      <c r="DB18" s="337"/>
      <c r="DC18" s="337"/>
      <c r="DD18" s="337"/>
      <c r="DE18" s="337"/>
      <c r="DF18" s="337"/>
      <c r="DG18" s="337"/>
      <c r="DH18" s="337"/>
      <c r="DI18" s="337"/>
      <c r="DJ18" s="337"/>
      <c r="DK18" s="337"/>
      <c r="DL18" s="337"/>
      <c r="DM18" s="337"/>
      <c r="DN18" s="337"/>
      <c r="DO18" s="337"/>
      <c r="DP18" s="337"/>
      <c r="DQ18" s="337"/>
      <c r="DR18" s="337"/>
      <c r="DS18" s="337"/>
      <c r="DT18" s="337"/>
      <c r="DU18" s="337"/>
      <c r="DV18" s="337"/>
      <c r="DW18" s="337"/>
      <c r="DX18" s="337"/>
      <c r="DY18" s="337"/>
      <c r="DZ18" s="337"/>
      <c r="EA18" s="337"/>
      <c r="EB18" s="337"/>
      <c r="EC18" s="337"/>
      <c r="ED18" s="337"/>
      <c r="EE18" s="337"/>
      <c r="EF18" s="337"/>
      <c r="EG18" s="337"/>
      <c r="EH18" s="337"/>
      <c r="EI18" s="337"/>
      <c r="EJ18" s="337"/>
      <c r="EK18" s="337"/>
      <c r="EL18" s="337"/>
      <c r="EM18" s="337"/>
      <c r="EN18" s="337"/>
      <c r="EO18" s="337"/>
      <c r="EP18" s="337"/>
      <c r="EQ18" s="337"/>
      <c r="ER18" s="337"/>
      <c r="ES18" s="337"/>
      <c r="ET18" s="337"/>
      <c r="EU18" s="337"/>
      <c r="EV18" s="337"/>
      <c r="EW18" s="337"/>
      <c r="EX18" s="337"/>
      <c r="EY18" s="337"/>
      <c r="EZ18" s="337"/>
      <c r="FA18" s="337"/>
      <c r="FB18" s="337"/>
      <c r="FC18" s="337"/>
      <c r="FD18" s="337"/>
      <c r="FE18" s="337"/>
      <c r="FF18" s="337"/>
      <c r="FG18" s="337"/>
      <c r="FH18" s="337"/>
      <c r="FI18" s="337"/>
      <c r="FJ18" s="337"/>
      <c r="FK18" s="337"/>
      <c r="FL18" s="337"/>
      <c r="FM18" s="337"/>
      <c r="FN18" s="337"/>
      <c r="FO18" s="337"/>
      <c r="FP18" s="337"/>
      <c r="FQ18" s="337"/>
      <c r="FR18" s="337"/>
      <c r="FS18" s="337"/>
      <c r="FT18" s="337"/>
      <c r="FU18" s="337"/>
      <c r="FV18" s="337"/>
      <c r="FW18" s="337"/>
      <c r="FX18" s="337"/>
      <c r="FY18" s="337"/>
      <c r="FZ18" s="337"/>
      <c r="GA18" s="337"/>
      <c r="GB18" s="337"/>
      <c r="GC18" s="337"/>
      <c r="GD18" s="337"/>
      <c r="GE18" s="337"/>
      <c r="GF18" s="337"/>
      <c r="GG18" s="337"/>
      <c r="GH18" s="337"/>
      <c r="GI18" s="337"/>
      <c r="GJ18" s="337"/>
      <c r="GK18" s="337"/>
      <c r="GL18" s="337"/>
      <c r="GM18" s="337"/>
      <c r="GN18" s="337"/>
      <c r="GO18" s="337"/>
      <c r="GP18" s="337"/>
      <c r="GQ18" s="337"/>
      <c r="GR18" s="337"/>
      <c r="GS18" s="337"/>
      <c r="GT18" s="337"/>
      <c r="GU18" s="337"/>
      <c r="GV18" s="337"/>
      <c r="GW18" s="337"/>
      <c r="GX18" s="337"/>
      <c r="GY18" s="337"/>
      <c r="GZ18" s="337"/>
      <c r="HA18" s="337"/>
      <c r="HB18" s="337"/>
      <c r="HC18" s="337"/>
      <c r="HD18" s="337"/>
      <c r="HE18" s="337"/>
      <c r="HF18" s="337"/>
      <c r="HG18" s="337"/>
      <c r="HH18" s="337"/>
      <c r="HI18" s="337"/>
      <c r="HJ18" s="337"/>
      <c r="HK18" s="337"/>
      <c r="HL18" s="337"/>
      <c r="HM18" s="337"/>
      <c r="HN18" s="337"/>
      <c r="HO18" s="337"/>
      <c r="HP18" s="337"/>
      <c r="HQ18" s="337"/>
      <c r="HR18" s="337"/>
      <c r="HS18" s="337"/>
      <c r="HT18" s="337"/>
      <c r="HU18" s="337"/>
      <c r="HV18" s="337"/>
      <c r="HW18" s="337"/>
      <c r="HX18" s="337"/>
      <c r="HY18" s="337"/>
      <c r="HZ18" s="337"/>
      <c r="IA18" s="337"/>
      <c r="IB18" s="337"/>
      <c r="IC18" s="337"/>
      <c r="ID18" s="337"/>
      <c r="IE18" s="337"/>
      <c r="IF18" s="337"/>
      <c r="IG18" s="337"/>
      <c r="IH18" s="337"/>
      <c r="II18" s="337"/>
      <c r="IJ18" s="337"/>
      <c r="IK18" s="337"/>
      <c r="IL18" s="337"/>
      <c r="IM18" s="337"/>
      <c r="IN18" s="337"/>
      <c r="IO18" s="337"/>
      <c r="IP18" s="337"/>
      <c r="IQ18" s="337"/>
      <c r="IR18" s="337"/>
      <c r="IS18" s="337"/>
      <c r="IT18" s="337"/>
      <c r="IU18" s="337"/>
      <c r="IV18" s="337"/>
      <c r="IW18" s="337"/>
      <c r="IX18" s="337"/>
      <c r="IY18" s="337"/>
      <c r="IZ18" s="337"/>
      <c r="JA18" s="337"/>
      <c r="JB18" s="337"/>
      <c r="JC18" s="337"/>
      <c r="JD18" s="337"/>
      <c r="JE18" s="337"/>
      <c r="JF18" s="337"/>
      <c r="JG18" s="337"/>
      <c r="JH18" s="337"/>
      <c r="JI18" s="337"/>
      <c r="JJ18" s="337"/>
      <c r="JK18" s="337"/>
      <c r="JL18" s="337"/>
      <c r="JM18" s="337"/>
      <c r="JN18" s="337"/>
      <c r="JO18" s="337"/>
      <c r="JP18" s="337"/>
      <c r="JQ18" s="337"/>
      <c r="JR18" s="337"/>
      <c r="JS18" s="337"/>
      <c r="JT18" s="337"/>
      <c r="JU18" s="337"/>
      <c r="JV18" s="337"/>
      <c r="JW18" s="337"/>
      <c r="JX18" s="337"/>
      <c r="JY18" s="337"/>
      <c r="JZ18" s="337"/>
      <c r="KA18" s="337"/>
      <c r="KB18" s="337"/>
      <c r="KC18" s="337"/>
      <c r="KD18" s="337"/>
      <c r="KE18" s="337"/>
      <c r="KF18" s="337"/>
      <c r="KG18" s="337"/>
      <c r="KH18" s="337"/>
      <c r="KI18" s="337"/>
      <c r="KJ18" s="337"/>
      <c r="KK18" s="337"/>
      <c r="KL18" s="337"/>
      <c r="KM18" s="337"/>
      <c r="KN18" s="337"/>
      <c r="KO18" s="337"/>
      <c r="KP18" s="337"/>
      <c r="KQ18" s="337"/>
      <c r="KR18" s="337"/>
      <c r="KS18" s="337"/>
      <c r="KT18" s="337"/>
      <c r="KU18" s="337"/>
      <c r="KV18" s="337"/>
      <c r="KW18" s="337"/>
      <c r="KX18" s="337"/>
      <c r="KY18" s="337"/>
      <c r="KZ18" s="337"/>
      <c r="LA18" s="337"/>
      <c r="LB18" s="337"/>
      <c r="LC18" s="337"/>
      <c r="LD18" s="337"/>
      <c r="LE18" s="337"/>
      <c r="LF18" s="337"/>
      <c r="LG18" s="337"/>
      <c r="LH18" s="337"/>
      <c r="LI18" s="337"/>
      <c r="LJ18" s="337"/>
      <c r="LK18" s="337"/>
      <c r="LL18" s="337"/>
      <c r="LM18" s="337"/>
      <c r="LN18" s="337"/>
      <c r="LO18" s="337"/>
      <c r="LP18" s="337"/>
      <c r="LQ18" s="337"/>
      <c r="LR18" s="337"/>
      <c r="LS18" s="337"/>
      <c r="LT18" s="337"/>
      <c r="LU18" s="337"/>
      <c r="LV18" s="337"/>
      <c r="LW18" s="337"/>
      <c r="LX18" s="337"/>
      <c r="LY18" s="337"/>
      <c r="LZ18" s="337"/>
      <c r="MA18" s="337"/>
    </row>
    <row r="19" spans="2:339" ht="217.5" thickBot="1" x14ac:dyDescent="0.25">
      <c r="B19" s="23" t="s">
        <v>165</v>
      </c>
      <c r="C19" s="58" t="s">
        <v>356</v>
      </c>
      <c r="D19" s="169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7"/>
      <c r="AE19" s="337"/>
      <c r="AF19" s="337"/>
      <c r="AG19" s="337"/>
      <c r="AH19" s="337"/>
      <c r="A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37"/>
      <c r="BG19" s="337"/>
      <c r="BH19" s="337"/>
      <c r="BI19" s="337"/>
      <c r="BJ19" s="337"/>
      <c r="BK19" s="337"/>
      <c r="BL19" s="337"/>
      <c r="BM19" s="337"/>
      <c r="BN19" s="337"/>
      <c r="BO19" s="337"/>
      <c r="BP19" s="337"/>
      <c r="BQ19" s="337"/>
      <c r="BR19" s="337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  <c r="CL19" s="337"/>
      <c r="CM19" s="337"/>
      <c r="CN19" s="337"/>
      <c r="CO19" s="337"/>
      <c r="CP19" s="337"/>
      <c r="CQ19" s="337"/>
      <c r="CR19" s="337"/>
      <c r="CS19" s="337"/>
      <c r="CT19" s="337"/>
      <c r="CU19" s="337"/>
      <c r="CV19" s="337"/>
      <c r="CW19" s="337"/>
      <c r="CX19" s="337"/>
      <c r="CY19" s="337"/>
      <c r="CZ19" s="337"/>
      <c r="DA19" s="337"/>
      <c r="DB19" s="337"/>
      <c r="DC19" s="337"/>
      <c r="DD19" s="337"/>
      <c r="DE19" s="337"/>
      <c r="DF19" s="337"/>
      <c r="DG19" s="337"/>
      <c r="DH19" s="337"/>
      <c r="DI19" s="337"/>
      <c r="DJ19" s="337"/>
      <c r="DK19" s="337"/>
      <c r="DL19" s="337"/>
      <c r="DM19" s="337"/>
      <c r="DN19" s="337"/>
      <c r="DO19" s="337"/>
      <c r="DP19" s="337"/>
      <c r="DQ19" s="337"/>
      <c r="DR19" s="337"/>
      <c r="DS19" s="337"/>
      <c r="DT19" s="337"/>
      <c r="DU19" s="337"/>
      <c r="DV19" s="337"/>
      <c r="DW19" s="337"/>
      <c r="DX19" s="337"/>
      <c r="DY19" s="337"/>
      <c r="DZ19" s="337"/>
      <c r="EA19" s="337"/>
      <c r="EB19" s="337"/>
      <c r="EC19" s="337"/>
      <c r="ED19" s="337"/>
      <c r="EE19" s="337"/>
      <c r="EF19" s="337"/>
      <c r="EG19" s="337"/>
      <c r="EH19" s="337"/>
      <c r="EI19" s="337"/>
      <c r="EJ19" s="337"/>
      <c r="EK19" s="337"/>
      <c r="EL19" s="337"/>
      <c r="EM19" s="337"/>
      <c r="EN19" s="337"/>
      <c r="EO19" s="337"/>
      <c r="EP19" s="337"/>
      <c r="EQ19" s="337"/>
      <c r="ER19" s="337"/>
      <c r="ES19" s="337"/>
      <c r="ET19" s="337"/>
      <c r="EU19" s="337"/>
      <c r="EV19" s="337"/>
      <c r="EW19" s="337"/>
      <c r="EX19" s="337"/>
      <c r="EY19" s="337"/>
      <c r="EZ19" s="337"/>
      <c r="FA19" s="337"/>
      <c r="FB19" s="337"/>
      <c r="FC19" s="337"/>
      <c r="FD19" s="337"/>
      <c r="FE19" s="337"/>
      <c r="FF19" s="337"/>
      <c r="FG19" s="337"/>
      <c r="FH19" s="337"/>
      <c r="FI19" s="337"/>
      <c r="FJ19" s="337"/>
      <c r="FK19" s="337"/>
      <c r="FL19" s="337"/>
      <c r="FM19" s="337"/>
      <c r="FN19" s="337"/>
      <c r="FO19" s="337"/>
      <c r="FP19" s="337"/>
      <c r="FQ19" s="337"/>
      <c r="FR19" s="337"/>
      <c r="FS19" s="337"/>
      <c r="FT19" s="337"/>
      <c r="FU19" s="337"/>
      <c r="FV19" s="337"/>
      <c r="FW19" s="337"/>
      <c r="FX19" s="337"/>
      <c r="FY19" s="337"/>
      <c r="FZ19" s="337"/>
      <c r="GA19" s="337"/>
      <c r="GB19" s="337"/>
      <c r="GC19" s="337"/>
      <c r="GD19" s="337"/>
      <c r="GE19" s="337"/>
      <c r="GF19" s="337"/>
      <c r="GG19" s="337"/>
      <c r="GH19" s="337"/>
      <c r="GI19" s="337"/>
      <c r="GJ19" s="337"/>
      <c r="GK19" s="337"/>
      <c r="GL19" s="337"/>
      <c r="GM19" s="337"/>
      <c r="GN19" s="337"/>
      <c r="GO19" s="337"/>
      <c r="GP19" s="337"/>
      <c r="GQ19" s="337"/>
      <c r="GR19" s="337"/>
      <c r="GS19" s="337"/>
      <c r="GT19" s="337"/>
      <c r="GU19" s="337"/>
      <c r="GV19" s="337"/>
      <c r="GW19" s="337"/>
      <c r="GX19" s="337"/>
      <c r="GY19" s="337"/>
      <c r="GZ19" s="337"/>
      <c r="HA19" s="337"/>
      <c r="HB19" s="337"/>
      <c r="HC19" s="337"/>
      <c r="HD19" s="337"/>
      <c r="HE19" s="337"/>
      <c r="HF19" s="337"/>
      <c r="HG19" s="337"/>
      <c r="HH19" s="337"/>
      <c r="HI19" s="337"/>
      <c r="HJ19" s="337"/>
      <c r="HK19" s="337"/>
      <c r="HL19" s="337"/>
      <c r="HM19" s="337"/>
      <c r="HN19" s="337"/>
      <c r="HO19" s="337"/>
      <c r="HP19" s="337"/>
      <c r="HQ19" s="337"/>
      <c r="HR19" s="337"/>
      <c r="HS19" s="337"/>
      <c r="HT19" s="337"/>
      <c r="HU19" s="337"/>
      <c r="HV19" s="337"/>
      <c r="HW19" s="337"/>
      <c r="HX19" s="337"/>
      <c r="HY19" s="337"/>
      <c r="HZ19" s="337"/>
      <c r="IA19" s="337"/>
      <c r="IB19" s="337"/>
      <c r="IC19" s="337"/>
      <c r="ID19" s="337"/>
      <c r="IE19" s="337"/>
      <c r="IF19" s="337"/>
      <c r="IG19" s="337"/>
      <c r="IH19" s="337"/>
      <c r="II19" s="337"/>
      <c r="IJ19" s="337"/>
      <c r="IK19" s="337"/>
      <c r="IL19" s="337"/>
      <c r="IM19" s="337"/>
      <c r="IN19" s="337"/>
      <c r="IO19" s="337"/>
      <c r="IP19" s="337"/>
      <c r="IQ19" s="337"/>
      <c r="IR19" s="337"/>
      <c r="IS19" s="337"/>
      <c r="IT19" s="337"/>
      <c r="IU19" s="337"/>
      <c r="IV19" s="337"/>
      <c r="IW19" s="337"/>
      <c r="IX19" s="337"/>
      <c r="IY19" s="337"/>
      <c r="IZ19" s="337"/>
      <c r="JA19" s="337"/>
      <c r="JB19" s="337"/>
      <c r="JC19" s="337"/>
      <c r="JD19" s="337"/>
      <c r="JE19" s="337"/>
      <c r="JF19" s="337"/>
      <c r="JG19" s="337"/>
      <c r="JH19" s="337"/>
      <c r="JI19" s="337"/>
      <c r="JJ19" s="337"/>
      <c r="JK19" s="337"/>
      <c r="JL19" s="337"/>
      <c r="JM19" s="337"/>
      <c r="JN19" s="337"/>
      <c r="JO19" s="337"/>
      <c r="JP19" s="337"/>
      <c r="JQ19" s="337"/>
      <c r="JR19" s="337"/>
      <c r="JS19" s="337"/>
      <c r="JT19" s="337"/>
      <c r="JU19" s="337"/>
      <c r="JV19" s="337"/>
      <c r="JW19" s="337"/>
      <c r="JX19" s="337"/>
      <c r="JY19" s="337"/>
      <c r="JZ19" s="337"/>
      <c r="KA19" s="337"/>
      <c r="KB19" s="337"/>
      <c r="KC19" s="337"/>
      <c r="KD19" s="337"/>
      <c r="KE19" s="337"/>
      <c r="KF19" s="337"/>
      <c r="KG19" s="337"/>
      <c r="KH19" s="337"/>
      <c r="KI19" s="337"/>
      <c r="KJ19" s="337"/>
      <c r="KK19" s="337"/>
      <c r="KL19" s="337"/>
      <c r="KM19" s="337"/>
      <c r="KN19" s="337"/>
      <c r="KO19" s="337"/>
      <c r="KP19" s="337"/>
      <c r="KQ19" s="337"/>
      <c r="KR19" s="337"/>
      <c r="KS19" s="337"/>
      <c r="KT19" s="337"/>
      <c r="KU19" s="337"/>
      <c r="KV19" s="337"/>
      <c r="KW19" s="337"/>
      <c r="KX19" s="337"/>
      <c r="KY19" s="337"/>
      <c r="KZ19" s="337"/>
      <c r="LA19" s="337"/>
      <c r="LB19" s="337"/>
      <c r="LC19" s="337"/>
      <c r="LD19" s="337"/>
      <c r="LE19" s="337"/>
      <c r="LF19" s="337"/>
      <c r="LG19" s="337"/>
      <c r="LH19" s="337"/>
      <c r="LI19" s="337"/>
      <c r="LJ19" s="337"/>
      <c r="LK19" s="337"/>
      <c r="LL19" s="337"/>
      <c r="LM19" s="337"/>
      <c r="LN19" s="337"/>
      <c r="LO19" s="337"/>
      <c r="LP19" s="337"/>
      <c r="LQ19" s="337"/>
      <c r="LR19" s="337"/>
      <c r="LS19" s="337"/>
      <c r="LT19" s="337"/>
      <c r="LU19" s="337"/>
      <c r="LV19" s="337"/>
      <c r="LW19" s="337"/>
      <c r="LX19" s="337"/>
      <c r="LY19" s="337"/>
      <c r="LZ19" s="337"/>
      <c r="MA19" s="337"/>
    </row>
    <row r="20" spans="2:339" ht="115.5" thickBot="1" x14ac:dyDescent="0.25">
      <c r="B20" s="23" t="s">
        <v>80</v>
      </c>
      <c r="C20" s="58" t="s">
        <v>24</v>
      </c>
      <c r="D20" s="169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37"/>
      <c r="BG20" s="337"/>
      <c r="BH20" s="337"/>
      <c r="BI20" s="337"/>
      <c r="BJ20" s="337"/>
      <c r="BK20" s="337"/>
      <c r="BL20" s="337"/>
      <c r="BM20" s="337"/>
      <c r="BN20" s="337"/>
      <c r="BO20" s="337"/>
      <c r="BP20" s="337"/>
      <c r="BQ20" s="337"/>
      <c r="BR20" s="337"/>
      <c r="BS20" s="337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  <c r="CL20" s="337"/>
      <c r="CM20" s="337"/>
      <c r="CN20" s="337"/>
      <c r="CO20" s="337"/>
      <c r="CP20" s="337"/>
      <c r="CQ20" s="337"/>
      <c r="CR20" s="337"/>
      <c r="CS20" s="337"/>
      <c r="CT20" s="337"/>
      <c r="CU20" s="337"/>
      <c r="CV20" s="337"/>
      <c r="CW20" s="337"/>
      <c r="CX20" s="337"/>
      <c r="CY20" s="337"/>
      <c r="CZ20" s="337"/>
      <c r="DA20" s="337"/>
      <c r="DB20" s="337"/>
      <c r="DC20" s="337"/>
      <c r="DD20" s="337"/>
      <c r="DE20" s="337"/>
      <c r="DF20" s="337"/>
      <c r="DG20" s="337"/>
      <c r="DH20" s="337"/>
      <c r="DI20" s="337"/>
      <c r="DJ20" s="337"/>
      <c r="DK20" s="337"/>
      <c r="DL20" s="337"/>
      <c r="DM20" s="337"/>
      <c r="DN20" s="337"/>
      <c r="DO20" s="337"/>
      <c r="DP20" s="337"/>
      <c r="DQ20" s="337"/>
      <c r="DR20" s="337"/>
      <c r="DS20" s="337"/>
      <c r="DT20" s="337"/>
      <c r="DU20" s="337"/>
      <c r="DV20" s="337"/>
      <c r="DW20" s="337"/>
      <c r="DX20" s="337"/>
      <c r="DY20" s="337"/>
      <c r="DZ20" s="337"/>
      <c r="EA20" s="337"/>
      <c r="EB20" s="337"/>
      <c r="EC20" s="337"/>
      <c r="ED20" s="337"/>
      <c r="EE20" s="337"/>
      <c r="EF20" s="337"/>
      <c r="EG20" s="337"/>
      <c r="EH20" s="337"/>
      <c r="EI20" s="337"/>
      <c r="EJ20" s="337"/>
      <c r="EK20" s="337"/>
      <c r="EL20" s="337"/>
      <c r="EM20" s="337"/>
      <c r="EN20" s="337"/>
      <c r="EO20" s="337"/>
      <c r="EP20" s="337"/>
      <c r="EQ20" s="337"/>
      <c r="ER20" s="337"/>
      <c r="ES20" s="337"/>
      <c r="ET20" s="337"/>
      <c r="EU20" s="337"/>
      <c r="EV20" s="337"/>
      <c r="EW20" s="337"/>
      <c r="EX20" s="337"/>
      <c r="EY20" s="337"/>
      <c r="EZ20" s="337"/>
      <c r="FA20" s="337"/>
      <c r="FB20" s="337"/>
      <c r="FC20" s="337"/>
      <c r="FD20" s="337"/>
      <c r="FE20" s="337"/>
      <c r="FF20" s="337"/>
      <c r="FG20" s="337"/>
      <c r="FH20" s="337"/>
      <c r="FI20" s="337"/>
      <c r="FJ20" s="337"/>
      <c r="FK20" s="337"/>
      <c r="FL20" s="337"/>
      <c r="FM20" s="337"/>
      <c r="FN20" s="337"/>
      <c r="FO20" s="337"/>
      <c r="FP20" s="337"/>
      <c r="FQ20" s="337"/>
      <c r="FR20" s="337"/>
      <c r="FS20" s="337"/>
      <c r="FT20" s="337"/>
      <c r="FU20" s="337"/>
      <c r="FV20" s="337"/>
      <c r="FW20" s="337"/>
      <c r="FX20" s="337"/>
      <c r="FY20" s="337"/>
      <c r="FZ20" s="337"/>
      <c r="GA20" s="337"/>
      <c r="GB20" s="337"/>
      <c r="GC20" s="337"/>
      <c r="GD20" s="337"/>
      <c r="GE20" s="337"/>
      <c r="GF20" s="337"/>
      <c r="GG20" s="337"/>
      <c r="GH20" s="337"/>
      <c r="GI20" s="337"/>
      <c r="GJ20" s="337"/>
      <c r="GK20" s="337"/>
      <c r="GL20" s="337"/>
      <c r="GM20" s="337"/>
      <c r="GN20" s="337"/>
      <c r="GO20" s="337"/>
      <c r="GP20" s="337"/>
      <c r="GQ20" s="337"/>
      <c r="GR20" s="337"/>
      <c r="GS20" s="337"/>
      <c r="GT20" s="337"/>
      <c r="GU20" s="337"/>
      <c r="GV20" s="337"/>
      <c r="GW20" s="337"/>
      <c r="GX20" s="337"/>
      <c r="GY20" s="337"/>
      <c r="GZ20" s="337"/>
      <c r="HA20" s="337"/>
      <c r="HB20" s="337"/>
      <c r="HC20" s="337"/>
      <c r="HD20" s="337"/>
      <c r="HE20" s="337"/>
      <c r="HF20" s="337"/>
      <c r="HG20" s="337"/>
      <c r="HH20" s="337"/>
      <c r="HI20" s="337"/>
      <c r="HJ20" s="337"/>
      <c r="HK20" s="337"/>
      <c r="HL20" s="337"/>
      <c r="HM20" s="337"/>
      <c r="HN20" s="337"/>
      <c r="HO20" s="337"/>
      <c r="HP20" s="337"/>
      <c r="HQ20" s="337"/>
      <c r="HR20" s="337"/>
      <c r="HS20" s="337"/>
      <c r="HT20" s="337"/>
      <c r="HU20" s="337"/>
      <c r="HV20" s="337"/>
      <c r="HW20" s="337"/>
      <c r="HX20" s="337"/>
      <c r="HY20" s="337"/>
      <c r="HZ20" s="337"/>
      <c r="IA20" s="337"/>
      <c r="IB20" s="337"/>
      <c r="IC20" s="337"/>
      <c r="ID20" s="337"/>
      <c r="IE20" s="337"/>
      <c r="IF20" s="337"/>
      <c r="IG20" s="337"/>
      <c r="IH20" s="337"/>
      <c r="II20" s="337"/>
      <c r="IJ20" s="337"/>
      <c r="IK20" s="337"/>
      <c r="IL20" s="337"/>
      <c r="IM20" s="337"/>
      <c r="IN20" s="337"/>
      <c r="IO20" s="337"/>
      <c r="IP20" s="337"/>
      <c r="IQ20" s="337"/>
      <c r="IR20" s="337"/>
      <c r="IS20" s="337"/>
      <c r="IT20" s="337"/>
      <c r="IU20" s="337"/>
      <c r="IV20" s="337"/>
      <c r="IW20" s="337"/>
      <c r="IX20" s="337"/>
      <c r="IY20" s="337"/>
      <c r="IZ20" s="337"/>
      <c r="JA20" s="337"/>
      <c r="JB20" s="337"/>
      <c r="JC20" s="337"/>
      <c r="JD20" s="337"/>
      <c r="JE20" s="337"/>
      <c r="JF20" s="337"/>
      <c r="JG20" s="337"/>
      <c r="JH20" s="337"/>
      <c r="JI20" s="337"/>
      <c r="JJ20" s="337"/>
      <c r="JK20" s="337"/>
      <c r="JL20" s="337"/>
      <c r="JM20" s="337"/>
      <c r="JN20" s="337"/>
      <c r="JO20" s="337"/>
      <c r="JP20" s="337"/>
      <c r="JQ20" s="337"/>
      <c r="JR20" s="337"/>
      <c r="JS20" s="337"/>
      <c r="JT20" s="337"/>
      <c r="JU20" s="337"/>
      <c r="JV20" s="337"/>
      <c r="JW20" s="337"/>
      <c r="JX20" s="337"/>
      <c r="JY20" s="337"/>
      <c r="JZ20" s="337"/>
      <c r="KA20" s="337"/>
      <c r="KB20" s="337"/>
      <c r="KC20" s="337"/>
      <c r="KD20" s="337"/>
      <c r="KE20" s="337"/>
      <c r="KF20" s="337"/>
      <c r="KG20" s="337"/>
      <c r="KH20" s="337"/>
      <c r="KI20" s="337"/>
      <c r="KJ20" s="337"/>
      <c r="KK20" s="337"/>
      <c r="KL20" s="337"/>
      <c r="KM20" s="337"/>
      <c r="KN20" s="337"/>
      <c r="KO20" s="337"/>
      <c r="KP20" s="337"/>
      <c r="KQ20" s="337"/>
      <c r="KR20" s="337"/>
      <c r="KS20" s="337"/>
      <c r="KT20" s="337"/>
      <c r="KU20" s="337"/>
      <c r="KV20" s="337"/>
      <c r="KW20" s="337"/>
      <c r="KX20" s="337"/>
      <c r="KY20" s="337"/>
      <c r="KZ20" s="337"/>
      <c r="LA20" s="337"/>
      <c r="LB20" s="337"/>
      <c r="LC20" s="337"/>
      <c r="LD20" s="337"/>
      <c r="LE20" s="337"/>
      <c r="LF20" s="337"/>
      <c r="LG20" s="337"/>
      <c r="LH20" s="337"/>
      <c r="LI20" s="337"/>
      <c r="LJ20" s="337"/>
      <c r="LK20" s="337"/>
      <c r="LL20" s="337"/>
      <c r="LM20" s="337"/>
      <c r="LN20" s="337"/>
      <c r="LO20" s="337"/>
      <c r="LP20" s="337"/>
      <c r="LQ20" s="337"/>
      <c r="LR20" s="337"/>
      <c r="LS20" s="337"/>
      <c r="LT20" s="337"/>
      <c r="LU20" s="337"/>
      <c r="LV20" s="337"/>
      <c r="LW20" s="337"/>
      <c r="LX20" s="337"/>
      <c r="LY20" s="337"/>
      <c r="LZ20" s="337"/>
      <c r="MA20" s="337"/>
    </row>
    <row r="21" spans="2:339" ht="64.5" thickBot="1" x14ac:dyDescent="0.25">
      <c r="B21" s="271" t="s">
        <v>250</v>
      </c>
      <c r="C21" s="344" t="s">
        <v>25</v>
      </c>
      <c r="D21" s="345" t="s">
        <v>26</v>
      </c>
      <c r="E21" s="337">
        <v>5.1200000000000002E-2</v>
      </c>
      <c r="F21" s="337">
        <v>5.1200000000000002E-2</v>
      </c>
      <c r="G21" s="337">
        <v>5.1200000000000002E-2</v>
      </c>
      <c r="H21" s="337">
        <v>5.1200000000000002E-2</v>
      </c>
      <c r="I21" s="337">
        <v>0.185</v>
      </c>
      <c r="J21" s="337">
        <v>22.5</v>
      </c>
      <c r="K21" s="337">
        <v>0.185</v>
      </c>
      <c r="L21" s="337">
        <v>34</v>
      </c>
      <c r="M21" s="337">
        <v>8.2000000000000003E-2</v>
      </c>
      <c r="N21" s="337">
        <v>8.2000000000000003E-2</v>
      </c>
      <c r="O21" s="337">
        <v>8.2000000000000003E-2</v>
      </c>
      <c r="P21" s="337">
        <v>8.2000000000000003E-2</v>
      </c>
      <c r="Q21" s="337">
        <v>8.2000000000000003E-2</v>
      </c>
      <c r="R21" s="337">
        <v>8.2000000000000003E-2</v>
      </c>
      <c r="S21" s="337">
        <v>8.2000000000000003E-2</v>
      </c>
      <c r="T21" s="337">
        <v>8.2000000000000003E-2</v>
      </c>
      <c r="U21" s="337">
        <v>8.2000000000000003E-2</v>
      </c>
      <c r="V21" s="337">
        <v>8.2000000000000003E-2</v>
      </c>
      <c r="W21" s="337">
        <v>8.2000000000000003E-2</v>
      </c>
      <c r="X21" s="337">
        <v>29.5</v>
      </c>
      <c r="Y21" s="337">
        <v>5.6000000000000001E-2</v>
      </c>
      <c r="Z21" s="337">
        <v>5.6000000000000001E-2</v>
      </c>
      <c r="AA21" s="337">
        <v>5.6000000000000001E-2</v>
      </c>
      <c r="AB21" s="337">
        <v>8.2000000000000003E-2</v>
      </c>
      <c r="AC21" s="337">
        <v>8.2000000000000003E-2</v>
      </c>
      <c r="AD21" s="337">
        <v>8.2000000000000003E-2</v>
      </c>
      <c r="AE21" s="337">
        <v>5.6000000000000001E-2</v>
      </c>
      <c r="AF21" s="337">
        <v>5.6000000000000001E-2</v>
      </c>
      <c r="AG21" s="337">
        <v>5.6000000000000001E-2</v>
      </c>
      <c r="AH21" s="337">
        <v>8.2000000000000003E-2</v>
      </c>
      <c r="AI21" s="337">
        <v>8.2000000000000003E-2</v>
      </c>
      <c r="AJ21" s="337">
        <v>8.2000000000000003E-2</v>
      </c>
      <c r="AK21" s="337">
        <v>8.2000000000000003E-2</v>
      </c>
      <c r="AL21" s="337">
        <v>8.2000000000000003E-2</v>
      </c>
      <c r="AM21" s="337">
        <v>8.2000000000000003E-2</v>
      </c>
      <c r="AN21" s="337">
        <v>8.2000000000000003E-2</v>
      </c>
      <c r="AO21" s="337">
        <v>8.2000000000000003E-2</v>
      </c>
      <c r="AP21" s="337">
        <v>8.2000000000000003E-2</v>
      </c>
      <c r="AQ21" s="337">
        <v>5.6000000000000001E-2</v>
      </c>
      <c r="AR21" s="337">
        <v>5.6000000000000001E-2</v>
      </c>
      <c r="AS21" s="337">
        <v>5.6000000000000001E-2</v>
      </c>
      <c r="AT21" s="337">
        <v>0.87379999999999991</v>
      </c>
      <c r="AU21" s="337">
        <v>0.16400000000000001</v>
      </c>
      <c r="AV21" s="337">
        <v>5.73</v>
      </c>
      <c r="AW21" s="337">
        <v>8.59</v>
      </c>
      <c r="AX21" s="337">
        <v>7.6999999999999999E-2</v>
      </c>
      <c r="AY21" s="337">
        <v>7.6999999999999999E-2</v>
      </c>
      <c r="AZ21" s="337">
        <v>7.6999999999999999E-2</v>
      </c>
      <c r="BA21" s="337">
        <v>7.6999999999999999E-2</v>
      </c>
      <c r="BB21" s="337">
        <v>5.1200000000000002E-2</v>
      </c>
      <c r="BC21" s="337">
        <v>5.1200000000000002E-2</v>
      </c>
      <c r="BD21" s="337">
        <v>5.1200000000000002E-2</v>
      </c>
      <c r="BE21" s="337">
        <v>5.1200000000000002E-2</v>
      </c>
      <c r="BF21" s="337">
        <v>7.6999999999999999E-2</v>
      </c>
      <c r="BG21" s="337">
        <v>7.6999999999999999E-2</v>
      </c>
      <c r="BH21" s="337">
        <v>7.6999999999999999E-2</v>
      </c>
      <c r="BI21" s="337">
        <v>7.6999999999999999E-2</v>
      </c>
      <c r="BJ21" s="337">
        <v>7.6999999999999999E-2</v>
      </c>
      <c r="BK21" s="337">
        <v>7.6999999999999999E-2</v>
      </c>
      <c r="BL21" s="337">
        <v>7.6999999999999999E-2</v>
      </c>
      <c r="BM21" s="337">
        <v>7.6999999999999999E-2</v>
      </c>
      <c r="BN21" s="337">
        <v>5.1200000000000002E-2</v>
      </c>
      <c r="BO21" s="337">
        <v>5.1200000000000002E-2</v>
      </c>
      <c r="BP21" s="337">
        <v>5.1200000000000002E-2</v>
      </c>
      <c r="BQ21" s="337">
        <v>8.2000000000000003E-2</v>
      </c>
      <c r="BR21" s="337">
        <v>34</v>
      </c>
      <c r="BS21" s="337">
        <v>19.724</v>
      </c>
      <c r="BT21" s="337">
        <v>5.5800000000000002E-2</v>
      </c>
      <c r="BU21" s="337">
        <v>5.5800000000000002E-2</v>
      </c>
      <c r="BV21" s="337">
        <v>8.3699999999999997E-2</v>
      </c>
      <c r="BW21" s="337">
        <v>1.152853333333334</v>
      </c>
      <c r="BX21" s="337">
        <v>4.7786666666666672E-2</v>
      </c>
      <c r="BY21" s="337">
        <v>1.029333333333333</v>
      </c>
      <c r="BZ21" s="337">
        <v>1.152853333333334</v>
      </c>
      <c r="CA21" s="337">
        <v>1.152853333333334</v>
      </c>
      <c r="CB21" s="337">
        <v>1.152853333333334</v>
      </c>
      <c r="CC21" s="337">
        <v>1.152853333333334</v>
      </c>
      <c r="CD21" s="337">
        <v>4.7786666666666672E-2</v>
      </c>
      <c r="CE21" s="337">
        <v>4.7786666666666672E-2</v>
      </c>
      <c r="CF21" s="337">
        <v>4.7786666666666672E-2</v>
      </c>
      <c r="CG21" s="337">
        <v>4.7786666666666672E-2</v>
      </c>
      <c r="CH21" s="337">
        <v>1.029333333333333</v>
      </c>
      <c r="CI21" s="337">
        <v>1.029333333333333</v>
      </c>
      <c r="CJ21" s="337">
        <v>1.029333333333333</v>
      </c>
      <c r="CK21" s="337">
        <v>1.029333333333333</v>
      </c>
      <c r="CL21" s="337">
        <v>29.824000000000002</v>
      </c>
      <c r="CM21" s="337">
        <v>25.661439999999999</v>
      </c>
      <c r="CN21" s="337">
        <v>26.666361933190331</v>
      </c>
      <c r="CO21" s="337">
        <v>29.824000000000002</v>
      </c>
      <c r="CP21" s="337">
        <v>0.77200000000000002</v>
      </c>
      <c r="CQ21" s="337">
        <v>0.77200000000000002</v>
      </c>
      <c r="CR21" s="337">
        <v>0.77200000000000002</v>
      </c>
      <c r="CS21" s="337">
        <v>0.77200000000000002</v>
      </c>
      <c r="CT21" s="337">
        <v>0.77200000000000002</v>
      </c>
      <c r="CU21" s="337">
        <v>0.77200000000000002</v>
      </c>
      <c r="CV21" s="337">
        <v>0.77200000000000002</v>
      </c>
      <c r="CW21" s="337">
        <v>0.77200000000000002</v>
      </c>
      <c r="CX21" s="337">
        <v>0.77200000000000002</v>
      </c>
      <c r="CY21" s="337">
        <v>0.77200000000000002</v>
      </c>
      <c r="CZ21" s="337">
        <v>0.77200000000000002</v>
      </c>
      <c r="DA21" s="337">
        <v>0.55846479999999998</v>
      </c>
      <c r="DB21" s="337">
        <v>0.5588265</v>
      </c>
      <c r="DC21" s="337">
        <v>0.55918819999999991</v>
      </c>
      <c r="DD21" s="337">
        <v>0.55954989999999993</v>
      </c>
      <c r="DE21" s="337">
        <v>26.666332499999999</v>
      </c>
      <c r="DF21" s="337">
        <v>26.666332499999999</v>
      </c>
      <c r="DG21" s="337">
        <v>26.666332499999999</v>
      </c>
      <c r="DH21" s="337">
        <v>26.666332499999999</v>
      </c>
      <c r="DI21" s="337">
        <v>26.666332499999999</v>
      </c>
      <c r="DJ21" s="337">
        <v>26.666332499999999</v>
      </c>
      <c r="DK21" s="337">
        <v>26.666332499999999</v>
      </c>
      <c r="DL21" s="337">
        <v>26.666332499999999</v>
      </c>
      <c r="DM21" s="337">
        <v>26.666332499999999</v>
      </c>
      <c r="DN21" s="337">
        <v>26.6659708</v>
      </c>
      <c r="DO21" s="337">
        <v>26.666332499999999</v>
      </c>
      <c r="DP21" s="337">
        <v>26.666332499999999</v>
      </c>
      <c r="DQ21" s="337">
        <v>0.77200000000000002</v>
      </c>
      <c r="DR21" s="337">
        <v>0.77200000000000002</v>
      </c>
      <c r="DS21" s="337">
        <v>0.77200000000000002</v>
      </c>
      <c r="DT21" s="337">
        <v>0.77200000000000002</v>
      </c>
      <c r="DU21" s="337">
        <v>0.77200000000000002</v>
      </c>
      <c r="DV21" s="337">
        <v>0.77200000000000002</v>
      </c>
      <c r="DW21" s="337">
        <v>0.77200000000000002</v>
      </c>
      <c r="DX21" s="337">
        <v>0.77200000000000002</v>
      </c>
      <c r="DY21" s="337">
        <v>0.77200000000000002</v>
      </c>
      <c r="DZ21" s="337">
        <v>0.77200000000000002</v>
      </c>
      <c r="EA21" s="337">
        <v>0.77200000000000002</v>
      </c>
      <c r="EB21" s="337">
        <v>0.77200000000000002</v>
      </c>
      <c r="EC21" s="337">
        <v>0.77200000000000002</v>
      </c>
      <c r="ED21" s="337">
        <v>0.77200000000000002</v>
      </c>
      <c r="EE21" s="337">
        <v>0.77200000000000002</v>
      </c>
      <c r="EF21" s="337">
        <v>0.77200000000000002</v>
      </c>
      <c r="EG21" s="337">
        <v>26.666332499999999</v>
      </c>
      <c r="EH21" s="337">
        <v>26.666332499999999</v>
      </c>
      <c r="EI21" s="337">
        <v>26.666332499999999</v>
      </c>
      <c r="EJ21" s="337">
        <v>26.666332499999999</v>
      </c>
      <c r="EK21" s="337">
        <v>26.666332499999999</v>
      </c>
      <c r="EL21" s="337">
        <v>26.666332499999999</v>
      </c>
      <c r="EM21" s="337">
        <v>26.666332499999999</v>
      </c>
      <c r="EN21" s="337">
        <v>1.152853333333334</v>
      </c>
      <c r="EO21" s="337">
        <v>1.152853333333334</v>
      </c>
      <c r="EP21" s="337">
        <v>1.152853333333334</v>
      </c>
      <c r="EQ21" s="337">
        <v>1.152853333333334</v>
      </c>
      <c r="ER21" s="337">
        <v>1.152853333333334</v>
      </c>
      <c r="ES21" s="337">
        <v>1.152853333333334</v>
      </c>
      <c r="ET21" s="337">
        <v>1.152853333333334</v>
      </c>
      <c r="EU21" s="337">
        <v>1.152853333333334</v>
      </c>
      <c r="EV21" s="337">
        <v>1.152853333333334</v>
      </c>
      <c r="EW21" s="337">
        <v>1.152853333333334</v>
      </c>
      <c r="EX21" s="337">
        <v>1.152853333333334</v>
      </c>
      <c r="EY21" s="337">
        <v>1.152853333333334</v>
      </c>
      <c r="EZ21" s="337">
        <v>1.152853333333334</v>
      </c>
      <c r="FA21" s="337">
        <v>1.152853333333334</v>
      </c>
      <c r="FB21" s="337">
        <v>7.1680000000000008E-2</v>
      </c>
      <c r="FC21" s="337">
        <v>7.1680000000000008E-2</v>
      </c>
      <c r="FD21" s="337">
        <v>1.029333333333333</v>
      </c>
      <c r="FE21" s="337">
        <v>0.77200000000000002</v>
      </c>
      <c r="FF21" s="337">
        <v>1.029333333333333</v>
      </c>
      <c r="FG21" s="337">
        <v>0.77200000000000002</v>
      </c>
      <c r="FH21" s="337">
        <v>1.029333333333333</v>
      </c>
      <c r="FI21" s="337">
        <v>1.029333333333333</v>
      </c>
      <c r="FJ21" s="337">
        <v>1.029333333333333</v>
      </c>
      <c r="FK21" s="337">
        <v>1.029333333333333</v>
      </c>
      <c r="FL21" s="337">
        <v>4.7786666666666672E-2</v>
      </c>
      <c r="FM21" s="337">
        <v>0.77200000000000002</v>
      </c>
      <c r="FN21" s="337">
        <v>0.77200000000000002</v>
      </c>
      <c r="FO21" s="337">
        <v>0.77200000000000002</v>
      </c>
      <c r="FP21" s="337">
        <v>1.029333333333333</v>
      </c>
      <c r="FQ21" s="337">
        <v>1.029333333333333</v>
      </c>
      <c r="FR21" s="337">
        <v>1.029333333333333</v>
      </c>
      <c r="FS21" s="337">
        <v>1.029333333333333</v>
      </c>
      <c r="FT21" s="337">
        <v>26.666361933190331</v>
      </c>
      <c r="FU21" s="337">
        <v>26.666361933190331</v>
      </c>
      <c r="FV21" s="337">
        <v>29.824000000000002</v>
      </c>
      <c r="FW21" s="337">
        <v>26.666361933190331</v>
      </c>
      <c r="FX21" s="337">
        <v>26.665819385903081</v>
      </c>
      <c r="FY21" s="337">
        <v>3.0880000000000001</v>
      </c>
      <c r="FZ21" s="337">
        <v>3.0880000000000001</v>
      </c>
      <c r="GA21" s="337">
        <v>1.544</v>
      </c>
      <c r="GB21" s="337">
        <v>4</v>
      </c>
      <c r="GC21" s="337">
        <v>1.466</v>
      </c>
      <c r="GD21" s="337">
        <v>0.1</v>
      </c>
      <c r="GE21" s="337">
        <v>0.1</v>
      </c>
      <c r="GF21" s="337">
        <v>0.1</v>
      </c>
      <c r="GG21" s="337">
        <v>0.1</v>
      </c>
      <c r="GH21" s="337">
        <v>0.1</v>
      </c>
      <c r="GI21" s="337">
        <v>0.1</v>
      </c>
      <c r="GJ21" s="337">
        <v>0.1</v>
      </c>
      <c r="GK21" s="337">
        <v>0.1</v>
      </c>
      <c r="GL21" s="337">
        <v>0.1</v>
      </c>
      <c r="GM21" s="337">
        <v>0.1</v>
      </c>
      <c r="GN21" s="337">
        <v>0.1</v>
      </c>
      <c r="GO21" s="337">
        <v>0.1</v>
      </c>
      <c r="GP21" s="337">
        <v>2.222</v>
      </c>
      <c r="GQ21" s="337">
        <v>0.54800000000000004</v>
      </c>
      <c r="GR21" s="337">
        <v>0.54800000000000004</v>
      </c>
      <c r="GS21" s="337">
        <v>8.2000000000000003E-2</v>
      </c>
      <c r="GT21" s="337">
        <v>5.1200000000000002E-2</v>
      </c>
      <c r="GU21" s="337">
        <v>5.1200000000000002E-2</v>
      </c>
      <c r="GV21" s="337">
        <v>8.3699999999999997E-2</v>
      </c>
      <c r="GW21" s="337">
        <v>1.17</v>
      </c>
      <c r="GX21" s="337">
        <v>1.17</v>
      </c>
      <c r="GY21" s="337">
        <v>5.1200000000000002E-2</v>
      </c>
      <c r="GZ21" s="337">
        <v>5.1200000000000002E-2</v>
      </c>
      <c r="HA21" s="337">
        <v>5.1200000000000002E-2</v>
      </c>
      <c r="HB21" s="337">
        <v>8.3699999999999997E-2</v>
      </c>
      <c r="HC21" s="337">
        <v>8.3699999999999997E-2</v>
      </c>
      <c r="HD21" s="337">
        <v>8.3699999999999997E-2</v>
      </c>
      <c r="HE21" s="337">
        <v>1.17</v>
      </c>
      <c r="HF21" s="337">
        <v>1.17</v>
      </c>
      <c r="HG21" s="337">
        <v>5.1200000000000002E-2</v>
      </c>
      <c r="HH21" s="337">
        <v>5.1200000000000002E-2</v>
      </c>
      <c r="HI21" s="337">
        <v>5.1200000000000002E-2</v>
      </c>
      <c r="HJ21" s="337">
        <v>5.1200000000000002E-2</v>
      </c>
      <c r="HK21" s="337">
        <v>5.1200000000000002E-2</v>
      </c>
      <c r="HL21" s="337">
        <v>8.3699999999999997E-2</v>
      </c>
      <c r="HM21" s="337">
        <v>8.3699999999999997E-2</v>
      </c>
      <c r="HN21" s="337">
        <v>8.3699999999999997E-2</v>
      </c>
      <c r="HO21" s="337">
        <v>1.17</v>
      </c>
      <c r="HP21" s="337">
        <v>1.17</v>
      </c>
      <c r="HQ21" s="337">
        <v>1.17</v>
      </c>
      <c r="HR21" s="337">
        <v>5.1200000000000002E-2</v>
      </c>
      <c r="HS21" s="337">
        <v>5.1200000000000002E-2</v>
      </c>
      <c r="HT21" s="337">
        <v>5.1200000000000002E-2</v>
      </c>
      <c r="HU21" s="337">
        <v>5.1200000000000002E-2</v>
      </c>
      <c r="HV21" s="337">
        <v>5.1200000000000002E-2</v>
      </c>
      <c r="HW21" s="337">
        <v>5.1200000000000002E-2</v>
      </c>
      <c r="HX21" s="337">
        <v>8.3699999999999997E-2</v>
      </c>
      <c r="HY21" s="337">
        <v>8.3699999999999997E-2</v>
      </c>
      <c r="HZ21" s="337">
        <v>8.3699999999999997E-2</v>
      </c>
      <c r="IA21" s="337">
        <v>1.17</v>
      </c>
      <c r="IB21" s="337">
        <v>1.17</v>
      </c>
      <c r="IC21" s="337">
        <v>1.17</v>
      </c>
      <c r="ID21" s="337">
        <v>2.67</v>
      </c>
      <c r="IE21" s="337">
        <v>2.67</v>
      </c>
      <c r="IF21" s="337">
        <v>100</v>
      </c>
      <c r="IG21" s="337">
        <v>100</v>
      </c>
      <c r="IH21" s="337">
        <v>50</v>
      </c>
      <c r="II21" s="337">
        <v>0.17599999999999999</v>
      </c>
      <c r="IJ21" s="337">
        <v>0.17599999999999999</v>
      </c>
      <c r="IK21" s="337">
        <v>0.17599999999999999</v>
      </c>
      <c r="IL21" s="337">
        <v>0.17599999999999999</v>
      </c>
      <c r="IM21" s="337">
        <v>0.17599999999999999</v>
      </c>
      <c r="IN21" s="337">
        <v>206.67</v>
      </c>
      <c r="IO21" s="337">
        <v>206.67</v>
      </c>
      <c r="IP21" s="337">
        <v>206.67</v>
      </c>
      <c r="IQ21" s="337">
        <v>206.67</v>
      </c>
      <c r="IR21" s="337">
        <v>206.67</v>
      </c>
      <c r="IS21" s="337">
        <v>0.67703999999999998</v>
      </c>
      <c r="IT21" s="337">
        <v>0.68</v>
      </c>
      <c r="IU21" s="337">
        <v>0.68</v>
      </c>
      <c r="IV21" s="337">
        <v>0.68</v>
      </c>
      <c r="IW21" s="337">
        <v>0.56200000000000006</v>
      </c>
      <c r="IX21" s="337">
        <v>0.56200000000000006</v>
      </c>
      <c r="IY21" s="337">
        <v>1.845</v>
      </c>
      <c r="IZ21" s="337">
        <v>1.843</v>
      </c>
      <c r="JA21" s="337">
        <v>27.7</v>
      </c>
      <c r="JB21" s="337">
        <v>20</v>
      </c>
      <c r="JC21" s="337">
        <v>20</v>
      </c>
      <c r="JD21" s="337"/>
      <c r="JE21" s="337"/>
      <c r="JF21" s="337"/>
      <c r="JG21" s="337"/>
      <c r="JH21" s="337"/>
      <c r="JI21" s="337"/>
      <c r="JJ21" s="337"/>
      <c r="JK21" s="337"/>
      <c r="JL21" s="337">
        <v>7.0000000000000007E-2</v>
      </c>
      <c r="JM21" s="337">
        <v>7.0000000000000007E-2</v>
      </c>
      <c r="JN21" s="337">
        <v>4.65E-2</v>
      </c>
      <c r="JO21" s="337">
        <v>7.0000000000000007E-2</v>
      </c>
      <c r="JP21" s="337">
        <v>7.0000000000000007E-2</v>
      </c>
      <c r="JQ21" s="337">
        <v>4.65E-2</v>
      </c>
      <c r="JR21" s="337">
        <v>7.0000000000000007E-2</v>
      </c>
      <c r="JS21" s="337">
        <v>7.0000000000000007E-2</v>
      </c>
      <c r="JT21" s="337">
        <v>4.65E-2</v>
      </c>
      <c r="JU21" s="337">
        <v>7</v>
      </c>
      <c r="JV21" s="337">
        <v>3.5</v>
      </c>
      <c r="JW21" s="337">
        <v>36</v>
      </c>
      <c r="JX21" s="337">
        <v>36</v>
      </c>
      <c r="JY21" s="337">
        <v>36</v>
      </c>
      <c r="JZ21" s="337">
        <v>36</v>
      </c>
      <c r="KA21" s="337">
        <v>36</v>
      </c>
      <c r="KB21" s="337">
        <v>36</v>
      </c>
      <c r="KC21" s="337">
        <v>7</v>
      </c>
      <c r="KD21" s="337">
        <v>3.5</v>
      </c>
      <c r="KE21" s="337">
        <v>0.7</v>
      </c>
      <c r="KF21" s="337">
        <v>36</v>
      </c>
      <c r="KG21" s="337">
        <v>36</v>
      </c>
      <c r="KH21" s="337">
        <v>36</v>
      </c>
      <c r="KI21" s="337">
        <v>36</v>
      </c>
      <c r="KJ21" s="337">
        <v>36</v>
      </c>
      <c r="KK21" s="337">
        <v>36</v>
      </c>
      <c r="KL21" s="337">
        <v>1000</v>
      </c>
      <c r="KM21" s="337">
        <v>7</v>
      </c>
      <c r="KN21" s="337">
        <v>3.5</v>
      </c>
      <c r="KO21" s="337">
        <v>3.5</v>
      </c>
      <c r="KP21" s="337">
        <v>0.7</v>
      </c>
      <c r="KQ21" s="337">
        <v>54</v>
      </c>
      <c r="KR21" s="337">
        <v>54</v>
      </c>
      <c r="KS21" s="337">
        <v>54</v>
      </c>
      <c r="KT21" s="337">
        <v>54</v>
      </c>
      <c r="KU21" s="337">
        <v>36</v>
      </c>
      <c r="KV21" s="337">
        <v>36</v>
      </c>
      <c r="KW21" s="337">
        <v>36</v>
      </c>
      <c r="KX21" s="337">
        <v>36</v>
      </c>
      <c r="KY21" s="337">
        <v>36</v>
      </c>
      <c r="KZ21" s="337">
        <v>36</v>
      </c>
      <c r="LA21" s="337">
        <v>24</v>
      </c>
      <c r="LB21" s="337"/>
      <c r="LC21" s="337"/>
      <c r="LD21" s="337"/>
      <c r="LE21" s="337"/>
      <c r="LF21" s="337"/>
      <c r="LG21" s="337"/>
      <c r="LH21" s="337"/>
      <c r="LI21" s="337"/>
      <c r="LJ21" s="337"/>
      <c r="LK21" s="337"/>
      <c r="LL21" s="337"/>
      <c r="LM21" s="337"/>
      <c r="LN21" s="337"/>
      <c r="LO21" s="337"/>
      <c r="LP21" s="337"/>
      <c r="LQ21" s="337"/>
      <c r="LR21" s="337"/>
      <c r="LS21" s="337"/>
      <c r="LT21" s="337"/>
      <c r="LU21" s="337"/>
      <c r="LV21" s="337"/>
      <c r="LW21" s="337"/>
      <c r="LX21" s="337"/>
      <c r="LY21" s="337"/>
      <c r="LZ21" s="337"/>
      <c r="MA21" s="337"/>
    </row>
    <row r="22" spans="2:339" ht="64.5" thickBot="1" x14ac:dyDescent="0.25">
      <c r="B22" s="271" t="s">
        <v>251</v>
      </c>
      <c r="C22" s="344" t="s">
        <v>27</v>
      </c>
      <c r="D22" s="345" t="s">
        <v>26</v>
      </c>
      <c r="E22" s="337">
        <v>5.1200000000000002E-2</v>
      </c>
      <c r="F22" s="337">
        <v>5.1200000000000002E-2</v>
      </c>
      <c r="G22" s="337">
        <v>5.1200000000000002E-2</v>
      </c>
      <c r="H22" s="337">
        <v>5.1200000000000002E-2</v>
      </c>
      <c r="I22" s="337">
        <v>0.185</v>
      </c>
      <c r="J22" s="337">
        <v>22.5</v>
      </c>
      <c r="K22" s="337">
        <v>0.185</v>
      </c>
      <c r="L22" s="337">
        <v>34</v>
      </c>
      <c r="M22" s="337">
        <v>8.2000000000000003E-2</v>
      </c>
      <c r="N22" s="337">
        <v>8.2000000000000003E-2</v>
      </c>
      <c r="O22" s="337">
        <v>8.2000000000000003E-2</v>
      </c>
      <c r="P22" s="337">
        <v>8.2000000000000003E-2</v>
      </c>
      <c r="Q22" s="337">
        <v>8.2000000000000003E-2</v>
      </c>
      <c r="R22" s="337">
        <v>8.2000000000000003E-2</v>
      </c>
      <c r="S22" s="337">
        <v>8.2000000000000003E-2</v>
      </c>
      <c r="T22" s="337">
        <v>8.2000000000000003E-2</v>
      </c>
      <c r="U22" s="337">
        <v>8.2000000000000003E-2</v>
      </c>
      <c r="V22" s="337">
        <v>8.2000000000000003E-2</v>
      </c>
      <c r="W22" s="337">
        <v>8.2000000000000003E-2</v>
      </c>
      <c r="X22" s="337">
        <v>29.5</v>
      </c>
      <c r="Y22" s="337">
        <v>5.6000000000000001E-2</v>
      </c>
      <c r="Z22" s="337">
        <v>5.6000000000000001E-2</v>
      </c>
      <c r="AA22" s="337">
        <v>5.6000000000000001E-2</v>
      </c>
      <c r="AB22" s="337">
        <v>8.2000000000000003E-2</v>
      </c>
      <c r="AC22" s="337">
        <v>8.2000000000000003E-2</v>
      </c>
      <c r="AD22" s="337">
        <v>8.2000000000000003E-2</v>
      </c>
      <c r="AE22" s="337">
        <v>5.6000000000000001E-2</v>
      </c>
      <c r="AF22" s="337">
        <v>5.6000000000000001E-2</v>
      </c>
      <c r="AG22" s="337">
        <v>5.6000000000000001E-2</v>
      </c>
      <c r="AH22" s="337">
        <v>8.2000000000000003E-2</v>
      </c>
      <c r="AI22" s="337">
        <v>8.2000000000000003E-2</v>
      </c>
      <c r="AJ22" s="337">
        <v>8.2000000000000003E-2</v>
      </c>
      <c r="AK22" s="337">
        <v>8.2000000000000003E-2</v>
      </c>
      <c r="AL22" s="337">
        <v>8.2000000000000003E-2</v>
      </c>
      <c r="AM22" s="337">
        <v>8.2000000000000003E-2</v>
      </c>
      <c r="AN22" s="337">
        <v>8.2000000000000003E-2</v>
      </c>
      <c r="AO22" s="337">
        <v>8.2000000000000003E-2</v>
      </c>
      <c r="AP22" s="337">
        <v>8.2000000000000003E-2</v>
      </c>
      <c r="AQ22" s="337">
        <v>5.6000000000000001E-2</v>
      </c>
      <c r="AR22" s="337">
        <v>5.6000000000000001E-2</v>
      </c>
      <c r="AS22" s="337">
        <v>5.6000000000000001E-2</v>
      </c>
      <c r="AT22" s="337">
        <v>0.87379999999999991</v>
      </c>
      <c r="AU22" s="337">
        <v>0.16400000000000001</v>
      </c>
      <c r="AV22" s="337">
        <v>5.73</v>
      </c>
      <c r="AW22" s="337">
        <v>8.59</v>
      </c>
      <c r="AX22" s="337">
        <v>7.6999999999999999E-2</v>
      </c>
      <c r="AY22" s="337">
        <v>7.6999999999999999E-2</v>
      </c>
      <c r="AZ22" s="337">
        <v>7.6999999999999999E-2</v>
      </c>
      <c r="BA22" s="337">
        <v>7.6999999999999999E-2</v>
      </c>
      <c r="BB22" s="337">
        <v>5.1200000000000002E-2</v>
      </c>
      <c r="BC22" s="337">
        <v>5.1200000000000002E-2</v>
      </c>
      <c r="BD22" s="337">
        <v>5.1200000000000002E-2</v>
      </c>
      <c r="BE22" s="337">
        <v>5.1200000000000002E-2</v>
      </c>
      <c r="BF22" s="337">
        <v>7.6999999999999999E-2</v>
      </c>
      <c r="BG22" s="337">
        <v>7.6999999999999999E-2</v>
      </c>
      <c r="BH22" s="337">
        <v>7.6999999999999999E-2</v>
      </c>
      <c r="BI22" s="337">
        <v>7.6999999999999999E-2</v>
      </c>
      <c r="BJ22" s="337">
        <v>7.6999999999999999E-2</v>
      </c>
      <c r="BK22" s="337">
        <v>7.6999999999999999E-2</v>
      </c>
      <c r="BL22" s="337">
        <v>7.6999999999999999E-2</v>
      </c>
      <c r="BM22" s="337">
        <v>7.6999999999999999E-2</v>
      </c>
      <c r="BN22" s="337">
        <v>5.1200000000000002E-2</v>
      </c>
      <c r="BO22" s="337">
        <v>5.1200000000000002E-2</v>
      </c>
      <c r="BP22" s="337">
        <v>5.1200000000000002E-2</v>
      </c>
      <c r="BQ22" s="337">
        <v>8.2000000000000003E-2</v>
      </c>
      <c r="BR22" s="337">
        <v>34</v>
      </c>
      <c r="BS22" s="337">
        <v>19.724</v>
      </c>
      <c r="BT22" s="337">
        <v>5.5800000000000002E-2</v>
      </c>
      <c r="BU22" s="337">
        <v>5.5800000000000002E-2</v>
      </c>
      <c r="BV22" s="337">
        <v>8.3699999999999997E-2</v>
      </c>
      <c r="BW22" s="337">
        <v>1.152853333333334</v>
      </c>
      <c r="BX22" s="337">
        <v>4.7786666666666672E-2</v>
      </c>
      <c r="BY22" s="337">
        <v>1.029333333333333</v>
      </c>
      <c r="BZ22" s="337">
        <v>1.152853333333334</v>
      </c>
      <c r="CA22" s="337">
        <v>1.152853333333334</v>
      </c>
      <c r="CB22" s="337">
        <v>1.152853333333334</v>
      </c>
      <c r="CC22" s="337">
        <v>1.152853333333334</v>
      </c>
      <c r="CD22" s="337">
        <v>4.7786666666666672E-2</v>
      </c>
      <c r="CE22" s="337">
        <v>4.7786666666666672E-2</v>
      </c>
      <c r="CF22" s="337">
        <v>4.7786666666666672E-2</v>
      </c>
      <c r="CG22" s="337">
        <v>4.7786666666666672E-2</v>
      </c>
      <c r="CH22" s="337">
        <v>1.029333333333333</v>
      </c>
      <c r="CI22" s="337">
        <v>1.029333333333333</v>
      </c>
      <c r="CJ22" s="337">
        <v>1.029333333333333</v>
      </c>
      <c r="CK22" s="337">
        <v>1.029333333333333</v>
      </c>
      <c r="CL22" s="337">
        <v>29.824000000000002</v>
      </c>
      <c r="CM22" s="337">
        <v>25.661439999999999</v>
      </c>
      <c r="CN22" s="337">
        <v>26.666361933190331</v>
      </c>
      <c r="CO22" s="337">
        <v>29.824000000000002</v>
      </c>
      <c r="CP22" s="337">
        <v>0.77200000000000002</v>
      </c>
      <c r="CQ22" s="337">
        <v>0.77200000000000002</v>
      </c>
      <c r="CR22" s="337">
        <v>0.77200000000000002</v>
      </c>
      <c r="CS22" s="337">
        <v>0.77200000000000002</v>
      </c>
      <c r="CT22" s="337">
        <v>0.77200000000000002</v>
      </c>
      <c r="CU22" s="337">
        <v>0.77200000000000002</v>
      </c>
      <c r="CV22" s="337">
        <v>0.77200000000000002</v>
      </c>
      <c r="CW22" s="337">
        <v>0.77200000000000002</v>
      </c>
      <c r="CX22" s="337">
        <v>0.77200000000000002</v>
      </c>
      <c r="CY22" s="337">
        <v>0.77200000000000002</v>
      </c>
      <c r="CZ22" s="337">
        <v>0.77200000000000002</v>
      </c>
      <c r="DA22" s="337">
        <v>0.55846479999999998</v>
      </c>
      <c r="DB22" s="337">
        <v>0.5588265</v>
      </c>
      <c r="DC22" s="337">
        <v>0.55918819999999991</v>
      </c>
      <c r="DD22" s="337">
        <v>0.55954989999999993</v>
      </c>
      <c r="DE22" s="337">
        <v>26.666332499999999</v>
      </c>
      <c r="DF22" s="337">
        <v>26.666332499999999</v>
      </c>
      <c r="DG22" s="337">
        <v>26.666332499999999</v>
      </c>
      <c r="DH22" s="337">
        <v>26.666332499999999</v>
      </c>
      <c r="DI22" s="337">
        <v>26.666332499999999</v>
      </c>
      <c r="DJ22" s="337">
        <v>26.666332499999999</v>
      </c>
      <c r="DK22" s="337">
        <v>26.666332499999999</v>
      </c>
      <c r="DL22" s="337">
        <v>26.666332499999999</v>
      </c>
      <c r="DM22" s="337">
        <v>26.666332499999999</v>
      </c>
      <c r="DN22" s="337">
        <v>26.6659708</v>
      </c>
      <c r="DO22" s="337">
        <v>26.666332499999999</v>
      </c>
      <c r="DP22" s="337">
        <v>26.666332499999999</v>
      </c>
      <c r="DQ22" s="337">
        <v>0.77200000000000002</v>
      </c>
      <c r="DR22" s="337">
        <v>0.77200000000000002</v>
      </c>
      <c r="DS22" s="337">
        <v>0.77200000000000002</v>
      </c>
      <c r="DT22" s="337">
        <v>0.77200000000000002</v>
      </c>
      <c r="DU22" s="337">
        <v>0.77200000000000002</v>
      </c>
      <c r="DV22" s="337">
        <v>0.77200000000000002</v>
      </c>
      <c r="DW22" s="337">
        <v>0.77200000000000002</v>
      </c>
      <c r="DX22" s="337">
        <v>0.77200000000000002</v>
      </c>
      <c r="DY22" s="337">
        <v>0.77200000000000002</v>
      </c>
      <c r="DZ22" s="337">
        <v>0.77200000000000002</v>
      </c>
      <c r="EA22" s="337">
        <v>0.77200000000000002</v>
      </c>
      <c r="EB22" s="337">
        <v>0.77200000000000002</v>
      </c>
      <c r="EC22" s="337">
        <v>0.77200000000000002</v>
      </c>
      <c r="ED22" s="337">
        <v>0.77200000000000002</v>
      </c>
      <c r="EE22" s="337">
        <v>0.77200000000000002</v>
      </c>
      <c r="EF22" s="337">
        <v>0.77200000000000002</v>
      </c>
      <c r="EG22" s="337">
        <v>26.666332499999999</v>
      </c>
      <c r="EH22" s="337">
        <v>26.666332499999999</v>
      </c>
      <c r="EI22" s="337">
        <v>26.666332499999999</v>
      </c>
      <c r="EJ22" s="337">
        <v>26.666332499999999</v>
      </c>
      <c r="EK22" s="337">
        <v>26.666332499999999</v>
      </c>
      <c r="EL22" s="337">
        <v>26.666332499999999</v>
      </c>
      <c r="EM22" s="337">
        <v>26.666332499999999</v>
      </c>
      <c r="EN22" s="337">
        <v>1.152853333333334</v>
      </c>
      <c r="EO22" s="337">
        <v>1.152853333333334</v>
      </c>
      <c r="EP22" s="337">
        <v>1.152853333333334</v>
      </c>
      <c r="EQ22" s="337">
        <v>1.152853333333334</v>
      </c>
      <c r="ER22" s="337">
        <v>1.152853333333334</v>
      </c>
      <c r="ES22" s="337">
        <v>1.152853333333334</v>
      </c>
      <c r="ET22" s="337">
        <v>1.152853333333334</v>
      </c>
      <c r="EU22" s="337">
        <v>1.152853333333334</v>
      </c>
      <c r="EV22" s="337">
        <v>1.152853333333334</v>
      </c>
      <c r="EW22" s="337">
        <v>1.152853333333334</v>
      </c>
      <c r="EX22" s="337">
        <v>1.152853333333334</v>
      </c>
      <c r="EY22" s="337">
        <v>1.152853333333334</v>
      </c>
      <c r="EZ22" s="337">
        <v>1.152853333333334</v>
      </c>
      <c r="FA22" s="337">
        <v>1.152853333333334</v>
      </c>
      <c r="FB22" s="337">
        <v>7.1680000000000008E-2</v>
      </c>
      <c r="FC22" s="337">
        <v>7.1680000000000008E-2</v>
      </c>
      <c r="FD22" s="337">
        <v>1.029333333333333</v>
      </c>
      <c r="FE22" s="337">
        <v>0.77200000000000002</v>
      </c>
      <c r="FF22" s="337">
        <v>1.029333333333333</v>
      </c>
      <c r="FG22" s="337">
        <v>0.77200000000000002</v>
      </c>
      <c r="FH22" s="337">
        <v>1.029333333333333</v>
      </c>
      <c r="FI22" s="337">
        <v>1.029333333333333</v>
      </c>
      <c r="FJ22" s="337">
        <v>1.029333333333333</v>
      </c>
      <c r="FK22" s="337">
        <v>1.029333333333333</v>
      </c>
      <c r="FL22" s="337">
        <v>4.7786666666666672E-2</v>
      </c>
      <c r="FM22" s="337">
        <v>0.77200000000000002</v>
      </c>
      <c r="FN22" s="337">
        <v>0.77200000000000002</v>
      </c>
      <c r="FO22" s="337">
        <v>0.77200000000000002</v>
      </c>
      <c r="FP22" s="337">
        <v>1.029333333333333</v>
      </c>
      <c r="FQ22" s="337">
        <v>1.029333333333333</v>
      </c>
      <c r="FR22" s="337">
        <v>1.029333333333333</v>
      </c>
      <c r="FS22" s="337">
        <v>1.029333333333333</v>
      </c>
      <c r="FT22" s="337">
        <v>26.666361933190331</v>
      </c>
      <c r="FU22" s="337">
        <v>26.666361933190331</v>
      </c>
      <c r="FV22" s="337">
        <v>29.824000000000002</v>
      </c>
      <c r="FW22" s="337">
        <v>26.666361933190331</v>
      </c>
      <c r="FX22" s="337">
        <v>26.665819385903081</v>
      </c>
      <c r="FY22" s="337">
        <v>3.0880000000000001</v>
      </c>
      <c r="FZ22" s="337">
        <v>3.0880000000000001</v>
      </c>
      <c r="GA22" s="337">
        <v>1.544</v>
      </c>
      <c r="GB22" s="337">
        <v>4</v>
      </c>
      <c r="GC22" s="337">
        <v>1.466</v>
      </c>
      <c r="GD22" s="337">
        <v>0.1</v>
      </c>
      <c r="GE22" s="337">
        <v>0.1</v>
      </c>
      <c r="GF22" s="337">
        <v>0.1</v>
      </c>
      <c r="GG22" s="337">
        <v>0.1</v>
      </c>
      <c r="GH22" s="337">
        <v>0.1</v>
      </c>
      <c r="GI22" s="337">
        <v>0.1</v>
      </c>
      <c r="GJ22" s="337">
        <v>0.1</v>
      </c>
      <c r="GK22" s="337">
        <v>0.1</v>
      </c>
      <c r="GL22" s="337">
        <v>0.1</v>
      </c>
      <c r="GM22" s="337">
        <v>0.1</v>
      </c>
      <c r="GN22" s="337">
        <v>0.1</v>
      </c>
      <c r="GO22" s="337">
        <v>0.1</v>
      </c>
      <c r="GP22" s="337">
        <v>2.222</v>
      </c>
      <c r="GQ22" s="337">
        <v>0.54800000000000004</v>
      </c>
      <c r="GR22" s="337">
        <v>0.54800000000000004</v>
      </c>
      <c r="GS22" s="337">
        <v>8.2000000000000003E-2</v>
      </c>
      <c r="GT22" s="337">
        <v>5.1200000000000002E-2</v>
      </c>
      <c r="GU22" s="337">
        <v>5.1200000000000002E-2</v>
      </c>
      <c r="GV22" s="337">
        <v>8.3699999999999997E-2</v>
      </c>
      <c r="GW22" s="337">
        <v>1.17</v>
      </c>
      <c r="GX22" s="337">
        <v>1.17</v>
      </c>
      <c r="GY22" s="337">
        <v>5.1200000000000002E-2</v>
      </c>
      <c r="GZ22" s="337">
        <v>5.1200000000000002E-2</v>
      </c>
      <c r="HA22" s="337">
        <v>5.1200000000000002E-2</v>
      </c>
      <c r="HB22" s="337">
        <v>8.3699999999999997E-2</v>
      </c>
      <c r="HC22" s="337">
        <v>8.3699999999999997E-2</v>
      </c>
      <c r="HD22" s="337">
        <v>8.3699999999999997E-2</v>
      </c>
      <c r="HE22" s="337">
        <v>1.17</v>
      </c>
      <c r="HF22" s="337">
        <v>1.17</v>
      </c>
      <c r="HG22" s="337">
        <v>5.1200000000000002E-2</v>
      </c>
      <c r="HH22" s="337">
        <v>5.1200000000000002E-2</v>
      </c>
      <c r="HI22" s="337">
        <v>5.1200000000000002E-2</v>
      </c>
      <c r="HJ22" s="337">
        <v>5.1200000000000002E-2</v>
      </c>
      <c r="HK22" s="337">
        <v>5.1200000000000002E-2</v>
      </c>
      <c r="HL22" s="337">
        <v>8.3699999999999997E-2</v>
      </c>
      <c r="HM22" s="337">
        <v>8.3699999999999997E-2</v>
      </c>
      <c r="HN22" s="337">
        <v>8.3699999999999997E-2</v>
      </c>
      <c r="HO22" s="337">
        <v>1.17</v>
      </c>
      <c r="HP22" s="337">
        <v>1.17</v>
      </c>
      <c r="HQ22" s="337">
        <v>1.17</v>
      </c>
      <c r="HR22" s="337">
        <v>5.1200000000000002E-2</v>
      </c>
      <c r="HS22" s="337">
        <v>5.1200000000000002E-2</v>
      </c>
      <c r="HT22" s="337">
        <v>5.1200000000000002E-2</v>
      </c>
      <c r="HU22" s="337">
        <v>5.1200000000000002E-2</v>
      </c>
      <c r="HV22" s="337">
        <v>5.1200000000000002E-2</v>
      </c>
      <c r="HW22" s="337">
        <v>5.1200000000000002E-2</v>
      </c>
      <c r="HX22" s="337">
        <v>8.3699999999999997E-2</v>
      </c>
      <c r="HY22" s="337">
        <v>8.3699999999999997E-2</v>
      </c>
      <c r="HZ22" s="337">
        <v>8.3699999999999997E-2</v>
      </c>
      <c r="IA22" s="337">
        <v>1.17</v>
      </c>
      <c r="IB22" s="337">
        <v>1.17</v>
      </c>
      <c r="IC22" s="337">
        <v>1.17</v>
      </c>
      <c r="ID22" s="337">
        <v>2.67</v>
      </c>
      <c r="IE22" s="337">
        <v>2.67</v>
      </c>
      <c r="IF22" s="337">
        <v>100</v>
      </c>
      <c r="IG22" s="337">
        <v>100</v>
      </c>
      <c r="IH22" s="337">
        <v>50</v>
      </c>
      <c r="II22" s="337">
        <v>151.91999999999999</v>
      </c>
      <c r="IJ22" s="337">
        <v>151.91999999999999</v>
      </c>
      <c r="IK22" s="337">
        <v>151.91999999999999</v>
      </c>
      <c r="IL22" s="337">
        <v>151.91999999999999</v>
      </c>
      <c r="IM22" s="337">
        <v>151.91999999999999</v>
      </c>
      <c r="IN22" s="337">
        <v>276.23</v>
      </c>
      <c r="IO22" s="337">
        <v>276.23</v>
      </c>
      <c r="IP22" s="337">
        <v>276.23</v>
      </c>
      <c r="IQ22" s="337">
        <v>276.23</v>
      </c>
      <c r="IR22" s="337">
        <v>276.23</v>
      </c>
      <c r="IS22" s="337">
        <v>123.1812188</v>
      </c>
      <c r="IT22" s="337">
        <v>100</v>
      </c>
      <c r="IU22" s="337">
        <v>100</v>
      </c>
      <c r="IV22" s="337">
        <v>100</v>
      </c>
      <c r="IW22" s="337">
        <v>98.35</v>
      </c>
      <c r="IX22" s="337">
        <v>98.35</v>
      </c>
      <c r="IY22" s="337">
        <v>1.845</v>
      </c>
      <c r="IZ22" s="337">
        <v>1.843</v>
      </c>
      <c r="JA22" s="337">
        <v>27.7</v>
      </c>
      <c r="JB22" s="337">
        <v>20</v>
      </c>
      <c r="JC22" s="337">
        <v>20</v>
      </c>
      <c r="JD22" s="337">
        <v>98.35</v>
      </c>
      <c r="JE22" s="337">
        <v>98.35</v>
      </c>
      <c r="JF22" s="337">
        <v>3200</v>
      </c>
      <c r="JG22" s="337">
        <v>3200</v>
      </c>
      <c r="JH22" s="337">
        <v>3200</v>
      </c>
      <c r="JI22" s="337">
        <v>3200</v>
      </c>
      <c r="JJ22" s="337">
        <v>9.9999999999999995E-7</v>
      </c>
      <c r="JK22" s="337">
        <v>9.9999999999999995E-7</v>
      </c>
      <c r="JL22" s="337">
        <v>7.0000000000000007E-2</v>
      </c>
      <c r="JM22" s="337">
        <v>7.0000000000000007E-2</v>
      </c>
      <c r="JN22" s="337">
        <v>4.65E-2</v>
      </c>
      <c r="JO22" s="337">
        <v>7.0000000000000007E-2</v>
      </c>
      <c r="JP22" s="337">
        <v>7.0000000000000007E-2</v>
      </c>
      <c r="JQ22" s="337">
        <v>4.65E-2</v>
      </c>
      <c r="JR22" s="337">
        <v>7.0000000000000007E-2</v>
      </c>
      <c r="JS22" s="337">
        <v>7.0000000000000007E-2</v>
      </c>
      <c r="JT22" s="337">
        <v>4.65E-2</v>
      </c>
      <c r="JU22" s="337">
        <v>250</v>
      </c>
      <c r="JV22" s="337">
        <v>125</v>
      </c>
      <c r="JW22" s="337">
        <v>36</v>
      </c>
      <c r="JX22" s="337">
        <v>36</v>
      </c>
      <c r="JY22" s="337">
        <v>36</v>
      </c>
      <c r="JZ22" s="337">
        <v>36</v>
      </c>
      <c r="KA22" s="337">
        <v>36</v>
      </c>
      <c r="KB22" s="337">
        <v>36</v>
      </c>
      <c r="KC22" s="337">
        <v>250</v>
      </c>
      <c r="KD22" s="337">
        <v>125</v>
      </c>
      <c r="KE22" s="337">
        <v>125</v>
      </c>
      <c r="KF22" s="337">
        <v>36</v>
      </c>
      <c r="KG22" s="337">
        <v>36</v>
      </c>
      <c r="KH22" s="337">
        <v>36</v>
      </c>
      <c r="KI22" s="337">
        <v>36</v>
      </c>
      <c r="KJ22" s="337">
        <v>36</v>
      </c>
      <c r="KK22" s="337">
        <v>36</v>
      </c>
      <c r="KL22" s="337">
        <v>3200</v>
      </c>
      <c r="KM22" s="337">
        <v>250</v>
      </c>
      <c r="KN22" s="337">
        <v>125</v>
      </c>
      <c r="KO22" s="337">
        <v>250</v>
      </c>
      <c r="KP22" s="337">
        <v>125</v>
      </c>
      <c r="KQ22" s="337">
        <v>54</v>
      </c>
      <c r="KR22" s="337">
        <v>54</v>
      </c>
      <c r="KS22" s="337">
        <v>54</v>
      </c>
      <c r="KT22" s="337">
        <v>54</v>
      </c>
      <c r="KU22" s="337">
        <v>36</v>
      </c>
      <c r="KV22" s="337">
        <v>36</v>
      </c>
      <c r="KW22" s="337">
        <v>36</v>
      </c>
      <c r="KX22" s="337">
        <v>36</v>
      </c>
      <c r="KY22" s="337">
        <v>36</v>
      </c>
      <c r="KZ22" s="337">
        <v>36</v>
      </c>
      <c r="LA22" s="337">
        <v>24</v>
      </c>
      <c r="LB22" s="337">
        <v>36</v>
      </c>
      <c r="LC22" s="337">
        <v>36</v>
      </c>
      <c r="LD22" s="337">
        <v>36</v>
      </c>
      <c r="LE22" s="337">
        <v>36</v>
      </c>
      <c r="LF22" s="337">
        <v>36</v>
      </c>
      <c r="LG22" s="337">
        <v>36</v>
      </c>
      <c r="LH22" s="337">
        <v>36</v>
      </c>
      <c r="LI22" s="337">
        <v>36</v>
      </c>
      <c r="LJ22" s="337">
        <v>36</v>
      </c>
      <c r="LK22" s="337">
        <v>36</v>
      </c>
      <c r="LL22" s="337">
        <v>36</v>
      </c>
      <c r="LM22" s="337">
        <v>20</v>
      </c>
      <c r="LN22" s="337">
        <v>140</v>
      </c>
      <c r="LO22" s="337">
        <v>36</v>
      </c>
      <c r="LP22" s="337">
        <v>225</v>
      </c>
      <c r="LQ22" s="337">
        <v>250</v>
      </c>
      <c r="LR22" s="337">
        <v>416</v>
      </c>
      <c r="LS22" s="337">
        <v>500</v>
      </c>
      <c r="LT22" s="337">
        <v>72</v>
      </c>
      <c r="LU22" s="337">
        <v>500</v>
      </c>
      <c r="LV22" s="337">
        <v>416</v>
      </c>
      <c r="LW22" s="337">
        <v>72</v>
      </c>
      <c r="LX22" s="337">
        <v>500</v>
      </c>
      <c r="LY22" s="337">
        <v>416</v>
      </c>
      <c r="LZ22" s="337">
        <v>500</v>
      </c>
      <c r="MA22" s="337">
        <v>500</v>
      </c>
    </row>
    <row r="23" spans="2:339" ht="75.75" thickBot="1" x14ac:dyDescent="0.25">
      <c r="B23" s="338">
        <v>4</v>
      </c>
      <c r="C23" s="341" t="s">
        <v>28</v>
      </c>
      <c r="D23" s="339"/>
      <c r="E23" s="339"/>
      <c r="F23" s="339"/>
      <c r="G23" s="339"/>
      <c r="H23" s="339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  <c r="AC23" s="339"/>
      <c r="AD23" s="339"/>
      <c r="AE23" s="339"/>
      <c r="AF23" s="339"/>
      <c r="AG23" s="339"/>
      <c r="AH23" s="339"/>
      <c r="AI23" s="339"/>
      <c r="AJ23" s="339"/>
      <c r="AK23" s="339"/>
      <c r="AL23" s="339"/>
      <c r="AM23" s="339"/>
      <c r="AN23" s="339"/>
      <c r="AO23" s="339"/>
      <c r="AP23" s="339"/>
      <c r="AQ23" s="339"/>
      <c r="AR23" s="339"/>
      <c r="AS23" s="339"/>
      <c r="AT23" s="339"/>
      <c r="AU23" s="339"/>
      <c r="AV23" s="339"/>
      <c r="AW23" s="339"/>
      <c r="AX23" s="339"/>
      <c r="AY23" s="339"/>
      <c r="AZ23" s="339"/>
      <c r="BA23" s="339"/>
      <c r="BB23" s="339"/>
      <c r="BC23" s="339"/>
      <c r="BD23" s="339"/>
      <c r="BE23" s="339"/>
      <c r="BF23" s="339"/>
      <c r="BG23" s="339"/>
      <c r="BH23" s="339"/>
      <c r="BI23" s="339"/>
      <c r="BJ23" s="339"/>
      <c r="BK23" s="339"/>
      <c r="BL23" s="339"/>
      <c r="BM23" s="339"/>
      <c r="BN23" s="339"/>
      <c r="BO23" s="339"/>
      <c r="BP23" s="339"/>
      <c r="BQ23" s="339"/>
      <c r="BR23" s="339"/>
      <c r="BS23" s="339"/>
      <c r="BT23" s="339"/>
      <c r="BU23" s="339"/>
      <c r="BV23" s="339"/>
      <c r="BW23" s="339"/>
      <c r="BX23" s="339"/>
      <c r="BY23" s="339"/>
      <c r="BZ23" s="339"/>
      <c r="CA23" s="339"/>
      <c r="CB23" s="339"/>
      <c r="CC23" s="339"/>
      <c r="CD23" s="339"/>
      <c r="CE23" s="339"/>
      <c r="CF23" s="339"/>
      <c r="CG23" s="339"/>
      <c r="CH23" s="339"/>
      <c r="CI23" s="339"/>
      <c r="CJ23" s="339"/>
      <c r="CK23" s="339"/>
      <c r="CL23" s="339"/>
      <c r="CM23" s="339"/>
      <c r="CN23" s="339"/>
      <c r="CO23" s="339"/>
      <c r="CP23" s="339"/>
      <c r="CQ23" s="339"/>
      <c r="CR23" s="339"/>
      <c r="CS23" s="339"/>
      <c r="CT23" s="339"/>
      <c r="CU23" s="339"/>
      <c r="CV23" s="339"/>
      <c r="CW23" s="339"/>
      <c r="CX23" s="339"/>
      <c r="CY23" s="339"/>
      <c r="CZ23" s="339"/>
      <c r="DA23" s="339"/>
      <c r="DB23" s="339"/>
      <c r="DC23" s="339"/>
      <c r="DD23" s="339"/>
      <c r="DE23" s="339"/>
      <c r="DF23" s="339"/>
      <c r="DG23" s="339"/>
      <c r="DH23" s="339"/>
      <c r="DI23" s="339"/>
      <c r="DJ23" s="339"/>
      <c r="DK23" s="339"/>
      <c r="DL23" s="339"/>
      <c r="DM23" s="339"/>
      <c r="DN23" s="339"/>
      <c r="DO23" s="339"/>
      <c r="DP23" s="339"/>
      <c r="DQ23" s="339"/>
      <c r="DR23" s="339"/>
      <c r="DS23" s="339"/>
      <c r="DT23" s="339"/>
      <c r="DU23" s="339"/>
      <c r="DV23" s="339"/>
      <c r="DW23" s="339"/>
      <c r="DX23" s="339"/>
      <c r="DY23" s="339"/>
      <c r="DZ23" s="339"/>
      <c r="EA23" s="339"/>
      <c r="EB23" s="339"/>
      <c r="EC23" s="339"/>
      <c r="ED23" s="339"/>
      <c r="EE23" s="339"/>
      <c r="EF23" s="339"/>
      <c r="EG23" s="339"/>
      <c r="EH23" s="339"/>
      <c r="EI23" s="339"/>
      <c r="EJ23" s="339"/>
      <c r="EK23" s="339"/>
      <c r="EL23" s="339"/>
      <c r="EM23" s="339"/>
      <c r="EN23" s="339"/>
      <c r="EO23" s="339"/>
      <c r="EP23" s="339"/>
      <c r="EQ23" s="339"/>
      <c r="ER23" s="339"/>
      <c r="ES23" s="339"/>
      <c r="ET23" s="339"/>
      <c r="EU23" s="339"/>
      <c r="EV23" s="339"/>
      <c r="EW23" s="339"/>
      <c r="EX23" s="339"/>
      <c r="EY23" s="339"/>
      <c r="EZ23" s="339"/>
      <c r="FA23" s="339"/>
      <c r="FB23" s="339"/>
      <c r="FC23" s="339"/>
      <c r="FD23" s="339"/>
      <c r="FE23" s="339"/>
      <c r="FF23" s="339"/>
      <c r="FG23" s="339"/>
      <c r="FH23" s="339"/>
      <c r="FI23" s="339"/>
      <c r="FJ23" s="339"/>
      <c r="FK23" s="339"/>
      <c r="FL23" s="339"/>
      <c r="FM23" s="339"/>
      <c r="FN23" s="339"/>
      <c r="FO23" s="339"/>
      <c r="FP23" s="339"/>
      <c r="FQ23" s="339"/>
      <c r="FR23" s="339"/>
      <c r="FS23" s="339"/>
      <c r="FT23" s="339"/>
      <c r="FU23" s="339"/>
      <c r="FV23" s="339"/>
      <c r="FW23" s="339"/>
      <c r="FX23" s="339"/>
      <c r="FY23" s="339"/>
      <c r="FZ23" s="339"/>
      <c r="GA23" s="339"/>
      <c r="GB23" s="339"/>
      <c r="GC23" s="339"/>
      <c r="GD23" s="339"/>
      <c r="GE23" s="339"/>
      <c r="GF23" s="339"/>
      <c r="GG23" s="339"/>
      <c r="GH23" s="339"/>
      <c r="GI23" s="339"/>
      <c r="GJ23" s="339"/>
      <c r="GK23" s="339"/>
      <c r="GL23" s="339"/>
      <c r="GM23" s="339"/>
      <c r="GN23" s="339"/>
      <c r="GO23" s="339"/>
      <c r="GP23" s="339"/>
      <c r="GQ23" s="339"/>
      <c r="GR23" s="339"/>
      <c r="GS23" s="339"/>
      <c r="GT23" s="339"/>
      <c r="GU23" s="339"/>
      <c r="GV23" s="339"/>
      <c r="GW23" s="339"/>
      <c r="GX23" s="339"/>
      <c r="GY23" s="339"/>
      <c r="GZ23" s="339"/>
      <c r="HA23" s="339"/>
      <c r="HB23" s="339"/>
      <c r="HC23" s="339"/>
      <c r="HD23" s="339"/>
      <c r="HE23" s="339"/>
      <c r="HF23" s="339"/>
      <c r="HG23" s="339"/>
      <c r="HH23" s="339"/>
      <c r="HI23" s="339"/>
      <c r="HJ23" s="339"/>
      <c r="HK23" s="339"/>
      <c r="HL23" s="339"/>
      <c r="HM23" s="339"/>
      <c r="HN23" s="339"/>
      <c r="HO23" s="339"/>
      <c r="HP23" s="339"/>
      <c r="HQ23" s="339"/>
      <c r="HR23" s="339"/>
      <c r="HS23" s="339"/>
      <c r="HT23" s="339"/>
      <c r="HU23" s="339"/>
      <c r="HV23" s="339"/>
      <c r="HW23" s="339"/>
      <c r="HX23" s="339"/>
      <c r="HY23" s="339"/>
      <c r="HZ23" s="339"/>
      <c r="IA23" s="339"/>
      <c r="IB23" s="339"/>
      <c r="IC23" s="339"/>
      <c r="ID23" s="339"/>
      <c r="IE23" s="339"/>
      <c r="IF23" s="339"/>
      <c r="IG23" s="339"/>
      <c r="IH23" s="339"/>
      <c r="II23" s="339"/>
      <c r="IJ23" s="339"/>
      <c r="IK23" s="339"/>
      <c r="IL23" s="339"/>
      <c r="IM23" s="339"/>
      <c r="IN23" s="339"/>
      <c r="IO23" s="339"/>
      <c r="IP23" s="339"/>
      <c r="IQ23" s="339"/>
      <c r="IR23" s="339"/>
      <c r="IS23" s="339"/>
      <c r="IT23" s="339"/>
      <c r="IU23" s="339"/>
      <c r="IV23" s="339"/>
      <c r="IW23" s="339"/>
      <c r="IX23" s="339"/>
      <c r="IY23" s="339"/>
      <c r="IZ23" s="339"/>
      <c r="JA23" s="339"/>
      <c r="JB23" s="339"/>
      <c r="JC23" s="339"/>
      <c r="JD23" s="339"/>
      <c r="JE23" s="339"/>
      <c r="JF23" s="339"/>
      <c r="JG23" s="339"/>
      <c r="JH23" s="339"/>
      <c r="JI23" s="339"/>
      <c r="JJ23" s="339"/>
      <c r="JK23" s="339"/>
      <c r="JL23" s="339"/>
      <c r="JM23" s="339"/>
      <c r="JN23" s="339"/>
      <c r="JO23" s="339"/>
      <c r="JP23" s="339"/>
      <c r="JQ23" s="339"/>
      <c r="JR23" s="339"/>
      <c r="JS23" s="339"/>
      <c r="JT23" s="339"/>
      <c r="JU23" s="339"/>
      <c r="JV23" s="339"/>
      <c r="JW23" s="339"/>
      <c r="JX23" s="339"/>
      <c r="JY23" s="339"/>
      <c r="JZ23" s="339"/>
      <c r="KA23" s="339"/>
      <c r="KB23" s="339"/>
      <c r="KC23" s="339"/>
      <c r="KD23" s="339"/>
      <c r="KE23" s="339"/>
      <c r="KF23" s="339"/>
      <c r="KG23" s="339"/>
      <c r="KH23" s="339"/>
      <c r="KI23" s="339"/>
      <c r="KJ23" s="339"/>
      <c r="KK23" s="339"/>
      <c r="KL23" s="339"/>
      <c r="KM23" s="339"/>
      <c r="KN23" s="339"/>
      <c r="KO23" s="339"/>
      <c r="KP23" s="339"/>
      <c r="KQ23" s="339"/>
      <c r="KR23" s="339"/>
      <c r="KS23" s="339"/>
      <c r="KT23" s="339"/>
      <c r="KU23" s="339"/>
      <c r="KV23" s="339"/>
      <c r="KW23" s="339"/>
      <c r="KX23" s="339"/>
      <c r="KY23" s="339"/>
      <c r="KZ23" s="339"/>
      <c r="LA23" s="339"/>
      <c r="LB23" s="339"/>
      <c r="LC23" s="339"/>
      <c r="LD23" s="339"/>
      <c r="LE23" s="339"/>
      <c r="LF23" s="339"/>
      <c r="LG23" s="339"/>
      <c r="LH23" s="339"/>
      <c r="LI23" s="339"/>
      <c r="LJ23" s="339"/>
      <c r="LK23" s="339"/>
      <c r="LL23" s="339"/>
      <c r="LM23" s="339"/>
      <c r="LN23" s="339"/>
      <c r="LO23" s="339"/>
      <c r="LP23" s="339"/>
      <c r="LQ23" s="339"/>
      <c r="LR23" s="339"/>
      <c r="LS23" s="339"/>
      <c r="LT23" s="339"/>
      <c r="LU23" s="339"/>
      <c r="LV23" s="339"/>
      <c r="LW23" s="339"/>
      <c r="LX23" s="339"/>
      <c r="LY23" s="339"/>
      <c r="LZ23" s="339"/>
      <c r="MA23" s="339"/>
    </row>
    <row r="24" spans="2:339" ht="51.75" thickBot="1" x14ac:dyDescent="0.25">
      <c r="B24" s="23" t="s">
        <v>81</v>
      </c>
      <c r="C24" s="58" t="s">
        <v>29</v>
      </c>
      <c r="D24" s="169" t="s">
        <v>30</v>
      </c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7"/>
      <c r="S24" s="337"/>
      <c r="T24" s="337"/>
      <c r="U24" s="337"/>
      <c r="V24" s="337"/>
      <c r="W24" s="337"/>
      <c r="X24" s="337"/>
      <c r="Y24" s="337"/>
      <c r="Z24" s="337"/>
      <c r="AA24" s="337"/>
      <c r="AB24" s="337"/>
      <c r="AC24" s="337"/>
      <c r="AD24" s="337"/>
      <c r="AE24" s="337"/>
      <c r="AF24" s="337"/>
      <c r="AG24" s="337"/>
      <c r="AH24" s="337"/>
      <c r="A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7"/>
      <c r="AT24" s="337"/>
      <c r="AU24" s="337"/>
      <c r="AV24" s="337"/>
      <c r="AW24" s="337"/>
      <c r="AX24" s="337"/>
      <c r="AY24" s="337"/>
      <c r="AZ24" s="337"/>
      <c r="BA24" s="337"/>
      <c r="BB24" s="337"/>
      <c r="BC24" s="337"/>
      <c r="BD24" s="337"/>
      <c r="BE24" s="337"/>
      <c r="BF24" s="337"/>
      <c r="BG24" s="337"/>
      <c r="BH24" s="337"/>
      <c r="BI24" s="337"/>
      <c r="BJ24" s="337"/>
      <c r="BK24" s="337"/>
      <c r="BL24" s="337"/>
      <c r="BM24" s="337"/>
      <c r="BN24" s="337"/>
      <c r="BO24" s="337"/>
      <c r="BP24" s="337"/>
      <c r="BQ24" s="337"/>
      <c r="BR24" s="337"/>
      <c r="BS24" s="337"/>
      <c r="BT24" s="337"/>
      <c r="BU24" s="337"/>
      <c r="BV24" s="337"/>
      <c r="BW24" s="337"/>
      <c r="BX24" s="337"/>
      <c r="BY24" s="337"/>
      <c r="BZ24" s="337"/>
      <c r="CA24" s="337"/>
      <c r="CB24" s="337"/>
      <c r="CC24" s="337"/>
      <c r="CD24" s="337"/>
      <c r="CE24" s="337"/>
      <c r="CF24" s="337"/>
      <c r="CG24" s="337"/>
      <c r="CH24" s="337"/>
      <c r="CI24" s="337"/>
      <c r="CJ24" s="337"/>
      <c r="CK24" s="337"/>
      <c r="CL24" s="337"/>
      <c r="CM24" s="337"/>
      <c r="CN24" s="337"/>
      <c r="CO24" s="337"/>
      <c r="CP24" s="337"/>
      <c r="CQ24" s="337"/>
      <c r="CR24" s="337"/>
      <c r="CS24" s="337"/>
      <c r="CT24" s="337"/>
      <c r="CU24" s="337"/>
      <c r="CV24" s="337"/>
      <c r="CW24" s="337"/>
      <c r="CX24" s="337"/>
      <c r="CY24" s="337"/>
      <c r="CZ24" s="337"/>
      <c r="DA24" s="337"/>
      <c r="DB24" s="337"/>
      <c r="DC24" s="337"/>
      <c r="DD24" s="337"/>
      <c r="DE24" s="337"/>
      <c r="DF24" s="337"/>
      <c r="DG24" s="337"/>
      <c r="DH24" s="337"/>
      <c r="DI24" s="337"/>
      <c r="DJ24" s="337"/>
      <c r="DK24" s="337"/>
      <c r="DL24" s="337"/>
      <c r="DM24" s="337"/>
      <c r="DN24" s="337"/>
      <c r="DO24" s="337"/>
      <c r="DP24" s="337"/>
      <c r="DQ24" s="337"/>
      <c r="DR24" s="337"/>
      <c r="DS24" s="337"/>
      <c r="DT24" s="337"/>
      <c r="DU24" s="337"/>
      <c r="DV24" s="337"/>
      <c r="DW24" s="337"/>
      <c r="DX24" s="337"/>
      <c r="DY24" s="337"/>
      <c r="DZ24" s="337"/>
      <c r="EA24" s="337"/>
      <c r="EB24" s="337"/>
      <c r="EC24" s="337"/>
      <c r="ED24" s="337"/>
      <c r="EE24" s="337"/>
      <c r="EF24" s="337"/>
      <c r="EG24" s="337"/>
      <c r="EH24" s="337"/>
      <c r="EI24" s="337"/>
      <c r="EJ24" s="337"/>
      <c r="EK24" s="337"/>
      <c r="EL24" s="337"/>
      <c r="EM24" s="337"/>
      <c r="EN24" s="337"/>
      <c r="EO24" s="337"/>
      <c r="EP24" s="337"/>
      <c r="EQ24" s="337"/>
      <c r="ER24" s="337"/>
      <c r="ES24" s="337"/>
      <c r="ET24" s="337"/>
      <c r="EU24" s="337"/>
      <c r="EV24" s="337"/>
      <c r="EW24" s="337"/>
      <c r="EX24" s="337"/>
      <c r="EY24" s="337"/>
      <c r="EZ24" s="337"/>
      <c r="FA24" s="337"/>
      <c r="FB24" s="337"/>
      <c r="FC24" s="337"/>
      <c r="FD24" s="337"/>
      <c r="FE24" s="337"/>
      <c r="FF24" s="337"/>
      <c r="FG24" s="337"/>
      <c r="FH24" s="337"/>
      <c r="FI24" s="337"/>
      <c r="FJ24" s="337"/>
      <c r="FK24" s="337"/>
      <c r="FL24" s="337"/>
      <c r="FM24" s="337"/>
      <c r="FN24" s="337"/>
      <c r="FO24" s="337"/>
      <c r="FP24" s="337"/>
      <c r="FQ24" s="337"/>
      <c r="FR24" s="337"/>
      <c r="FS24" s="337"/>
      <c r="FT24" s="337"/>
      <c r="FU24" s="337"/>
      <c r="FV24" s="337"/>
      <c r="FW24" s="337"/>
      <c r="FX24" s="337"/>
      <c r="FY24" s="337"/>
      <c r="FZ24" s="337"/>
      <c r="GA24" s="337"/>
      <c r="GB24" s="337"/>
      <c r="GC24" s="337"/>
      <c r="GD24" s="337"/>
      <c r="GE24" s="337"/>
      <c r="GF24" s="337"/>
      <c r="GG24" s="337"/>
      <c r="GH24" s="337"/>
      <c r="GI24" s="337"/>
      <c r="GJ24" s="337"/>
      <c r="GK24" s="337"/>
      <c r="GL24" s="337"/>
      <c r="GM24" s="337"/>
      <c r="GN24" s="337"/>
      <c r="GO24" s="337"/>
      <c r="GP24" s="337"/>
      <c r="GQ24" s="337"/>
      <c r="GR24" s="337"/>
      <c r="GS24" s="337"/>
      <c r="GT24" s="337"/>
      <c r="GU24" s="337"/>
      <c r="GV24" s="337"/>
      <c r="GW24" s="337"/>
      <c r="GX24" s="337"/>
      <c r="GY24" s="337"/>
      <c r="GZ24" s="337"/>
      <c r="HA24" s="337"/>
      <c r="HB24" s="337"/>
      <c r="HC24" s="337"/>
      <c r="HD24" s="337"/>
      <c r="HE24" s="337"/>
      <c r="HF24" s="337"/>
      <c r="HG24" s="337"/>
      <c r="HH24" s="337"/>
      <c r="HI24" s="337"/>
      <c r="HJ24" s="337"/>
      <c r="HK24" s="337"/>
      <c r="HL24" s="337"/>
      <c r="HM24" s="337"/>
      <c r="HN24" s="337"/>
      <c r="HO24" s="337"/>
      <c r="HP24" s="337"/>
      <c r="HQ24" s="337"/>
      <c r="HR24" s="337"/>
      <c r="HS24" s="337"/>
      <c r="HT24" s="337"/>
      <c r="HU24" s="337"/>
      <c r="HV24" s="337"/>
      <c r="HW24" s="337"/>
      <c r="HX24" s="337"/>
      <c r="HY24" s="337"/>
      <c r="HZ24" s="337"/>
      <c r="IA24" s="337"/>
      <c r="IB24" s="337"/>
      <c r="IC24" s="337"/>
      <c r="ID24" s="337"/>
      <c r="IE24" s="337"/>
      <c r="IF24" s="337"/>
      <c r="IG24" s="337"/>
      <c r="IH24" s="337"/>
      <c r="II24" s="337"/>
      <c r="IJ24" s="337"/>
      <c r="IK24" s="337"/>
      <c r="IL24" s="337"/>
      <c r="IM24" s="337"/>
      <c r="IN24" s="337"/>
      <c r="IO24" s="337"/>
      <c r="IP24" s="337"/>
      <c r="IQ24" s="337"/>
      <c r="IR24" s="337"/>
      <c r="IS24" s="337"/>
      <c r="IT24" s="337"/>
      <c r="IU24" s="337"/>
      <c r="IV24" s="337"/>
      <c r="IW24" s="337"/>
      <c r="IX24" s="337"/>
      <c r="IY24" s="337"/>
      <c r="IZ24" s="337"/>
      <c r="JA24" s="337"/>
      <c r="JB24" s="337"/>
      <c r="JC24" s="337"/>
      <c r="JD24" s="337"/>
      <c r="JE24" s="337"/>
      <c r="JF24" s="337"/>
      <c r="JG24" s="337"/>
      <c r="JH24" s="337"/>
      <c r="JI24" s="337"/>
      <c r="JJ24" s="337"/>
      <c r="JK24" s="337"/>
      <c r="JL24" s="337"/>
      <c r="JM24" s="337"/>
      <c r="JN24" s="337"/>
      <c r="JO24" s="337"/>
      <c r="JP24" s="337"/>
      <c r="JQ24" s="337"/>
      <c r="JR24" s="337"/>
      <c r="JS24" s="337"/>
      <c r="JT24" s="337"/>
      <c r="JU24" s="337"/>
      <c r="JV24" s="337"/>
      <c r="JW24" s="337"/>
      <c r="JX24" s="337"/>
      <c r="JY24" s="337"/>
      <c r="JZ24" s="337"/>
      <c r="KA24" s="337"/>
      <c r="KB24" s="337"/>
      <c r="KC24" s="337"/>
      <c r="KD24" s="337"/>
      <c r="KE24" s="337"/>
      <c r="KF24" s="337"/>
      <c r="KG24" s="337"/>
      <c r="KH24" s="337"/>
      <c r="KI24" s="337"/>
      <c r="KJ24" s="337"/>
      <c r="KK24" s="337"/>
      <c r="KL24" s="337"/>
      <c r="KM24" s="337"/>
      <c r="KN24" s="337"/>
      <c r="KO24" s="337"/>
      <c r="KP24" s="337"/>
      <c r="KQ24" s="337"/>
      <c r="KR24" s="337"/>
      <c r="KS24" s="337"/>
      <c r="KT24" s="337"/>
      <c r="KU24" s="337"/>
      <c r="KV24" s="337"/>
      <c r="KW24" s="337"/>
      <c r="KX24" s="337"/>
      <c r="KY24" s="337"/>
      <c r="KZ24" s="337"/>
      <c r="LA24" s="337"/>
      <c r="LB24" s="337"/>
      <c r="LC24" s="337"/>
      <c r="LD24" s="337"/>
      <c r="LE24" s="337"/>
      <c r="LF24" s="337"/>
      <c r="LG24" s="337"/>
      <c r="LH24" s="337"/>
      <c r="LI24" s="337"/>
      <c r="LJ24" s="337"/>
      <c r="LK24" s="337"/>
      <c r="LL24" s="337"/>
      <c r="LM24" s="337"/>
      <c r="LN24" s="337"/>
      <c r="LO24" s="337"/>
      <c r="LP24" s="337"/>
      <c r="LQ24" s="337"/>
      <c r="LR24" s="337"/>
      <c r="LS24" s="337"/>
      <c r="LT24" s="337"/>
      <c r="LU24" s="337"/>
      <c r="LV24" s="337"/>
      <c r="LW24" s="337"/>
      <c r="LX24" s="337"/>
      <c r="LY24" s="337"/>
      <c r="LZ24" s="337"/>
      <c r="MA24" s="337"/>
    </row>
    <row r="25" spans="2:339" ht="102.75" thickBot="1" x14ac:dyDescent="0.25">
      <c r="B25" s="23" t="s">
        <v>82</v>
      </c>
      <c r="C25" s="58" t="s">
        <v>357</v>
      </c>
      <c r="D25" s="169" t="s">
        <v>30</v>
      </c>
      <c r="E25" s="337">
        <v>23.75</v>
      </c>
      <c r="F25" s="337">
        <v>23.75</v>
      </c>
      <c r="G25" s="337">
        <v>23.75</v>
      </c>
      <c r="H25" s="337">
        <v>23.75</v>
      </c>
      <c r="I25" s="337">
        <v>31.5</v>
      </c>
      <c r="J25" s="337">
        <v>28</v>
      </c>
      <c r="K25" s="337">
        <v>31.5</v>
      </c>
      <c r="L25" s="337">
        <v>31.5</v>
      </c>
      <c r="M25" s="337">
        <v>28.95</v>
      </c>
      <c r="N25" s="337">
        <v>28.95</v>
      </c>
      <c r="O25" s="337">
        <v>28.95</v>
      </c>
      <c r="P25" s="337">
        <v>28.95</v>
      </c>
      <c r="Q25" s="337">
        <v>28.95</v>
      </c>
      <c r="R25" s="337">
        <v>28.95</v>
      </c>
      <c r="S25" s="337">
        <v>28.95</v>
      </c>
      <c r="T25" s="337">
        <v>28.95</v>
      </c>
      <c r="U25" s="337">
        <v>28.95</v>
      </c>
      <c r="V25" s="337">
        <v>28.95</v>
      </c>
      <c r="W25" s="337">
        <v>28.95</v>
      </c>
      <c r="X25" s="337">
        <v>32.25</v>
      </c>
      <c r="Y25" s="337">
        <v>28.95</v>
      </c>
      <c r="Z25" s="337">
        <v>28.95</v>
      </c>
      <c r="AA25" s="337">
        <v>28.95</v>
      </c>
      <c r="AB25" s="337">
        <v>28.95</v>
      </c>
      <c r="AC25" s="337">
        <v>28.95</v>
      </c>
      <c r="AD25" s="337">
        <v>28.95</v>
      </c>
      <c r="AE25" s="337">
        <v>28.95</v>
      </c>
      <c r="AF25" s="337">
        <v>28.95</v>
      </c>
      <c r="AG25" s="337">
        <v>28.95</v>
      </c>
      <c r="AH25" s="337">
        <v>28.95</v>
      </c>
      <c r="AI25" s="337">
        <v>28.95</v>
      </c>
      <c r="AJ25" s="337">
        <v>28.95</v>
      </c>
      <c r="AK25" s="337">
        <v>28.95</v>
      </c>
      <c r="AL25" s="337">
        <v>28.95</v>
      </c>
      <c r="AM25" s="337">
        <v>28.95</v>
      </c>
      <c r="AN25" s="337">
        <v>28.95</v>
      </c>
      <c r="AO25" s="337">
        <v>28.95</v>
      </c>
      <c r="AP25" s="337">
        <v>28.95</v>
      </c>
      <c r="AQ25" s="337">
        <v>28.95</v>
      </c>
      <c r="AR25" s="337">
        <v>28.95</v>
      </c>
      <c r="AS25" s="337">
        <v>28.95</v>
      </c>
      <c r="AT25" s="337">
        <v>34.9</v>
      </c>
      <c r="AU25" s="337">
        <v>33.6</v>
      </c>
      <c r="AV25" s="337">
        <v>37.85</v>
      </c>
      <c r="AW25" s="337">
        <v>37.85</v>
      </c>
      <c r="AX25" s="337">
        <v>33.450000000000003</v>
      </c>
      <c r="AY25" s="337">
        <v>33.450000000000003</v>
      </c>
      <c r="AZ25" s="337">
        <v>36.950000000000003</v>
      </c>
      <c r="BA25" s="337">
        <v>36.950000000000003</v>
      </c>
      <c r="BB25" s="337">
        <v>33.450000000000003</v>
      </c>
      <c r="BC25" s="337">
        <v>33.450000000000003</v>
      </c>
      <c r="BD25" s="337">
        <v>33.450000000000003</v>
      </c>
      <c r="BE25" s="337">
        <v>33.450000000000003</v>
      </c>
      <c r="BF25" s="337">
        <v>33.450000000000003</v>
      </c>
      <c r="BG25" s="337">
        <v>33.450000000000003</v>
      </c>
      <c r="BH25" s="337">
        <v>33.450000000000003</v>
      </c>
      <c r="BI25" s="337">
        <v>33.450000000000003</v>
      </c>
      <c r="BJ25" s="337">
        <v>36.950000000000003</v>
      </c>
      <c r="BK25" s="337">
        <v>36.950000000000003</v>
      </c>
      <c r="BL25" s="337">
        <v>36.950000000000003</v>
      </c>
      <c r="BM25" s="337">
        <v>36.950000000000003</v>
      </c>
      <c r="BN25" s="337">
        <v>23.75</v>
      </c>
      <c r="BO25" s="337">
        <v>23.75</v>
      </c>
      <c r="BP25" s="337">
        <v>23.75</v>
      </c>
      <c r="BQ25" s="337">
        <v>28.950980400142569</v>
      </c>
      <c r="BR25" s="337">
        <v>28.5</v>
      </c>
      <c r="BS25" s="337">
        <v>28.9</v>
      </c>
      <c r="BT25" s="337">
        <v>37.299999999999997</v>
      </c>
      <c r="BU25" s="337">
        <v>37.299999999999997</v>
      </c>
      <c r="BV25" s="337">
        <v>28.2</v>
      </c>
      <c r="BW25" s="337">
        <v>19.22097857935718</v>
      </c>
      <c r="BX25" s="337">
        <v>19.22097857935718</v>
      </c>
      <c r="BY25" s="337">
        <v>23.72097857935718</v>
      </c>
      <c r="BZ25" s="337">
        <v>25.72097857935718</v>
      </c>
      <c r="CA25" s="337">
        <v>25.72097857935718</v>
      </c>
      <c r="CB25" s="337">
        <v>18.72097857935718</v>
      </c>
      <c r="CC25" s="337">
        <v>23.72097857935718</v>
      </c>
      <c r="CD25" s="337">
        <v>25.72097857935718</v>
      </c>
      <c r="CE25" s="337">
        <v>23.72097857935718</v>
      </c>
      <c r="CF25" s="337">
        <v>26.72097857935718</v>
      </c>
      <c r="CG25" s="337">
        <v>26.72097857935718</v>
      </c>
      <c r="CH25" s="337">
        <v>31.02097857935718</v>
      </c>
      <c r="CI25" s="337">
        <v>30.02097857935718</v>
      </c>
      <c r="CJ25" s="337">
        <v>27.02097857935718</v>
      </c>
      <c r="CK25" s="337">
        <v>29.02097857935718</v>
      </c>
      <c r="CL25" s="337">
        <v>18.72097857935718</v>
      </c>
      <c r="CM25" s="337">
        <v>26.323937598229691</v>
      </c>
      <c r="CN25" s="337">
        <v>26.323937598229691</v>
      </c>
      <c r="CO25" s="337">
        <v>24.323937598229691</v>
      </c>
      <c r="CP25" s="337">
        <v>19.22097857935718</v>
      </c>
      <c r="CQ25" s="337">
        <v>19.22097857935718</v>
      </c>
      <c r="CR25" s="337">
        <v>26.323937598229691</v>
      </c>
      <c r="CS25" s="337">
        <v>26.323937598229691</v>
      </c>
      <c r="CT25" s="337">
        <v>24.323937598229691</v>
      </c>
      <c r="CU25" s="337">
        <v>28.323937598229691</v>
      </c>
      <c r="CV25" s="337">
        <v>24.323937598229691</v>
      </c>
      <c r="CW25" s="337">
        <v>24.323937598229691</v>
      </c>
      <c r="CX25" s="337">
        <v>16.72097857935718</v>
      </c>
      <c r="CY25" s="337">
        <v>24.323937598229691</v>
      </c>
      <c r="CZ25" s="337">
        <v>26.323937598229691</v>
      </c>
      <c r="DA25" s="337">
        <v>31.623937598229691</v>
      </c>
      <c r="DB25" s="337">
        <v>30.623937598229691</v>
      </c>
      <c r="DC25" s="337">
        <v>27.623937598229691</v>
      </c>
      <c r="DD25" s="337">
        <v>29.623937598229691</v>
      </c>
      <c r="DE25" s="337">
        <v>22.323937598229691</v>
      </c>
      <c r="DF25" s="337">
        <v>22.323937598229691</v>
      </c>
      <c r="DG25" s="337">
        <v>22.323937598229691</v>
      </c>
      <c r="DH25" s="337">
        <v>24.323937598229691</v>
      </c>
      <c r="DI25" s="337">
        <v>15.72097857935718</v>
      </c>
      <c r="DJ25" s="337">
        <v>17.72097857935718</v>
      </c>
      <c r="DK25" s="337">
        <v>18.72097857935718</v>
      </c>
      <c r="DL25" s="337">
        <v>27.323937598229691</v>
      </c>
      <c r="DM25" s="337">
        <v>23.72097857935718</v>
      </c>
      <c r="DN25" s="337">
        <v>30.323937598229691</v>
      </c>
      <c r="DO25" s="337">
        <v>30.323937598229691</v>
      </c>
      <c r="DP25" s="337">
        <v>19.22097857935718</v>
      </c>
      <c r="DQ25" s="337">
        <v>24.323937598229691</v>
      </c>
      <c r="DR25" s="337">
        <v>19.22097857935718</v>
      </c>
      <c r="DS25" s="337">
        <v>19.22097857935718</v>
      </c>
      <c r="DT25" s="337">
        <v>26.323937598229691</v>
      </c>
      <c r="DU25" s="337">
        <v>26.323937598229691</v>
      </c>
      <c r="DV25" s="337">
        <v>30.323937598229691</v>
      </c>
      <c r="DW25" s="337">
        <v>24.323937598229691</v>
      </c>
      <c r="DX25" s="337">
        <v>25.323937598229691</v>
      </c>
      <c r="DY25" s="337">
        <v>25.323937598229691</v>
      </c>
      <c r="DZ25" s="337">
        <v>17.72097857935718</v>
      </c>
      <c r="EA25" s="337">
        <v>18.323937598229691</v>
      </c>
      <c r="EB25" s="337">
        <v>26.323937598229691</v>
      </c>
      <c r="EC25" s="337">
        <v>31.02097857935718</v>
      </c>
      <c r="ED25" s="337">
        <v>30.02097857935718</v>
      </c>
      <c r="EE25" s="337">
        <v>27.02097857935718</v>
      </c>
      <c r="EF25" s="337">
        <v>29.02097857935718</v>
      </c>
      <c r="EG25" s="337">
        <v>24.323937598229691</v>
      </c>
      <c r="EH25" s="337">
        <v>24.323937598229691</v>
      </c>
      <c r="EI25" s="337">
        <v>19.22097857935718</v>
      </c>
      <c r="EJ25" s="337">
        <v>22.323937598229691</v>
      </c>
      <c r="EK25" s="337">
        <v>17.72097857935718</v>
      </c>
      <c r="EL25" s="337">
        <v>17.72097857935718</v>
      </c>
      <c r="EM25" s="337">
        <v>23.72097857935718</v>
      </c>
      <c r="EN25" s="337">
        <v>23.72097857935718</v>
      </c>
      <c r="EO25" s="337">
        <v>23.72097857935718</v>
      </c>
      <c r="EP25" s="337">
        <v>25.72097857935718</v>
      </c>
      <c r="EQ25" s="337">
        <v>25.72097857935718</v>
      </c>
      <c r="ER25" s="337">
        <v>18.72097857935718</v>
      </c>
      <c r="ES25" s="337">
        <v>23.72097857935718</v>
      </c>
      <c r="ET25" s="337">
        <v>25.72097857935718</v>
      </c>
      <c r="EU25" s="337">
        <v>23.72097857935718</v>
      </c>
      <c r="EV25" s="337">
        <v>26.72097857935718</v>
      </c>
      <c r="EW25" s="337">
        <v>26.72097857935718</v>
      </c>
      <c r="EX25" s="337">
        <v>31.02097857935718</v>
      </c>
      <c r="EY25" s="337">
        <v>30.02097857935718</v>
      </c>
      <c r="EZ25" s="337">
        <v>27.02097857935718</v>
      </c>
      <c r="FA25" s="337">
        <v>29.02097857935718</v>
      </c>
      <c r="FB25" s="337">
        <v>23.72097857935718</v>
      </c>
      <c r="FC25" s="337">
        <v>25.72097857935718</v>
      </c>
      <c r="FD25" s="337">
        <v>19.22097857935718</v>
      </c>
      <c r="FE25" s="337">
        <v>23.72097857935718</v>
      </c>
      <c r="FF25" s="337">
        <v>19.22097857935718</v>
      </c>
      <c r="FG25" s="337">
        <v>23.72097857935718</v>
      </c>
      <c r="FH25" s="337">
        <v>25.72097857935718</v>
      </c>
      <c r="FI25" s="337">
        <v>25.72097857935718</v>
      </c>
      <c r="FJ25" s="337">
        <v>14.72097857935718</v>
      </c>
      <c r="FK25" s="337">
        <v>18.72097857935718</v>
      </c>
      <c r="FL25" s="337">
        <v>26.72097857935718</v>
      </c>
      <c r="FM25" s="337">
        <v>23.72097857935718</v>
      </c>
      <c r="FN25" s="337">
        <v>26.72097857935718</v>
      </c>
      <c r="FO25" s="337">
        <v>26.72097857935718</v>
      </c>
      <c r="FP25" s="337">
        <v>31.02097857935718</v>
      </c>
      <c r="FQ25" s="337">
        <v>30.02097857935718</v>
      </c>
      <c r="FR25" s="337">
        <v>27.02097857935718</v>
      </c>
      <c r="FS25" s="337">
        <v>29.02097857935718</v>
      </c>
      <c r="FT25" s="337">
        <v>24.323937598229691</v>
      </c>
      <c r="FU25" s="337">
        <v>18.72097857935718</v>
      </c>
      <c r="FV25" s="337">
        <v>26.323937598229691</v>
      </c>
      <c r="FW25" s="337">
        <v>22.72097857935718</v>
      </c>
      <c r="FX25" s="337">
        <v>24.323937598229691</v>
      </c>
      <c r="FY25" s="337">
        <v>29.7</v>
      </c>
      <c r="FZ25" s="337">
        <v>29</v>
      </c>
      <c r="GA25" s="337">
        <v>34.1</v>
      </c>
      <c r="GB25" s="337">
        <v>33</v>
      </c>
      <c r="GC25" s="337">
        <v>33.9</v>
      </c>
      <c r="GD25" s="337">
        <v>32.5</v>
      </c>
      <c r="GE25" s="337">
        <v>33.6</v>
      </c>
      <c r="GF25" s="337">
        <v>33.6</v>
      </c>
      <c r="GG25" s="337">
        <v>33.6</v>
      </c>
      <c r="GH25" s="337">
        <v>33.6</v>
      </c>
      <c r="GI25" s="337">
        <v>33.6</v>
      </c>
      <c r="GJ25" s="337">
        <v>33.6</v>
      </c>
      <c r="GK25" s="337">
        <v>33.6</v>
      </c>
      <c r="GL25" s="337">
        <v>33.6</v>
      </c>
      <c r="GM25" s="337">
        <v>33.6</v>
      </c>
      <c r="GN25" s="337">
        <v>33.6</v>
      </c>
      <c r="GO25" s="337">
        <v>33.6</v>
      </c>
      <c r="GP25" s="337">
        <v>30.4</v>
      </c>
      <c r="GQ25" s="337">
        <v>32.049999999999997</v>
      </c>
      <c r="GR25" s="337">
        <v>32.5</v>
      </c>
      <c r="GS25" s="337">
        <v>28.950980400142569</v>
      </c>
      <c r="GT25" s="337">
        <v>28.950980400142569</v>
      </c>
      <c r="GU25" s="337">
        <v>28.950980400142569</v>
      </c>
      <c r="GV25" s="337">
        <v>28.950980400142569</v>
      </c>
      <c r="GW25" s="337">
        <v>28.950980400142569</v>
      </c>
      <c r="GX25" s="337">
        <v>28.950980400142569</v>
      </c>
      <c r="GY25" s="337">
        <v>19.75098040014257</v>
      </c>
      <c r="GZ25" s="337">
        <v>28.950980400142569</v>
      </c>
      <c r="HA25" s="337">
        <v>28.950980400142569</v>
      </c>
      <c r="HB25" s="337">
        <v>28.950980400142569</v>
      </c>
      <c r="HC25" s="337">
        <v>28.950980400142569</v>
      </c>
      <c r="HD25" s="337">
        <v>28.950980400142569</v>
      </c>
      <c r="HE25" s="337">
        <v>28.950980400142569</v>
      </c>
      <c r="HF25" s="337">
        <v>28.950980400142569</v>
      </c>
      <c r="HG25" s="337">
        <v>19.75098040014257</v>
      </c>
      <c r="HH25" s="337">
        <v>19.75098040014257</v>
      </c>
      <c r="HI25" s="337">
        <v>19.75098040014257</v>
      </c>
      <c r="HJ25" s="337">
        <v>28.950980400142569</v>
      </c>
      <c r="HK25" s="337">
        <v>28.950980400142569</v>
      </c>
      <c r="HL25" s="337">
        <v>28.950980400142569</v>
      </c>
      <c r="HM25" s="337">
        <v>28.950980400142569</v>
      </c>
      <c r="HN25" s="337">
        <v>28.950980400142569</v>
      </c>
      <c r="HO25" s="337">
        <v>28.950980400142569</v>
      </c>
      <c r="HP25" s="337">
        <v>28.950980400142569</v>
      </c>
      <c r="HQ25" s="337">
        <v>28.950980400142569</v>
      </c>
      <c r="HR25" s="337">
        <v>19.75098040014257</v>
      </c>
      <c r="HS25" s="337">
        <v>19.75098040014257</v>
      </c>
      <c r="HT25" s="337">
        <v>19.75098040014257</v>
      </c>
      <c r="HU25" s="337">
        <v>28.950980400142569</v>
      </c>
      <c r="HV25" s="337">
        <v>28.950980400142569</v>
      </c>
      <c r="HW25" s="337">
        <v>28.950980400142569</v>
      </c>
      <c r="HX25" s="337">
        <v>28.950980400142569</v>
      </c>
      <c r="HY25" s="337">
        <v>28.950980400142569</v>
      </c>
      <c r="HZ25" s="337">
        <v>28.950980400142569</v>
      </c>
      <c r="IA25" s="337">
        <v>28.950980400142569</v>
      </c>
      <c r="IB25" s="337">
        <v>28.950980400142569</v>
      </c>
      <c r="IC25" s="337">
        <v>28.950980400142569</v>
      </c>
      <c r="ID25" s="337">
        <v>43.45</v>
      </c>
      <c r="IE25" s="337">
        <v>46.65</v>
      </c>
      <c r="IF25" s="337">
        <v>51.65</v>
      </c>
      <c r="IG25" s="337">
        <v>51.65</v>
      </c>
      <c r="IH25" s="337">
        <v>51.65</v>
      </c>
      <c r="II25" s="337">
        <v>48.45</v>
      </c>
      <c r="IJ25" s="337">
        <v>48.45</v>
      </c>
      <c r="IK25" s="337">
        <v>48.45</v>
      </c>
      <c r="IL25" s="337">
        <v>48.45</v>
      </c>
      <c r="IM25" s="337">
        <v>48.45</v>
      </c>
      <c r="IN25" s="337">
        <v>48.45</v>
      </c>
      <c r="IO25" s="337">
        <v>48.45</v>
      </c>
      <c r="IP25" s="337">
        <v>48.45</v>
      </c>
      <c r="IQ25" s="337">
        <v>48.45</v>
      </c>
      <c r="IR25" s="337">
        <v>48.45</v>
      </c>
      <c r="IS25" s="337">
        <v>41.7</v>
      </c>
      <c r="IT25" s="337">
        <v>41</v>
      </c>
      <c r="IU25" s="337">
        <v>41</v>
      </c>
      <c r="IV25" s="337">
        <v>41</v>
      </c>
      <c r="IW25" s="337">
        <v>40</v>
      </c>
      <c r="IX25" s="337">
        <v>40</v>
      </c>
      <c r="IY25" s="337">
        <v>46</v>
      </c>
      <c r="IZ25" s="337">
        <v>46</v>
      </c>
      <c r="JA25" s="337">
        <v>47.4</v>
      </c>
      <c r="JB25" s="337">
        <v>49</v>
      </c>
      <c r="JC25" s="337">
        <v>48</v>
      </c>
      <c r="JD25" s="337"/>
      <c r="JE25" s="337"/>
      <c r="JF25" s="337"/>
      <c r="JG25" s="337"/>
      <c r="JH25" s="337"/>
      <c r="JI25" s="337"/>
      <c r="JJ25" s="337"/>
      <c r="JK25" s="337"/>
      <c r="JL25" s="337">
        <v>28.5</v>
      </c>
      <c r="JM25" s="337">
        <v>37</v>
      </c>
      <c r="JN25" s="337">
        <v>31.9</v>
      </c>
      <c r="JO25" s="337">
        <v>28.5</v>
      </c>
      <c r="JP25" s="337">
        <v>37</v>
      </c>
      <c r="JQ25" s="337">
        <v>31.9</v>
      </c>
      <c r="JR25" s="337">
        <v>28.5</v>
      </c>
      <c r="JS25" s="337">
        <v>37</v>
      </c>
      <c r="JT25" s="337">
        <v>31.9</v>
      </c>
      <c r="JU25" s="337">
        <v>43.5</v>
      </c>
      <c r="JV25" s="337">
        <v>43.5</v>
      </c>
      <c r="JW25" s="337">
        <v>47</v>
      </c>
      <c r="JX25" s="337">
        <v>47</v>
      </c>
      <c r="JY25" s="337">
        <v>47</v>
      </c>
      <c r="JZ25" s="337">
        <v>47</v>
      </c>
      <c r="KA25" s="337">
        <v>47</v>
      </c>
      <c r="KB25" s="337">
        <v>47</v>
      </c>
      <c r="KC25" s="337">
        <v>43.5</v>
      </c>
      <c r="KD25" s="337">
        <v>43.5</v>
      </c>
      <c r="KE25" s="337">
        <v>43.5</v>
      </c>
      <c r="KF25" s="337">
        <v>47</v>
      </c>
      <c r="KG25" s="337">
        <v>47</v>
      </c>
      <c r="KH25" s="337">
        <v>47</v>
      </c>
      <c r="KI25" s="337">
        <v>47</v>
      </c>
      <c r="KJ25" s="337">
        <v>47</v>
      </c>
      <c r="KK25" s="337">
        <v>47</v>
      </c>
      <c r="KL25" s="337">
        <v>54.5</v>
      </c>
      <c r="KM25" s="337">
        <v>43.5</v>
      </c>
      <c r="KN25" s="337">
        <v>43.5</v>
      </c>
      <c r="KO25" s="337">
        <v>43.5</v>
      </c>
      <c r="KP25" s="337">
        <v>43.5</v>
      </c>
      <c r="KQ25" s="337">
        <v>47.2</v>
      </c>
      <c r="KR25" s="337">
        <v>47.2</v>
      </c>
      <c r="KS25" s="337">
        <v>47.2</v>
      </c>
      <c r="KT25" s="337">
        <v>47.2</v>
      </c>
      <c r="KU25" s="337">
        <v>47</v>
      </c>
      <c r="KV25" s="337">
        <v>47</v>
      </c>
      <c r="KW25" s="337">
        <v>47</v>
      </c>
      <c r="KX25" s="337">
        <v>47</v>
      </c>
      <c r="KY25" s="337">
        <v>47</v>
      </c>
      <c r="KZ25" s="337">
        <v>47</v>
      </c>
      <c r="LA25" s="337">
        <v>50.1</v>
      </c>
      <c r="LB25" s="337"/>
      <c r="LC25" s="337"/>
      <c r="LD25" s="337"/>
      <c r="LE25" s="337"/>
      <c r="LF25" s="337"/>
      <c r="LG25" s="337"/>
      <c r="LH25" s="337"/>
      <c r="LI25" s="337"/>
      <c r="LJ25" s="337"/>
      <c r="LK25" s="337"/>
      <c r="LL25" s="337"/>
      <c r="LM25" s="337"/>
      <c r="LN25" s="337"/>
      <c r="LO25" s="337"/>
      <c r="LP25" s="337"/>
      <c r="LQ25" s="337"/>
      <c r="LR25" s="337"/>
      <c r="LS25" s="337"/>
      <c r="LT25" s="337"/>
      <c r="LU25" s="337"/>
      <c r="LV25" s="337"/>
      <c r="LW25" s="337"/>
      <c r="LX25" s="337"/>
      <c r="LY25" s="337"/>
      <c r="LZ25" s="337"/>
      <c r="MA25" s="337"/>
    </row>
    <row r="26" spans="2:339" ht="128.25" thickBot="1" x14ac:dyDescent="0.25">
      <c r="B26" s="23" t="s">
        <v>83</v>
      </c>
      <c r="C26" s="58" t="s">
        <v>384</v>
      </c>
      <c r="D26" s="169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7"/>
      <c r="BC26" s="337"/>
      <c r="BD26" s="337"/>
      <c r="BE26" s="337"/>
      <c r="BF26" s="337"/>
      <c r="BG26" s="337"/>
      <c r="BH26" s="337"/>
      <c r="BI26" s="337"/>
      <c r="BJ26" s="337"/>
      <c r="BK26" s="337"/>
      <c r="BL26" s="337"/>
      <c r="BM26" s="337"/>
      <c r="BN26" s="337"/>
      <c r="BO26" s="337"/>
      <c r="BP26" s="337"/>
      <c r="BQ26" s="337"/>
      <c r="BR26" s="337"/>
      <c r="BS26" s="337"/>
      <c r="BT26" s="337"/>
      <c r="BU26" s="337"/>
      <c r="BV26" s="337"/>
      <c r="BW26" s="337"/>
      <c r="BX26" s="337"/>
      <c r="BY26" s="337"/>
      <c r="BZ26" s="337"/>
      <c r="CA26" s="337"/>
      <c r="CB26" s="337"/>
      <c r="CC26" s="337"/>
      <c r="CD26" s="337"/>
      <c r="CE26" s="337"/>
      <c r="CF26" s="337"/>
      <c r="CG26" s="337"/>
      <c r="CH26" s="337"/>
      <c r="CI26" s="337"/>
      <c r="CJ26" s="337"/>
      <c r="CK26" s="337"/>
      <c r="CL26" s="337"/>
      <c r="CM26" s="337"/>
      <c r="CN26" s="337"/>
      <c r="CO26" s="337"/>
      <c r="CP26" s="337"/>
      <c r="CQ26" s="337"/>
      <c r="CR26" s="337"/>
      <c r="CS26" s="337"/>
      <c r="CT26" s="337"/>
      <c r="CU26" s="337"/>
      <c r="CV26" s="337"/>
      <c r="CW26" s="337"/>
      <c r="CX26" s="337"/>
      <c r="CY26" s="337"/>
      <c r="CZ26" s="337"/>
      <c r="DA26" s="337"/>
      <c r="DB26" s="337"/>
      <c r="DC26" s="337"/>
      <c r="DD26" s="337"/>
      <c r="DE26" s="337"/>
      <c r="DF26" s="337"/>
      <c r="DG26" s="337"/>
      <c r="DH26" s="337"/>
      <c r="DI26" s="337"/>
      <c r="DJ26" s="337"/>
      <c r="DK26" s="337"/>
      <c r="DL26" s="337"/>
      <c r="DM26" s="337"/>
      <c r="DN26" s="337"/>
      <c r="DO26" s="337"/>
      <c r="DP26" s="337"/>
      <c r="DQ26" s="337"/>
      <c r="DR26" s="337"/>
      <c r="DS26" s="337"/>
      <c r="DT26" s="337"/>
      <c r="DU26" s="337"/>
      <c r="DV26" s="337"/>
      <c r="DW26" s="337"/>
      <c r="DX26" s="337"/>
      <c r="DY26" s="337"/>
      <c r="DZ26" s="337"/>
      <c r="EA26" s="337"/>
      <c r="EB26" s="337"/>
      <c r="EC26" s="337"/>
      <c r="ED26" s="337"/>
      <c r="EE26" s="337"/>
      <c r="EF26" s="337"/>
      <c r="EG26" s="337"/>
      <c r="EH26" s="337"/>
      <c r="EI26" s="337"/>
      <c r="EJ26" s="337"/>
      <c r="EK26" s="337"/>
      <c r="EL26" s="337"/>
      <c r="EM26" s="337"/>
      <c r="EN26" s="337"/>
      <c r="EO26" s="337"/>
      <c r="EP26" s="337"/>
      <c r="EQ26" s="337"/>
      <c r="ER26" s="337"/>
      <c r="ES26" s="337"/>
      <c r="ET26" s="337"/>
      <c r="EU26" s="337"/>
      <c r="EV26" s="337"/>
      <c r="EW26" s="337"/>
      <c r="EX26" s="337"/>
      <c r="EY26" s="337"/>
      <c r="EZ26" s="337"/>
      <c r="FA26" s="337"/>
      <c r="FB26" s="337"/>
      <c r="FC26" s="337"/>
      <c r="FD26" s="337"/>
      <c r="FE26" s="337"/>
      <c r="FF26" s="337"/>
      <c r="FG26" s="337"/>
      <c r="FH26" s="337"/>
      <c r="FI26" s="337"/>
      <c r="FJ26" s="337"/>
      <c r="FK26" s="337"/>
      <c r="FL26" s="337"/>
      <c r="FM26" s="337"/>
      <c r="FN26" s="337"/>
      <c r="FO26" s="337"/>
      <c r="FP26" s="337"/>
      <c r="FQ26" s="337"/>
      <c r="FR26" s="337"/>
      <c r="FS26" s="337"/>
      <c r="FT26" s="337"/>
      <c r="FU26" s="337"/>
      <c r="FV26" s="337"/>
      <c r="FW26" s="337"/>
      <c r="FX26" s="337"/>
      <c r="FY26" s="337"/>
      <c r="FZ26" s="337"/>
      <c r="GA26" s="337"/>
      <c r="GB26" s="337"/>
      <c r="GC26" s="337"/>
      <c r="GD26" s="337"/>
      <c r="GE26" s="337"/>
      <c r="GF26" s="337"/>
      <c r="GG26" s="337"/>
      <c r="GH26" s="337"/>
      <c r="GI26" s="337"/>
      <c r="GJ26" s="337"/>
      <c r="GK26" s="337"/>
      <c r="GL26" s="337"/>
      <c r="GM26" s="337"/>
      <c r="GN26" s="337"/>
      <c r="GO26" s="337"/>
      <c r="GP26" s="337"/>
      <c r="GQ26" s="337"/>
      <c r="GR26" s="337"/>
      <c r="GS26" s="337"/>
      <c r="GT26" s="337"/>
      <c r="GU26" s="337"/>
      <c r="GV26" s="337"/>
      <c r="GW26" s="337"/>
      <c r="GX26" s="337"/>
      <c r="GY26" s="337"/>
      <c r="GZ26" s="337"/>
      <c r="HA26" s="337"/>
      <c r="HB26" s="337"/>
      <c r="HC26" s="337"/>
      <c r="HD26" s="337"/>
      <c r="HE26" s="337"/>
      <c r="HF26" s="337"/>
      <c r="HG26" s="337"/>
      <c r="HH26" s="337"/>
      <c r="HI26" s="337"/>
      <c r="HJ26" s="337"/>
      <c r="HK26" s="337"/>
      <c r="HL26" s="337"/>
      <c r="HM26" s="337"/>
      <c r="HN26" s="337"/>
      <c r="HO26" s="337"/>
      <c r="HP26" s="337"/>
      <c r="HQ26" s="337"/>
      <c r="HR26" s="337"/>
      <c r="HS26" s="337"/>
      <c r="HT26" s="337"/>
      <c r="HU26" s="337"/>
      <c r="HV26" s="337"/>
      <c r="HW26" s="337"/>
      <c r="HX26" s="337"/>
      <c r="HY26" s="337"/>
      <c r="HZ26" s="337"/>
      <c r="IA26" s="337"/>
      <c r="IB26" s="337"/>
      <c r="IC26" s="337"/>
      <c r="ID26" s="337"/>
      <c r="IE26" s="337"/>
      <c r="IF26" s="337"/>
      <c r="IG26" s="337"/>
      <c r="IH26" s="337"/>
      <c r="II26" s="337"/>
      <c r="IJ26" s="337"/>
      <c r="IK26" s="337"/>
      <c r="IL26" s="337"/>
      <c r="IM26" s="337"/>
      <c r="IN26" s="337"/>
      <c r="IO26" s="337"/>
      <c r="IP26" s="337"/>
      <c r="IQ26" s="337"/>
      <c r="IR26" s="337"/>
      <c r="IS26" s="337"/>
      <c r="IT26" s="337"/>
      <c r="IU26" s="337"/>
      <c r="IV26" s="337"/>
      <c r="IW26" s="337"/>
      <c r="IX26" s="337"/>
      <c r="IY26" s="337"/>
      <c r="IZ26" s="337"/>
      <c r="JA26" s="337"/>
      <c r="JB26" s="337"/>
      <c r="JC26" s="337"/>
      <c r="JD26" s="337"/>
      <c r="JE26" s="337"/>
      <c r="JF26" s="337"/>
      <c r="JG26" s="337"/>
      <c r="JH26" s="337"/>
      <c r="JI26" s="337"/>
      <c r="JJ26" s="337"/>
      <c r="JK26" s="337"/>
      <c r="JL26" s="337"/>
      <c r="JM26" s="337"/>
      <c r="JN26" s="337"/>
      <c r="JO26" s="337"/>
      <c r="JP26" s="337"/>
      <c r="JQ26" s="337"/>
      <c r="JR26" s="337"/>
      <c r="JS26" s="337"/>
      <c r="JT26" s="337"/>
      <c r="JU26" s="337"/>
      <c r="JV26" s="337"/>
      <c r="JW26" s="337"/>
      <c r="JX26" s="337"/>
      <c r="JY26" s="337"/>
      <c r="JZ26" s="337"/>
      <c r="KA26" s="337"/>
      <c r="KB26" s="337"/>
      <c r="KC26" s="337"/>
      <c r="KD26" s="337"/>
      <c r="KE26" s="337"/>
      <c r="KF26" s="337"/>
      <c r="KG26" s="337"/>
      <c r="KH26" s="337"/>
      <c r="KI26" s="337"/>
      <c r="KJ26" s="337"/>
      <c r="KK26" s="337"/>
      <c r="KL26" s="337"/>
      <c r="KM26" s="337"/>
      <c r="KN26" s="337"/>
      <c r="KO26" s="337"/>
      <c r="KP26" s="337"/>
      <c r="KQ26" s="337"/>
      <c r="KR26" s="337"/>
      <c r="KS26" s="337"/>
      <c r="KT26" s="337"/>
      <c r="KU26" s="337"/>
      <c r="KV26" s="337"/>
      <c r="KW26" s="337"/>
      <c r="KX26" s="337"/>
      <c r="KY26" s="337"/>
      <c r="KZ26" s="337"/>
      <c r="LA26" s="337"/>
      <c r="LB26" s="337"/>
      <c r="LC26" s="337"/>
      <c r="LD26" s="337"/>
      <c r="LE26" s="337"/>
      <c r="LF26" s="337"/>
      <c r="LG26" s="337"/>
      <c r="LH26" s="337"/>
      <c r="LI26" s="337"/>
      <c r="LJ26" s="337"/>
      <c r="LK26" s="337"/>
      <c r="LL26" s="337"/>
      <c r="LM26" s="337"/>
      <c r="LN26" s="337"/>
      <c r="LO26" s="337"/>
      <c r="LP26" s="337"/>
      <c r="LQ26" s="337"/>
      <c r="LR26" s="337"/>
      <c r="LS26" s="337"/>
      <c r="LT26" s="337"/>
      <c r="LU26" s="337"/>
      <c r="LV26" s="337"/>
      <c r="LW26" s="337"/>
      <c r="LX26" s="337"/>
      <c r="LY26" s="337"/>
      <c r="LZ26" s="337"/>
      <c r="MA26" s="337"/>
    </row>
    <row r="27" spans="2:339" ht="64.5" thickBot="1" x14ac:dyDescent="0.25">
      <c r="B27" s="23" t="s">
        <v>84</v>
      </c>
      <c r="C27" s="58" t="s">
        <v>32</v>
      </c>
      <c r="D27" s="169" t="s">
        <v>33</v>
      </c>
      <c r="E27" s="337">
        <v>700</v>
      </c>
      <c r="F27" s="337">
        <v>700</v>
      </c>
      <c r="G27" s="337">
        <v>700</v>
      </c>
      <c r="H27" s="337">
        <v>700</v>
      </c>
      <c r="I27" s="337">
        <v>450</v>
      </c>
      <c r="J27" s="337">
        <v>450</v>
      </c>
      <c r="K27" s="337">
        <v>450</v>
      </c>
      <c r="L27" s="337">
        <v>450</v>
      </c>
      <c r="M27" s="337">
        <v>700</v>
      </c>
      <c r="N27" s="337">
        <v>700</v>
      </c>
      <c r="O27" s="337">
        <v>700</v>
      </c>
      <c r="P27" s="337">
        <v>700</v>
      </c>
      <c r="Q27" s="337">
        <v>700</v>
      </c>
      <c r="R27" s="337">
        <v>700</v>
      </c>
      <c r="S27" s="337">
        <v>700</v>
      </c>
      <c r="T27" s="337">
        <v>700</v>
      </c>
      <c r="U27" s="337">
        <v>700</v>
      </c>
      <c r="V27" s="337">
        <v>700</v>
      </c>
      <c r="W27" s="337">
        <v>700</v>
      </c>
      <c r="X27" s="337">
        <v>700</v>
      </c>
      <c r="Y27" s="337">
        <v>700</v>
      </c>
      <c r="Z27" s="337">
        <v>700</v>
      </c>
      <c r="AA27" s="337">
        <v>700</v>
      </c>
      <c r="AB27" s="337">
        <v>700</v>
      </c>
      <c r="AC27" s="337">
        <v>700</v>
      </c>
      <c r="AD27" s="337">
        <v>700</v>
      </c>
      <c r="AE27" s="337">
        <v>700</v>
      </c>
      <c r="AF27" s="337">
        <v>700</v>
      </c>
      <c r="AG27" s="337">
        <v>700</v>
      </c>
      <c r="AH27" s="337">
        <v>700</v>
      </c>
      <c r="AI27" s="337">
        <v>700</v>
      </c>
      <c r="AJ27" s="337">
        <v>700</v>
      </c>
      <c r="AK27" s="337">
        <v>700</v>
      </c>
      <c r="AL27" s="337">
        <v>700</v>
      </c>
      <c r="AM27" s="337">
        <v>700</v>
      </c>
      <c r="AN27" s="337">
        <v>700</v>
      </c>
      <c r="AO27" s="337">
        <v>700</v>
      </c>
      <c r="AP27" s="337">
        <v>700</v>
      </c>
      <c r="AQ27" s="337">
        <v>700</v>
      </c>
      <c r="AR27" s="337">
        <v>700</v>
      </c>
      <c r="AS27" s="337">
        <v>700</v>
      </c>
      <c r="AT27" s="337">
        <v>1047</v>
      </c>
      <c r="AU27" s="337">
        <v>1047</v>
      </c>
      <c r="AV27" s="337">
        <v>700</v>
      </c>
      <c r="AW27" s="337">
        <v>700</v>
      </c>
      <c r="AX27" s="337">
        <v>700</v>
      </c>
      <c r="AY27" s="337">
        <v>700</v>
      </c>
      <c r="AZ27" s="337">
        <v>700</v>
      </c>
      <c r="BA27" s="337">
        <v>700</v>
      </c>
      <c r="BB27" s="337">
        <v>700</v>
      </c>
      <c r="BC27" s="337">
        <v>700</v>
      </c>
      <c r="BD27" s="337">
        <v>700</v>
      </c>
      <c r="BE27" s="337">
        <v>700</v>
      </c>
      <c r="BF27" s="337">
        <v>700</v>
      </c>
      <c r="BG27" s="337">
        <v>700</v>
      </c>
      <c r="BH27" s="337">
        <v>700</v>
      </c>
      <c r="BI27" s="337">
        <v>700</v>
      </c>
      <c r="BJ27" s="337">
        <v>700</v>
      </c>
      <c r="BK27" s="337">
        <v>700</v>
      </c>
      <c r="BL27" s="337">
        <v>700</v>
      </c>
      <c r="BM27" s="337">
        <v>700</v>
      </c>
      <c r="BN27" s="337">
        <v>700</v>
      </c>
      <c r="BO27" s="337">
        <v>700</v>
      </c>
      <c r="BP27" s="337">
        <v>700</v>
      </c>
      <c r="BQ27" s="337">
        <v>700</v>
      </c>
      <c r="BR27" s="337">
        <v>450</v>
      </c>
      <c r="BS27" s="337">
        <v>600</v>
      </c>
      <c r="BT27" s="337">
        <v>600</v>
      </c>
      <c r="BU27" s="337">
        <v>600</v>
      </c>
      <c r="BV27" s="337">
        <v>600</v>
      </c>
      <c r="BW27" s="337">
        <v>470</v>
      </c>
      <c r="BX27" s="337">
        <v>470</v>
      </c>
      <c r="BY27" s="337">
        <v>470</v>
      </c>
      <c r="BZ27" s="337">
        <v>470</v>
      </c>
      <c r="CA27" s="337">
        <v>470</v>
      </c>
      <c r="CB27" s="337">
        <v>470</v>
      </c>
      <c r="CC27" s="337">
        <v>470</v>
      </c>
      <c r="CD27" s="337">
        <v>470</v>
      </c>
      <c r="CE27" s="337">
        <v>470</v>
      </c>
      <c r="CF27" s="337">
        <v>470</v>
      </c>
      <c r="CG27" s="337">
        <v>470</v>
      </c>
      <c r="CH27" s="337">
        <v>470</v>
      </c>
      <c r="CI27" s="337">
        <v>470</v>
      </c>
      <c r="CJ27" s="337">
        <v>470</v>
      </c>
      <c r="CK27" s="337">
        <v>470</v>
      </c>
      <c r="CL27" s="337">
        <v>470</v>
      </c>
      <c r="CM27" s="337">
        <v>540</v>
      </c>
      <c r="CN27" s="337">
        <v>540</v>
      </c>
      <c r="CO27" s="337">
        <v>540</v>
      </c>
      <c r="CP27" s="337">
        <v>470</v>
      </c>
      <c r="CQ27" s="337">
        <v>470</v>
      </c>
      <c r="CR27" s="337">
        <v>540</v>
      </c>
      <c r="CS27" s="337">
        <v>540</v>
      </c>
      <c r="CT27" s="337">
        <v>540</v>
      </c>
      <c r="CU27" s="337">
        <v>540</v>
      </c>
      <c r="CV27" s="337">
        <v>540</v>
      </c>
      <c r="CW27" s="337">
        <v>540</v>
      </c>
      <c r="CX27" s="337">
        <v>470</v>
      </c>
      <c r="CY27" s="337">
        <v>540</v>
      </c>
      <c r="CZ27" s="337">
        <v>540</v>
      </c>
      <c r="DA27" s="337">
        <v>540</v>
      </c>
      <c r="DB27" s="337">
        <v>540</v>
      </c>
      <c r="DC27" s="337">
        <v>540</v>
      </c>
      <c r="DD27" s="337">
        <v>540</v>
      </c>
      <c r="DE27" s="337">
        <v>540</v>
      </c>
      <c r="DF27" s="337">
        <v>540</v>
      </c>
      <c r="DG27" s="337">
        <v>540</v>
      </c>
      <c r="DH27" s="337">
        <v>540</v>
      </c>
      <c r="DI27" s="337">
        <v>470</v>
      </c>
      <c r="DJ27" s="337">
        <v>470</v>
      </c>
      <c r="DK27" s="337">
        <v>470</v>
      </c>
      <c r="DL27" s="337">
        <v>540</v>
      </c>
      <c r="DM27" s="337">
        <v>470</v>
      </c>
      <c r="DN27" s="337">
        <v>540</v>
      </c>
      <c r="DO27" s="337">
        <v>540</v>
      </c>
      <c r="DP27" s="337">
        <v>470</v>
      </c>
      <c r="DQ27" s="337">
        <v>540</v>
      </c>
      <c r="DR27" s="337">
        <v>470</v>
      </c>
      <c r="DS27" s="337">
        <v>470</v>
      </c>
      <c r="DT27" s="337">
        <v>540</v>
      </c>
      <c r="DU27" s="337">
        <v>540</v>
      </c>
      <c r="DV27" s="337">
        <v>540</v>
      </c>
      <c r="DW27" s="337">
        <v>540</v>
      </c>
      <c r="DX27" s="337">
        <v>540</v>
      </c>
      <c r="DY27" s="337">
        <v>540</v>
      </c>
      <c r="DZ27" s="337">
        <v>470</v>
      </c>
      <c r="EA27" s="337">
        <v>540</v>
      </c>
      <c r="EB27" s="337">
        <v>540</v>
      </c>
      <c r="EC27" s="337">
        <v>470</v>
      </c>
      <c r="ED27" s="337">
        <v>470</v>
      </c>
      <c r="EE27" s="337">
        <v>470</v>
      </c>
      <c r="EF27" s="337">
        <v>470</v>
      </c>
      <c r="EG27" s="337">
        <v>540</v>
      </c>
      <c r="EH27" s="337">
        <v>540</v>
      </c>
      <c r="EI27" s="337">
        <v>470</v>
      </c>
      <c r="EJ27" s="337">
        <v>540</v>
      </c>
      <c r="EK27" s="337">
        <v>470</v>
      </c>
      <c r="EL27" s="337">
        <v>470</v>
      </c>
      <c r="EM27" s="337">
        <v>470</v>
      </c>
      <c r="EN27" s="337">
        <v>470</v>
      </c>
      <c r="EO27" s="337">
        <v>470</v>
      </c>
      <c r="EP27" s="337">
        <v>470</v>
      </c>
      <c r="EQ27" s="337">
        <v>470</v>
      </c>
      <c r="ER27" s="337">
        <v>470</v>
      </c>
      <c r="ES27" s="337">
        <v>470</v>
      </c>
      <c r="ET27" s="337">
        <v>470</v>
      </c>
      <c r="EU27" s="337">
        <v>470</v>
      </c>
      <c r="EV27" s="337">
        <v>470</v>
      </c>
      <c r="EW27" s="337">
        <v>470</v>
      </c>
      <c r="EX27" s="337">
        <v>470</v>
      </c>
      <c r="EY27" s="337">
        <v>470</v>
      </c>
      <c r="EZ27" s="337">
        <v>470</v>
      </c>
      <c r="FA27" s="337">
        <v>470</v>
      </c>
      <c r="FB27" s="337">
        <v>470</v>
      </c>
      <c r="FC27" s="337">
        <v>470</v>
      </c>
      <c r="FD27" s="337">
        <v>470</v>
      </c>
      <c r="FE27" s="337">
        <v>470</v>
      </c>
      <c r="FF27" s="337">
        <v>470</v>
      </c>
      <c r="FG27" s="337">
        <v>470</v>
      </c>
      <c r="FH27" s="337">
        <v>470</v>
      </c>
      <c r="FI27" s="337">
        <v>470</v>
      </c>
      <c r="FJ27" s="337">
        <v>470</v>
      </c>
      <c r="FK27" s="337">
        <v>470</v>
      </c>
      <c r="FL27" s="337">
        <v>470</v>
      </c>
      <c r="FM27" s="337">
        <v>470</v>
      </c>
      <c r="FN27" s="337">
        <v>470</v>
      </c>
      <c r="FO27" s="337">
        <v>470</v>
      </c>
      <c r="FP27" s="337">
        <v>470</v>
      </c>
      <c r="FQ27" s="337">
        <v>470</v>
      </c>
      <c r="FR27" s="337">
        <v>470</v>
      </c>
      <c r="FS27" s="337">
        <v>470</v>
      </c>
      <c r="FT27" s="337">
        <v>540</v>
      </c>
      <c r="FU27" s="337">
        <v>470</v>
      </c>
      <c r="FV27" s="337">
        <v>540</v>
      </c>
      <c r="FW27" s="337">
        <v>470</v>
      </c>
      <c r="FX27" s="337">
        <v>540</v>
      </c>
      <c r="FY27" s="337">
        <v>540</v>
      </c>
      <c r="FZ27" s="337">
        <v>540</v>
      </c>
      <c r="GA27" s="337">
        <v>540</v>
      </c>
      <c r="GB27" s="337">
        <v>540</v>
      </c>
      <c r="GC27" s="337">
        <v>540</v>
      </c>
      <c r="GD27" s="337">
        <v>540</v>
      </c>
      <c r="GE27" s="337">
        <v>540</v>
      </c>
      <c r="GF27" s="337">
        <v>540</v>
      </c>
      <c r="GG27" s="337">
        <v>540</v>
      </c>
      <c r="GH27" s="337">
        <v>540</v>
      </c>
      <c r="GI27" s="337">
        <v>540</v>
      </c>
      <c r="GJ27" s="337">
        <v>540</v>
      </c>
      <c r="GK27" s="337">
        <v>540</v>
      </c>
      <c r="GL27" s="337">
        <v>540</v>
      </c>
      <c r="GM27" s="337">
        <v>540</v>
      </c>
      <c r="GN27" s="337">
        <v>540</v>
      </c>
      <c r="GO27" s="337">
        <v>540</v>
      </c>
      <c r="GP27" s="337">
        <v>540</v>
      </c>
      <c r="GQ27" s="337">
        <v>610</v>
      </c>
      <c r="GR27" s="337">
        <v>617</v>
      </c>
      <c r="GS27" s="337">
        <v>700</v>
      </c>
      <c r="GT27" s="337">
        <v>700</v>
      </c>
      <c r="GU27" s="337">
        <v>700</v>
      </c>
      <c r="GV27" s="337">
        <v>700</v>
      </c>
      <c r="GW27" s="337">
        <v>700</v>
      </c>
      <c r="GX27" s="337">
        <v>700</v>
      </c>
      <c r="GY27" s="337">
        <v>700</v>
      </c>
      <c r="GZ27" s="337">
        <v>700</v>
      </c>
      <c r="HA27" s="337">
        <v>700</v>
      </c>
      <c r="HB27" s="337">
        <v>700</v>
      </c>
      <c r="HC27" s="337">
        <v>700</v>
      </c>
      <c r="HD27" s="337">
        <v>700</v>
      </c>
      <c r="HE27" s="337">
        <v>700</v>
      </c>
      <c r="HF27" s="337">
        <v>700</v>
      </c>
      <c r="HG27" s="337">
        <v>700</v>
      </c>
      <c r="HH27" s="337">
        <v>700</v>
      </c>
      <c r="HI27" s="337">
        <v>700</v>
      </c>
      <c r="HJ27" s="337">
        <v>700</v>
      </c>
      <c r="HK27" s="337">
        <v>700</v>
      </c>
      <c r="HL27" s="337">
        <v>700</v>
      </c>
      <c r="HM27" s="337">
        <v>700</v>
      </c>
      <c r="HN27" s="337">
        <v>700</v>
      </c>
      <c r="HO27" s="337">
        <v>700</v>
      </c>
      <c r="HP27" s="337">
        <v>700</v>
      </c>
      <c r="HQ27" s="337">
        <v>700</v>
      </c>
      <c r="HR27" s="337">
        <v>700</v>
      </c>
      <c r="HS27" s="337">
        <v>700</v>
      </c>
      <c r="HT27" s="337">
        <v>700</v>
      </c>
      <c r="HU27" s="337">
        <v>700</v>
      </c>
      <c r="HV27" s="337">
        <v>700</v>
      </c>
      <c r="HW27" s="337">
        <v>700</v>
      </c>
      <c r="HX27" s="337">
        <v>700</v>
      </c>
      <c r="HY27" s="337">
        <v>700</v>
      </c>
      <c r="HZ27" s="337">
        <v>700</v>
      </c>
      <c r="IA27" s="337">
        <v>700</v>
      </c>
      <c r="IB27" s="337">
        <v>700</v>
      </c>
      <c r="IC27" s="337">
        <v>700</v>
      </c>
      <c r="ID27" s="337">
        <v>700</v>
      </c>
      <c r="IE27" s="337">
        <v>700</v>
      </c>
      <c r="IF27" s="337">
        <v>700</v>
      </c>
      <c r="IG27" s="337">
        <v>700</v>
      </c>
      <c r="IH27" s="337">
        <v>700</v>
      </c>
      <c r="II27" s="337">
        <v>700</v>
      </c>
      <c r="IJ27" s="337">
        <v>700</v>
      </c>
      <c r="IK27" s="337">
        <v>700</v>
      </c>
      <c r="IL27" s="337">
        <v>700</v>
      </c>
      <c r="IM27" s="337">
        <v>700</v>
      </c>
      <c r="IN27" s="337">
        <v>700</v>
      </c>
      <c r="IO27" s="337">
        <v>700</v>
      </c>
      <c r="IP27" s="337">
        <v>700</v>
      </c>
      <c r="IQ27" s="337">
        <v>700</v>
      </c>
      <c r="IR27" s="337">
        <v>700</v>
      </c>
      <c r="IS27" s="337">
        <v>459.61902581372289</v>
      </c>
      <c r="IT27" s="337">
        <v>600</v>
      </c>
      <c r="IU27" s="337">
        <v>600</v>
      </c>
      <c r="IV27" s="337">
        <v>600</v>
      </c>
      <c r="IW27" s="337">
        <v>446.7</v>
      </c>
      <c r="IX27" s="337">
        <v>446.7</v>
      </c>
      <c r="IY27" s="337">
        <v>675</v>
      </c>
      <c r="IZ27" s="337">
        <v>675</v>
      </c>
      <c r="JA27" s="337">
        <v>675</v>
      </c>
      <c r="JB27" s="337">
        <v>675</v>
      </c>
      <c r="JC27" s="337">
        <v>675</v>
      </c>
      <c r="JD27" s="337"/>
      <c r="JE27" s="337"/>
      <c r="JF27" s="337"/>
      <c r="JG27" s="337"/>
      <c r="JH27" s="337"/>
      <c r="JI27" s="337"/>
      <c r="JJ27" s="337"/>
      <c r="JK27" s="337"/>
      <c r="JL27" s="337">
        <v>700</v>
      </c>
      <c r="JM27" s="337">
        <v>700</v>
      </c>
      <c r="JN27" s="337">
        <v>794</v>
      </c>
      <c r="JO27" s="337">
        <v>700</v>
      </c>
      <c r="JP27" s="337">
        <v>700</v>
      </c>
      <c r="JQ27" s="337">
        <v>794</v>
      </c>
      <c r="JR27" s="337">
        <v>700</v>
      </c>
      <c r="JS27" s="337">
        <v>700</v>
      </c>
      <c r="JT27" s="337">
        <v>794</v>
      </c>
      <c r="JU27" s="337">
        <v>504</v>
      </c>
      <c r="JV27" s="337">
        <v>504</v>
      </c>
      <c r="JW27" s="337">
        <v>890</v>
      </c>
      <c r="JX27" s="337">
        <v>890</v>
      </c>
      <c r="JY27" s="337">
        <v>890</v>
      </c>
      <c r="JZ27" s="337">
        <v>890</v>
      </c>
      <c r="KA27" s="337">
        <v>890</v>
      </c>
      <c r="KB27" s="337">
        <v>890</v>
      </c>
      <c r="KC27" s="337">
        <v>504</v>
      </c>
      <c r="KD27" s="337">
        <v>504</v>
      </c>
      <c r="KE27" s="337">
        <v>504</v>
      </c>
      <c r="KF27" s="337">
        <v>890</v>
      </c>
      <c r="KG27" s="337">
        <v>890</v>
      </c>
      <c r="KH27" s="337">
        <v>890</v>
      </c>
      <c r="KI27" s="337">
        <v>890</v>
      </c>
      <c r="KJ27" s="337">
        <v>890</v>
      </c>
      <c r="KK27" s="337">
        <v>890</v>
      </c>
      <c r="KL27" s="337">
        <v>950</v>
      </c>
      <c r="KM27" s="337">
        <v>504</v>
      </c>
      <c r="KN27" s="337">
        <v>504</v>
      </c>
      <c r="KO27" s="337">
        <v>504</v>
      </c>
      <c r="KP27" s="337">
        <v>504</v>
      </c>
      <c r="KQ27" s="337">
        <v>1025</v>
      </c>
      <c r="KR27" s="337">
        <v>1025</v>
      </c>
      <c r="KS27" s="337">
        <v>1025</v>
      </c>
      <c r="KT27" s="337">
        <v>1025</v>
      </c>
      <c r="KU27" s="337">
        <v>890</v>
      </c>
      <c r="KV27" s="337">
        <v>890</v>
      </c>
      <c r="KW27" s="337">
        <v>890</v>
      </c>
      <c r="KX27" s="337">
        <v>890</v>
      </c>
      <c r="KY27" s="337">
        <v>890</v>
      </c>
      <c r="KZ27" s="337">
        <v>890</v>
      </c>
      <c r="LA27" s="337">
        <v>650</v>
      </c>
      <c r="LB27" s="337"/>
      <c r="LC27" s="337"/>
      <c r="LD27" s="337"/>
      <c r="LE27" s="337"/>
      <c r="LF27" s="337"/>
      <c r="LG27" s="337"/>
      <c r="LH27" s="337"/>
      <c r="LI27" s="337"/>
      <c r="LJ27" s="337"/>
      <c r="LK27" s="337"/>
      <c r="LL27" s="337"/>
      <c r="LM27" s="337"/>
      <c r="LN27" s="337"/>
      <c r="LO27" s="337"/>
      <c r="LP27" s="337"/>
      <c r="LQ27" s="337"/>
      <c r="LR27" s="337"/>
      <c r="LS27" s="337"/>
      <c r="LT27" s="337"/>
      <c r="LU27" s="337"/>
      <c r="LV27" s="337"/>
      <c r="LW27" s="337"/>
      <c r="LX27" s="337"/>
      <c r="LY27" s="337"/>
      <c r="LZ27" s="337"/>
      <c r="MA27" s="337"/>
    </row>
    <row r="28" spans="2:339" ht="128.25" thickBot="1" x14ac:dyDescent="0.25">
      <c r="B28" s="23" t="s">
        <v>85</v>
      </c>
      <c r="C28" s="58" t="s">
        <v>34</v>
      </c>
      <c r="D28" s="169" t="s">
        <v>35</v>
      </c>
      <c r="E28" s="337">
        <v>9.6999999999999993</v>
      </c>
      <c r="F28" s="337">
        <v>11.2</v>
      </c>
      <c r="G28" s="337">
        <v>12.2</v>
      </c>
      <c r="H28" s="337">
        <v>14.2</v>
      </c>
      <c r="I28" s="337">
        <v>21.9</v>
      </c>
      <c r="J28" s="337">
        <v>48.4</v>
      </c>
      <c r="K28" s="337">
        <v>23.5</v>
      </c>
      <c r="L28" s="337">
        <v>50</v>
      </c>
      <c r="M28" s="337">
        <v>21.6</v>
      </c>
      <c r="N28" s="337">
        <v>22.9</v>
      </c>
      <c r="O28" s="337">
        <v>20</v>
      </c>
      <c r="P28" s="337">
        <v>20</v>
      </c>
      <c r="Q28" s="337">
        <v>21</v>
      </c>
      <c r="R28" s="337">
        <v>21.6</v>
      </c>
      <c r="S28" s="337">
        <v>23</v>
      </c>
      <c r="T28" s="337">
        <v>24.7</v>
      </c>
      <c r="U28" s="337">
        <v>27.4</v>
      </c>
      <c r="V28" s="337">
        <v>27.4</v>
      </c>
      <c r="W28" s="337">
        <v>28.8</v>
      </c>
      <c r="X28" s="337">
        <v>46.4</v>
      </c>
      <c r="Y28" s="337">
        <v>13.2</v>
      </c>
      <c r="Z28" s="337">
        <v>14.4</v>
      </c>
      <c r="AA28" s="337">
        <v>15.2</v>
      </c>
      <c r="AB28" s="337">
        <v>12.5</v>
      </c>
      <c r="AC28" s="337">
        <v>14.1</v>
      </c>
      <c r="AD28" s="337">
        <v>17.8</v>
      </c>
      <c r="AE28" s="337">
        <v>16.600000000000001</v>
      </c>
      <c r="AF28" s="337">
        <v>16.600000000000001</v>
      </c>
      <c r="AG28" s="337">
        <v>17.7</v>
      </c>
      <c r="AH28" s="337">
        <v>12.7</v>
      </c>
      <c r="AI28" s="337">
        <v>13.8</v>
      </c>
      <c r="AJ28" s="337">
        <v>14.6</v>
      </c>
      <c r="AK28" s="337">
        <v>6.8</v>
      </c>
      <c r="AL28" s="337">
        <v>7.1</v>
      </c>
      <c r="AM28" s="337">
        <v>10.199999999999999</v>
      </c>
      <c r="AN28" s="337">
        <v>4.5999999999999996</v>
      </c>
      <c r="AO28" s="337">
        <v>4.7</v>
      </c>
      <c r="AP28" s="337">
        <v>5.2</v>
      </c>
      <c r="AQ28" s="337">
        <v>7.9</v>
      </c>
      <c r="AR28" s="337">
        <v>7</v>
      </c>
      <c r="AS28" s="337">
        <v>8.1999999999999993</v>
      </c>
      <c r="AT28" s="337">
        <v>20.6</v>
      </c>
      <c r="AU28" s="337">
        <v>8.1999999999999993</v>
      </c>
      <c r="AV28" s="337">
        <v>47.2</v>
      </c>
      <c r="AW28" s="337">
        <v>49.5</v>
      </c>
      <c r="AX28" s="337">
        <v>16.5</v>
      </c>
      <c r="AY28" s="337">
        <v>20</v>
      </c>
      <c r="AZ28" s="337">
        <v>16.600000000000001</v>
      </c>
      <c r="BA28" s="337">
        <v>20.100000000000001</v>
      </c>
      <c r="BB28" s="337">
        <v>9.1999999999999993</v>
      </c>
      <c r="BC28" s="337">
        <v>10.8</v>
      </c>
      <c r="BD28" s="337">
        <v>15.4</v>
      </c>
      <c r="BE28" s="337">
        <v>17.7</v>
      </c>
      <c r="BF28" s="337">
        <v>7.1</v>
      </c>
      <c r="BG28" s="337">
        <v>8.1999999999999993</v>
      </c>
      <c r="BH28" s="337">
        <v>11.4</v>
      </c>
      <c r="BI28" s="337">
        <v>14.9</v>
      </c>
      <c r="BJ28" s="337">
        <v>6.7</v>
      </c>
      <c r="BK28" s="337">
        <v>8</v>
      </c>
      <c r="BL28" s="337">
        <v>11.5</v>
      </c>
      <c r="BM28" s="337">
        <v>15</v>
      </c>
      <c r="BN28" s="337">
        <v>9.6999999999999993</v>
      </c>
      <c r="BO28" s="337">
        <v>11.2</v>
      </c>
      <c r="BP28" s="337">
        <v>12.2</v>
      </c>
      <c r="BQ28" s="337">
        <v>19</v>
      </c>
      <c r="BR28" s="337">
        <v>39</v>
      </c>
      <c r="BS28" s="337">
        <v>48.8</v>
      </c>
      <c r="BT28" s="337">
        <v>17.600000000000001</v>
      </c>
      <c r="BU28" s="337">
        <v>19.7</v>
      </c>
      <c r="BV28" s="337">
        <v>20</v>
      </c>
      <c r="BW28" s="337">
        <v>24.76728620410001</v>
      </c>
      <c r="BX28" s="337">
        <v>11.43858021712877</v>
      </c>
      <c r="BY28" s="337">
        <v>27.079575910387291</v>
      </c>
      <c r="BZ28" s="337">
        <v>27.075035613376372</v>
      </c>
      <c r="CA28" s="337">
        <v>27.14363408453508</v>
      </c>
      <c r="CB28" s="337">
        <v>24.637527005222289</v>
      </c>
      <c r="CC28" s="337">
        <v>25.81296079134869</v>
      </c>
      <c r="CD28" s="337">
        <v>11.16857640284741</v>
      </c>
      <c r="CE28" s="337">
        <v>13.290926607656569</v>
      </c>
      <c r="CF28" s="337">
        <v>12.590928070618221</v>
      </c>
      <c r="CG28" s="337">
        <v>12.590904382358319</v>
      </c>
      <c r="CH28" s="337">
        <v>26.543629700897959</v>
      </c>
      <c r="CI28" s="337">
        <v>26.57786158920857</v>
      </c>
      <c r="CJ28" s="337">
        <v>26.612386885132029</v>
      </c>
      <c r="CK28" s="337">
        <v>26.498896958529819</v>
      </c>
      <c r="CL28" s="337">
        <v>42</v>
      </c>
      <c r="CM28" s="337">
        <v>40</v>
      </c>
      <c r="CN28" s="337">
        <v>45.8</v>
      </c>
      <c r="CO28" s="337">
        <v>44</v>
      </c>
      <c r="CP28" s="337">
        <v>22.323737814824099</v>
      </c>
      <c r="CQ28" s="337">
        <v>22.323770122561061</v>
      </c>
      <c r="CR28" s="337">
        <v>24.57372416333838</v>
      </c>
      <c r="CS28" s="337">
        <v>24.575003259446191</v>
      </c>
      <c r="CT28" s="337">
        <v>20.773698709390391</v>
      </c>
      <c r="CU28" s="337">
        <v>18.573728273874309</v>
      </c>
      <c r="CV28" s="337">
        <v>25.023733337565488</v>
      </c>
      <c r="CW28" s="337">
        <v>24.323748089314339</v>
      </c>
      <c r="CX28" s="337">
        <v>24.325001232417961</v>
      </c>
      <c r="CY28" s="337">
        <v>24.32496320301588</v>
      </c>
      <c r="CZ28" s="337">
        <v>20.32499578800568</v>
      </c>
      <c r="DA28" s="337">
        <v>17.967994445769541</v>
      </c>
      <c r="DB28" s="337">
        <v>17.970696780463609</v>
      </c>
      <c r="DC28" s="337">
        <v>17.973468536715391</v>
      </c>
      <c r="DD28" s="337">
        <v>17.976250316586039</v>
      </c>
      <c r="DE28" s="337">
        <v>34.699963668526507</v>
      </c>
      <c r="DF28" s="337">
        <v>34.698088044088948</v>
      </c>
      <c r="DG28" s="337">
        <v>34.700289782905223</v>
      </c>
      <c r="DH28" s="337">
        <v>34.696870724400419</v>
      </c>
      <c r="DI28" s="337">
        <v>37.399884188841888</v>
      </c>
      <c r="DJ28" s="337">
        <v>36.697628883183143</v>
      </c>
      <c r="DK28" s="337">
        <v>34.696991487976213</v>
      </c>
      <c r="DL28" s="337">
        <v>33.698943750990807</v>
      </c>
      <c r="DM28" s="337">
        <v>40.49791140350068</v>
      </c>
      <c r="DN28" s="337">
        <v>35.702478297956993</v>
      </c>
      <c r="DO28" s="337">
        <v>35.698842954158103</v>
      </c>
      <c r="DP28" s="337">
        <v>36.700194794112882</v>
      </c>
      <c r="DQ28" s="337">
        <v>22.324995346337751</v>
      </c>
      <c r="DR28" s="337">
        <v>22.323727298456301</v>
      </c>
      <c r="DS28" s="337">
        <v>22.939619879631341</v>
      </c>
      <c r="DT28" s="337">
        <v>24.573730234727659</v>
      </c>
      <c r="DU28" s="337">
        <v>21.77495660348448</v>
      </c>
      <c r="DV28" s="337">
        <v>20.774986449662759</v>
      </c>
      <c r="DW28" s="337">
        <v>21.472363542573181</v>
      </c>
      <c r="DX28" s="337">
        <v>25.023729907859519</v>
      </c>
      <c r="DY28" s="337">
        <v>24.323768617536121</v>
      </c>
      <c r="DZ28" s="337">
        <v>24.323686606840759</v>
      </c>
      <c r="EA28" s="337">
        <v>25.2061871407846</v>
      </c>
      <c r="EB28" s="337">
        <v>20.325069171152329</v>
      </c>
      <c r="EC28" s="337">
        <v>20.323760996885841</v>
      </c>
      <c r="ED28" s="337">
        <v>22.323733507012431</v>
      </c>
      <c r="EE28" s="337">
        <v>21.3237296640004</v>
      </c>
      <c r="EF28" s="337">
        <v>21.323703980309411</v>
      </c>
      <c r="EG28" s="337">
        <v>34.700294079936413</v>
      </c>
      <c r="EH28" s="337">
        <v>34.700300652656537</v>
      </c>
      <c r="EI28" s="337">
        <v>34.699840416804648</v>
      </c>
      <c r="EJ28" s="337">
        <v>37.599693571264673</v>
      </c>
      <c r="EK28" s="337">
        <v>37.399795552783097</v>
      </c>
      <c r="EL28" s="337">
        <v>36.701202445470841</v>
      </c>
      <c r="EM28" s="337">
        <v>34.696363416250414</v>
      </c>
      <c r="EN28" s="337">
        <v>28.949078637025458</v>
      </c>
      <c r="EO28" s="337">
        <v>28.367434289845249</v>
      </c>
      <c r="EP28" s="337">
        <v>29.95084906859628</v>
      </c>
      <c r="EQ28" s="337">
        <v>29.558006533105491</v>
      </c>
      <c r="ER28" s="337">
        <v>28.34649397988909</v>
      </c>
      <c r="ES28" s="337">
        <v>28.704476814349501</v>
      </c>
      <c r="ET28" s="337">
        <v>29.221131833036441</v>
      </c>
      <c r="EU28" s="337">
        <v>31.308698625106029</v>
      </c>
      <c r="EV28" s="337">
        <v>31.33795669631747</v>
      </c>
      <c r="EW28" s="337">
        <v>31.659430040399421</v>
      </c>
      <c r="EX28" s="337">
        <v>30.860419347452581</v>
      </c>
      <c r="EY28" s="337">
        <v>30.793257663775151</v>
      </c>
      <c r="EZ28" s="337">
        <v>30.896303454711351</v>
      </c>
      <c r="FA28" s="337">
        <v>30.711771872656531</v>
      </c>
      <c r="FB28" s="337">
        <v>15.25333910072686</v>
      </c>
      <c r="FC28" s="337">
        <v>14.65333928703016</v>
      </c>
      <c r="FD28" s="337">
        <v>23.922834540637272</v>
      </c>
      <c r="FE28" s="337">
        <v>26.848907833522581</v>
      </c>
      <c r="FF28" s="337">
        <v>23.922603365989399</v>
      </c>
      <c r="FG28" s="337">
        <v>26.350975173212088</v>
      </c>
      <c r="FH28" s="337">
        <v>26.22269878816449</v>
      </c>
      <c r="FI28" s="337">
        <v>26.224388035383289</v>
      </c>
      <c r="FJ28" s="337">
        <v>22.422714122297311</v>
      </c>
      <c r="FK28" s="337">
        <v>23.539791373597492</v>
      </c>
      <c r="FL28" s="337">
        <v>7.8656319669436456</v>
      </c>
      <c r="FM28" s="337">
        <v>26.5446845382133</v>
      </c>
      <c r="FN28" s="337">
        <v>25.480757324316599</v>
      </c>
      <c r="FO28" s="337">
        <v>25.593786539538929</v>
      </c>
      <c r="FP28" s="337">
        <v>23.794660858263061</v>
      </c>
      <c r="FQ28" s="337">
        <v>24.11619343564621</v>
      </c>
      <c r="FR28" s="337">
        <v>23.915580859346701</v>
      </c>
      <c r="FS28" s="337">
        <v>24.25281651820022</v>
      </c>
      <c r="FT28" s="337">
        <v>44</v>
      </c>
      <c r="FU28" s="337">
        <v>42</v>
      </c>
      <c r="FV28" s="337">
        <v>40</v>
      </c>
      <c r="FW28" s="337">
        <v>40</v>
      </c>
      <c r="FX28" s="337">
        <v>44</v>
      </c>
      <c r="FY28" s="337">
        <v>39.5</v>
      </c>
      <c r="FZ28" s="337">
        <v>38.6</v>
      </c>
      <c r="GA28" s="337">
        <v>25.8</v>
      </c>
      <c r="GB28" s="337">
        <v>29.9</v>
      </c>
      <c r="GC28" s="337">
        <v>33.6</v>
      </c>
      <c r="GD28" s="337">
        <v>41.4</v>
      </c>
      <c r="GE28" s="337">
        <v>39.299999999999997</v>
      </c>
      <c r="GF28" s="337">
        <v>39.299999999999997</v>
      </c>
      <c r="GG28" s="337">
        <v>40.5</v>
      </c>
      <c r="GH28" s="337">
        <v>40.5</v>
      </c>
      <c r="GI28" s="337">
        <v>41.4</v>
      </c>
      <c r="GJ28" s="337">
        <v>43.2</v>
      </c>
      <c r="GK28" s="337">
        <v>42.1</v>
      </c>
      <c r="GL28" s="337">
        <v>42.1</v>
      </c>
      <c r="GM28" s="337">
        <v>43.2</v>
      </c>
      <c r="GN28" s="337">
        <v>44.4</v>
      </c>
      <c r="GO28" s="337">
        <v>44.4</v>
      </c>
      <c r="GP28" s="337">
        <v>34.799999999999997</v>
      </c>
      <c r="GQ28" s="337">
        <v>26.4</v>
      </c>
      <c r="GR28" s="337">
        <v>26.4</v>
      </c>
      <c r="GS28" s="337">
        <v>19</v>
      </c>
      <c r="GT28" s="337">
        <v>20.5</v>
      </c>
      <c r="GU28" s="337">
        <v>20.399999999999999</v>
      </c>
      <c r="GV28" s="337">
        <v>17.100000000000001</v>
      </c>
      <c r="GW28" s="337">
        <v>35.1</v>
      </c>
      <c r="GX28" s="337">
        <v>35.5</v>
      </c>
      <c r="GY28" s="337">
        <v>12.6</v>
      </c>
      <c r="GZ28" s="337">
        <v>13.6</v>
      </c>
      <c r="HA28" s="337">
        <v>13.5</v>
      </c>
      <c r="HB28" s="337">
        <v>8.3000000000000007</v>
      </c>
      <c r="HC28" s="337">
        <v>9.1</v>
      </c>
      <c r="HD28" s="337">
        <v>9.1</v>
      </c>
      <c r="HE28" s="337">
        <v>28.2</v>
      </c>
      <c r="HF28" s="337">
        <v>28.6</v>
      </c>
      <c r="HG28" s="337">
        <v>5.5</v>
      </c>
      <c r="HH28" s="337">
        <v>5.0999999999999996</v>
      </c>
      <c r="HI28" s="337">
        <v>5.3</v>
      </c>
      <c r="HJ28" s="337">
        <v>5.5</v>
      </c>
      <c r="HK28" s="337">
        <v>5.7</v>
      </c>
      <c r="HL28" s="337">
        <v>1.6</v>
      </c>
      <c r="HM28" s="337">
        <v>1.4</v>
      </c>
      <c r="HN28" s="337">
        <v>1.7</v>
      </c>
      <c r="HO28" s="337">
        <v>19.7</v>
      </c>
      <c r="HP28" s="337">
        <v>20.6</v>
      </c>
      <c r="HQ28" s="337">
        <v>21.3</v>
      </c>
      <c r="HR28" s="337">
        <v>3.8</v>
      </c>
      <c r="HS28" s="337">
        <v>3.8</v>
      </c>
      <c r="HT28" s="337">
        <v>3.8</v>
      </c>
      <c r="HU28" s="337">
        <v>2.9</v>
      </c>
      <c r="HV28" s="337">
        <v>4.2</v>
      </c>
      <c r="HW28" s="337">
        <v>4.4000000000000004</v>
      </c>
      <c r="HX28" s="337">
        <v>-0.3</v>
      </c>
      <c r="HY28" s="337">
        <v>-0.3</v>
      </c>
      <c r="HZ28" s="337">
        <v>-0.3</v>
      </c>
      <c r="IA28" s="337">
        <v>17.8</v>
      </c>
      <c r="IB28" s="337">
        <v>19.100000000000001</v>
      </c>
      <c r="IC28" s="337">
        <v>19.5</v>
      </c>
      <c r="ID28" s="337">
        <v>27.5</v>
      </c>
      <c r="IE28" s="337">
        <v>33.799999999999997</v>
      </c>
      <c r="IF28" s="337">
        <v>53</v>
      </c>
      <c r="IG28" s="337">
        <v>55</v>
      </c>
      <c r="IH28" s="337">
        <v>55</v>
      </c>
      <c r="II28" s="337">
        <v>58.2</v>
      </c>
      <c r="IJ28" s="337">
        <v>54.6</v>
      </c>
      <c r="IK28" s="337">
        <v>53</v>
      </c>
      <c r="IL28" s="337">
        <v>49.5</v>
      </c>
      <c r="IM28" s="337">
        <v>46.7</v>
      </c>
      <c r="IN28" s="337">
        <v>46.3</v>
      </c>
      <c r="IO28" s="337">
        <v>45.6</v>
      </c>
      <c r="IP28" s="337">
        <v>44.7</v>
      </c>
      <c r="IQ28" s="337">
        <v>43.9</v>
      </c>
      <c r="IR28" s="337">
        <v>43.2</v>
      </c>
      <c r="IS28" s="337">
        <v>56.382017240000003</v>
      </c>
      <c r="IT28" s="337">
        <v>59</v>
      </c>
      <c r="IU28" s="337">
        <v>59</v>
      </c>
      <c r="IV28" s="337">
        <v>59</v>
      </c>
      <c r="IW28" s="337">
        <v>58.8</v>
      </c>
      <c r="IX28" s="337">
        <v>55.6</v>
      </c>
      <c r="IY28" s="337">
        <v>57</v>
      </c>
      <c r="IZ28" s="337">
        <v>39.1</v>
      </c>
      <c r="JA28" s="337">
        <v>54.9</v>
      </c>
      <c r="JB28" s="337">
        <v>51.3</v>
      </c>
      <c r="JC28" s="337">
        <v>49.3</v>
      </c>
      <c r="JD28" s="337">
        <v>52.2</v>
      </c>
      <c r="JE28" s="337">
        <v>52.2</v>
      </c>
      <c r="JF28" s="337">
        <v>69.5</v>
      </c>
      <c r="JG28" s="337">
        <v>69.5</v>
      </c>
      <c r="JH28" s="337">
        <v>69.5</v>
      </c>
      <c r="JI28" s="337">
        <v>69.5</v>
      </c>
      <c r="JJ28" s="337">
        <v>-19.5</v>
      </c>
      <c r="JK28" s="337">
        <v>-24</v>
      </c>
      <c r="JL28" s="337">
        <v>9</v>
      </c>
      <c r="JM28" s="337">
        <v>8.6</v>
      </c>
      <c r="JN28" s="337">
        <v>15.1</v>
      </c>
      <c r="JO28" s="337">
        <v>9</v>
      </c>
      <c r="JP28" s="337">
        <v>8.6</v>
      </c>
      <c r="JQ28" s="337">
        <v>15.1</v>
      </c>
      <c r="JR28" s="337">
        <v>9</v>
      </c>
      <c r="JS28" s="337">
        <v>8.6</v>
      </c>
      <c r="JT28" s="337">
        <v>15.1</v>
      </c>
      <c r="JU28" s="337">
        <v>63</v>
      </c>
      <c r="JV28" s="337">
        <v>63</v>
      </c>
      <c r="JW28" s="337">
        <v>58.3</v>
      </c>
      <c r="JX28" s="337">
        <v>58.3</v>
      </c>
      <c r="JY28" s="337">
        <v>58.3</v>
      </c>
      <c r="JZ28" s="337">
        <v>59.5</v>
      </c>
      <c r="KA28" s="337">
        <v>59.5</v>
      </c>
      <c r="KB28" s="337">
        <v>59.5</v>
      </c>
      <c r="KC28" s="337">
        <v>63</v>
      </c>
      <c r="KD28" s="337">
        <v>63</v>
      </c>
      <c r="KE28" s="337">
        <v>63</v>
      </c>
      <c r="KF28" s="337">
        <v>58.3</v>
      </c>
      <c r="KG28" s="337">
        <v>58.3</v>
      </c>
      <c r="KH28" s="337">
        <v>58.3</v>
      </c>
      <c r="KI28" s="337">
        <v>59.5</v>
      </c>
      <c r="KJ28" s="337">
        <v>59.5</v>
      </c>
      <c r="KK28" s="337">
        <v>59.5</v>
      </c>
      <c r="KL28" s="337">
        <v>69.5</v>
      </c>
      <c r="KM28" s="337">
        <v>63</v>
      </c>
      <c r="KN28" s="337">
        <v>63</v>
      </c>
      <c r="KO28" s="337">
        <v>63</v>
      </c>
      <c r="KP28" s="337">
        <v>63</v>
      </c>
      <c r="KQ28" s="337">
        <v>41.8</v>
      </c>
      <c r="KR28" s="337">
        <v>41.8</v>
      </c>
      <c r="KS28" s="337">
        <v>41.8</v>
      </c>
      <c r="KT28" s="337">
        <v>41.8</v>
      </c>
      <c r="KU28" s="337">
        <v>58.3</v>
      </c>
      <c r="KV28" s="337">
        <v>58.3</v>
      </c>
      <c r="KW28" s="337">
        <v>58.3</v>
      </c>
      <c r="KX28" s="337">
        <v>59.5</v>
      </c>
      <c r="KY28" s="337">
        <v>59.5</v>
      </c>
      <c r="KZ28" s="337">
        <v>59.5</v>
      </c>
      <c r="LA28" s="337">
        <v>58.4</v>
      </c>
      <c r="LB28" s="337">
        <v>51.8</v>
      </c>
      <c r="LC28" s="337">
        <v>48.8</v>
      </c>
      <c r="LD28" s="337">
        <v>57.6</v>
      </c>
      <c r="LE28" s="337">
        <v>48.8</v>
      </c>
      <c r="LF28" s="337">
        <v>55</v>
      </c>
      <c r="LG28" s="337">
        <v>51.8</v>
      </c>
      <c r="LH28" s="337">
        <v>48.8</v>
      </c>
      <c r="LI28" s="337">
        <v>57.6</v>
      </c>
      <c r="LJ28" s="337">
        <v>48.8</v>
      </c>
      <c r="LK28" s="337">
        <v>55</v>
      </c>
      <c r="LL28" s="337">
        <v>51.8</v>
      </c>
      <c r="LM28" s="337">
        <v>45.2</v>
      </c>
      <c r="LN28" s="337">
        <v>64</v>
      </c>
      <c r="LO28" s="337">
        <v>59.5</v>
      </c>
      <c r="LP28" s="337">
        <v>63.3</v>
      </c>
      <c r="LQ28" s="337">
        <v>71</v>
      </c>
      <c r="LR28" s="337">
        <v>67</v>
      </c>
      <c r="LS28" s="337">
        <v>64</v>
      </c>
      <c r="LT28" s="337">
        <v>61.4</v>
      </c>
      <c r="LU28" s="337">
        <v>71</v>
      </c>
      <c r="LV28" s="337">
        <v>67</v>
      </c>
      <c r="LW28" s="337">
        <v>61.4</v>
      </c>
      <c r="LX28" s="337">
        <v>71</v>
      </c>
      <c r="LY28" s="337">
        <v>67</v>
      </c>
      <c r="LZ28" s="337">
        <v>64</v>
      </c>
      <c r="MA28" s="337">
        <v>71</v>
      </c>
    </row>
    <row r="29" spans="2:339" ht="51.75" thickBot="1" x14ac:dyDescent="0.25">
      <c r="B29" s="23" t="s">
        <v>86</v>
      </c>
      <c r="C29" s="58" t="s">
        <v>36</v>
      </c>
      <c r="D29" s="169" t="s">
        <v>30</v>
      </c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337"/>
      <c r="BD29" s="337"/>
      <c r="BE29" s="337"/>
      <c r="BF29" s="337"/>
      <c r="BG29" s="337"/>
      <c r="BH29" s="337"/>
      <c r="BI29" s="337"/>
      <c r="BJ29" s="337"/>
      <c r="BK29" s="337"/>
      <c r="BL29" s="337"/>
      <c r="BM29" s="337"/>
      <c r="BN29" s="337"/>
      <c r="BO29" s="337"/>
      <c r="BP29" s="337"/>
      <c r="BQ29" s="337"/>
      <c r="BR29" s="337"/>
      <c r="BS29" s="337"/>
      <c r="BT29" s="337"/>
      <c r="BU29" s="337"/>
      <c r="BV29" s="337"/>
      <c r="BW29" s="337"/>
      <c r="BX29" s="337"/>
      <c r="BY29" s="337"/>
      <c r="BZ29" s="337"/>
      <c r="CA29" s="337"/>
      <c r="CB29" s="337"/>
      <c r="CC29" s="337"/>
      <c r="CD29" s="337"/>
      <c r="CE29" s="337"/>
      <c r="CF29" s="337"/>
      <c r="CG29" s="337"/>
      <c r="CH29" s="337"/>
      <c r="CI29" s="337"/>
      <c r="CJ29" s="337"/>
      <c r="CK29" s="337"/>
      <c r="CL29" s="337"/>
      <c r="CM29" s="337"/>
      <c r="CN29" s="337"/>
      <c r="CO29" s="337"/>
      <c r="CP29" s="337"/>
      <c r="CQ29" s="337"/>
      <c r="CR29" s="337"/>
      <c r="CS29" s="337"/>
      <c r="CT29" s="337"/>
      <c r="CU29" s="337"/>
      <c r="CV29" s="337"/>
      <c r="CW29" s="337"/>
      <c r="CX29" s="337"/>
      <c r="CY29" s="337"/>
      <c r="CZ29" s="337"/>
      <c r="DA29" s="337"/>
      <c r="DB29" s="337"/>
      <c r="DC29" s="337"/>
      <c r="DD29" s="337"/>
      <c r="DE29" s="337"/>
      <c r="DF29" s="337"/>
      <c r="DG29" s="337"/>
      <c r="DH29" s="337"/>
      <c r="DI29" s="337"/>
      <c r="DJ29" s="337"/>
      <c r="DK29" s="337"/>
      <c r="DL29" s="337"/>
      <c r="DM29" s="337"/>
      <c r="DN29" s="337"/>
      <c r="DO29" s="337"/>
      <c r="DP29" s="337"/>
      <c r="DQ29" s="337"/>
      <c r="DR29" s="337"/>
      <c r="DS29" s="337"/>
      <c r="DT29" s="337"/>
      <c r="DU29" s="337"/>
      <c r="DV29" s="337"/>
      <c r="DW29" s="337"/>
      <c r="DX29" s="337"/>
      <c r="DY29" s="337"/>
      <c r="DZ29" s="337"/>
      <c r="EA29" s="337"/>
      <c r="EB29" s="337"/>
      <c r="EC29" s="337"/>
      <c r="ED29" s="337"/>
      <c r="EE29" s="337"/>
      <c r="EF29" s="337"/>
      <c r="EG29" s="337"/>
      <c r="EH29" s="337"/>
      <c r="EI29" s="337"/>
      <c r="EJ29" s="337"/>
      <c r="EK29" s="337"/>
      <c r="EL29" s="337"/>
      <c r="EM29" s="337"/>
      <c r="EN29" s="337"/>
      <c r="EO29" s="337"/>
      <c r="EP29" s="337"/>
      <c r="EQ29" s="337"/>
      <c r="ER29" s="337"/>
      <c r="ES29" s="337"/>
      <c r="ET29" s="337"/>
      <c r="EU29" s="337"/>
      <c r="EV29" s="337"/>
      <c r="EW29" s="337"/>
      <c r="EX29" s="337"/>
      <c r="EY29" s="337"/>
      <c r="EZ29" s="337"/>
      <c r="FA29" s="337"/>
      <c r="FB29" s="337"/>
      <c r="FC29" s="337"/>
      <c r="FD29" s="337"/>
      <c r="FE29" s="337"/>
      <c r="FF29" s="337"/>
      <c r="FG29" s="337"/>
      <c r="FH29" s="337"/>
      <c r="FI29" s="337"/>
      <c r="FJ29" s="337"/>
      <c r="FK29" s="337"/>
      <c r="FL29" s="337"/>
      <c r="FM29" s="337"/>
      <c r="FN29" s="337"/>
      <c r="FO29" s="337"/>
      <c r="FP29" s="337"/>
      <c r="FQ29" s="337"/>
      <c r="FR29" s="337"/>
      <c r="FS29" s="337"/>
      <c r="FT29" s="337"/>
      <c r="FU29" s="337"/>
      <c r="FV29" s="337"/>
      <c r="FW29" s="337"/>
      <c r="FX29" s="337"/>
      <c r="FY29" s="337"/>
      <c r="FZ29" s="337"/>
      <c r="GA29" s="337"/>
      <c r="GB29" s="337"/>
      <c r="GC29" s="337"/>
      <c r="GD29" s="337"/>
      <c r="GE29" s="337"/>
      <c r="GF29" s="337"/>
      <c r="GG29" s="337"/>
      <c r="GH29" s="337"/>
      <c r="GI29" s="337"/>
      <c r="GJ29" s="337"/>
      <c r="GK29" s="337"/>
      <c r="GL29" s="337"/>
      <c r="GM29" s="337"/>
      <c r="GN29" s="337"/>
      <c r="GO29" s="337"/>
      <c r="GP29" s="337"/>
      <c r="GQ29" s="337"/>
      <c r="GR29" s="337"/>
      <c r="GS29" s="337"/>
      <c r="GT29" s="337"/>
      <c r="GU29" s="337"/>
      <c r="GV29" s="337"/>
      <c r="GW29" s="337"/>
      <c r="GX29" s="337"/>
      <c r="GY29" s="337"/>
      <c r="GZ29" s="337"/>
      <c r="HA29" s="337"/>
      <c r="HB29" s="337"/>
      <c r="HC29" s="337"/>
      <c r="HD29" s="337"/>
      <c r="HE29" s="337"/>
      <c r="HF29" s="337"/>
      <c r="HG29" s="337"/>
      <c r="HH29" s="337"/>
      <c r="HI29" s="337"/>
      <c r="HJ29" s="337"/>
      <c r="HK29" s="337"/>
      <c r="HL29" s="337"/>
      <c r="HM29" s="337"/>
      <c r="HN29" s="337"/>
      <c r="HO29" s="337"/>
      <c r="HP29" s="337"/>
      <c r="HQ29" s="337"/>
      <c r="HR29" s="337"/>
      <c r="HS29" s="337"/>
      <c r="HT29" s="337"/>
      <c r="HU29" s="337"/>
      <c r="HV29" s="337"/>
      <c r="HW29" s="337"/>
      <c r="HX29" s="337"/>
      <c r="HY29" s="337"/>
      <c r="HZ29" s="337"/>
      <c r="IA29" s="337"/>
      <c r="IB29" s="337"/>
      <c r="IC29" s="337"/>
      <c r="ID29" s="337"/>
      <c r="IE29" s="337"/>
      <c r="IF29" s="337"/>
      <c r="IG29" s="337"/>
      <c r="IH29" s="337"/>
      <c r="II29" s="337"/>
      <c r="IJ29" s="337"/>
      <c r="IK29" s="337"/>
      <c r="IL29" s="337"/>
      <c r="IM29" s="337"/>
      <c r="IN29" s="337"/>
      <c r="IO29" s="337"/>
      <c r="IP29" s="337"/>
      <c r="IQ29" s="337"/>
      <c r="IR29" s="337"/>
      <c r="IS29" s="337"/>
      <c r="IT29" s="337"/>
      <c r="IU29" s="337"/>
      <c r="IV29" s="337"/>
      <c r="IW29" s="337"/>
      <c r="IX29" s="337"/>
      <c r="IY29" s="337"/>
      <c r="IZ29" s="337"/>
      <c r="JA29" s="337"/>
      <c r="JB29" s="337"/>
      <c r="JC29" s="337"/>
      <c r="JD29" s="337"/>
      <c r="JE29" s="337"/>
      <c r="JF29" s="337"/>
      <c r="JG29" s="337"/>
      <c r="JH29" s="337"/>
      <c r="JI29" s="337"/>
      <c r="JJ29" s="337"/>
      <c r="JK29" s="337"/>
      <c r="JL29" s="337"/>
      <c r="JM29" s="337"/>
      <c r="JN29" s="337"/>
      <c r="JO29" s="337"/>
      <c r="JP29" s="337"/>
      <c r="JQ29" s="337"/>
      <c r="JR29" s="337"/>
      <c r="JS29" s="337"/>
      <c r="JT29" s="337"/>
      <c r="JU29" s="337"/>
      <c r="JV29" s="337"/>
      <c r="JW29" s="337"/>
      <c r="JX29" s="337"/>
      <c r="JY29" s="337"/>
      <c r="JZ29" s="337"/>
      <c r="KA29" s="337"/>
      <c r="KB29" s="337"/>
      <c r="KC29" s="337"/>
      <c r="KD29" s="337"/>
      <c r="KE29" s="337"/>
      <c r="KF29" s="337"/>
      <c r="KG29" s="337"/>
      <c r="KH29" s="337"/>
      <c r="KI29" s="337"/>
      <c r="KJ29" s="337"/>
      <c r="KK29" s="337"/>
      <c r="KL29" s="337"/>
      <c r="KM29" s="337"/>
      <c r="KN29" s="337"/>
      <c r="KO29" s="337"/>
      <c r="KP29" s="337"/>
      <c r="KQ29" s="337"/>
      <c r="KR29" s="337"/>
      <c r="KS29" s="337"/>
      <c r="KT29" s="337"/>
      <c r="KU29" s="337"/>
      <c r="KV29" s="337"/>
      <c r="KW29" s="337"/>
      <c r="KX29" s="337"/>
      <c r="KY29" s="337"/>
      <c r="KZ29" s="337"/>
      <c r="LA29" s="337"/>
      <c r="LB29" s="337"/>
      <c r="LC29" s="337"/>
      <c r="LD29" s="337"/>
      <c r="LE29" s="337"/>
      <c r="LF29" s="337"/>
      <c r="LG29" s="337"/>
      <c r="LH29" s="337"/>
      <c r="LI29" s="337"/>
      <c r="LJ29" s="337"/>
      <c r="LK29" s="337"/>
      <c r="LL29" s="337"/>
      <c r="LM29" s="337"/>
      <c r="LN29" s="337"/>
      <c r="LO29" s="337"/>
      <c r="LP29" s="337"/>
      <c r="LQ29" s="337"/>
      <c r="LR29" s="337"/>
      <c r="LS29" s="337"/>
      <c r="LT29" s="337"/>
      <c r="LU29" s="337"/>
      <c r="LV29" s="337"/>
      <c r="LW29" s="337"/>
      <c r="LX29" s="337"/>
      <c r="LY29" s="337"/>
      <c r="LZ29" s="337"/>
      <c r="MA29" s="337"/>
    </row>
    <row r="30" spans="2:339" ht="102.75" thickBot="1" x14ac:dyDescent="0.25">
      <c r="B30" s="23" t="s">
        <v>87</v>
      </c>
      <c r="C30" s="58" t="s">
        <v>359</v>
      </c>
      <c r="D30" s="169" t="s">
        <v>30</v>
      </c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7"/>
      <c r="U30" s="337"/>
      <c r="V30" s="337"/>
      <c r="W30" s="337"/>
      <c r="X30" s="337"/>
      <c r="Y30" s="337"/>
      <c r="Z30" s="337"/>
      <c r="AA30" s="337"/>
      <c r="AB30" s="337"/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7"/>
      <c r="BC30" s="337"/>
      <c r="BD30" s="337"/>
      <c r="BE30" s="337"/>
      <c r="BF30" s="337"/>
      <c r="BG30" s="337"/>
      <c r="BH30" s="337"/>
      <c r="BI30" s="337"/>
      <c r="BJ30" s="337"/>
      <c r="BK30" s="337"/>
      <c r="BL30" s="337"/>
      <c r="BM30" s="337"/>
      <c r="BN30" s="337"/>
      <c r="BO30" s="337"/>
      <c r="BP30" s="337"/>
      <c r="BQ30" s="337"/>
      <c r="BR30" s="337"/>
      <c r="BS30" s="337"/>
      <c r="BT30" s="337"/>
      <c r="BU30" s="337"/>
      <c r="BV30" s="337"/>
      <c r="BW30" s="337"/>
      <c r="BX30" s="337"/>
      <c r="BY30" s="337"/>
      <c r="BZ30" s="337"/>
      <c r="CA30" s="337"/>
      <c r="CB30" s="337"/>
      <c r="CC30" s="337"/>
      <c r="CD30" s="337"/>
      <c r="CE30" s="337"/>
      <c r="CF30" s="337"/>
      <c r="CG30" s="337"/>
      <c r="CH30" s="337"/>
      <c r="CI30" s="337"/>
      <c r="CJ30" s="337"/>
      <c r="CK30" s="337"/>
      <c r="CL30" s="337"/>
      <c r="CM30" s="337"/>
      <c r="CN30" s="337"/>
      <c r="CO30" s="337"/>
      <c r="CP30" s="337"/>
      <c r="CQ30" s="337"/>
      <c r="CR30" s="337"/>
      <c r="CS30" s="337"/>
      <c r="CT30" s="337"/>
      <c r="CU30" s="337"/>
      <c r="CV30" s="337"/>
      <c r="CW30" s="337"/>
      <c r="CX30" s="337"/>
      <c r="CY30" s="337"/>
      <c r="CZ30" s="337"/>
      <c r="DA30" s="337"/>
      <c r="DB30" s="337"/>
      <c r="DC30" s="337"/>
      <c r="DD30" s="337"/>
      <c r="DE30" s="337"/>
      <c r="DF30" s="337"/>
      <c r="DG30" s="337"/>
      <c r="DH30" s="337"/>
      <c r="DI30" s="337"/>
      <c r="DJ30" s="337"/>
      <c r="DK30" s="337"/>
      <c r="DL30" s="337"/>
      <c r="DM30" s="337"/>
      <c r="DN30" s="337"/>
      <c r="DO30" s="337"/>
      <c r="DP30" s="337"/>
      <c r="DQ30" s="337"/>
      <c r="DR30" s="337"/>
      <c r="DS30" s="337"/>
      <c r="DT30" s="337"/>
      <c r="DU30" s="337"/>
      <c r="DV30" s="337"/>
      <c r="DW30" s="337"/>
      <c r="DX30" s="337"/>
      <c r="DY30" s="337"/>
      <c r="DZ30" s="337"/>
      <c r="EA30" s="337"/>
      <c r="EB30" s="337"/>
      <c r="EC30" s="337"/>
      <c r="ED30" s="337"/>
      <c r="EE30" s="337"/>
      <c r="EF30" s="337"/>
      <c r="EG30" s="337"/>
      <c r="EH30" s="337"/>
      <c r="EI30" s="337"/>
      <c r="EJ30" s="337"/>
      <c r="EK30" s="337"/>
      <c r="EL30" s="337"/>
      <c r="EM30" s="337"/>
      <c r="EN30" s="337"/>
      <c r="EO30" s="337"/>
      <c r="EP30" s="337"/>
      <c r="EQ30" s="337"/>
      <c r="ER30" s="337"/>
      <c r="ES30" s="337"/>
      <c r="ET30" s="337"/>
      <c r="EU30" s="337"/>
      <c r="EV30" s="337"/>
      <c r="EW30" s="337"/>
      <c r="EX30" s="337"/>
      <c r="EY30" s="337"/>
      <c r="EZ30" s="337"/>
      <c r="FA30" s="337"/>
      <c r="FB30" s="337"/>
      <c r="FC30" s="337"/>
      <c r="FD30" s="337"/>
      <c r="FE30" s="337"/>
      <c r="FF30" s="337"/>
      <c r="FG30" s="337"/>
      <c r="FH30" s="337"/>
      <c r="FI30" s="337"/>
      <c r="FJ30" s="337"/>
      <c r="FK30" s="337"/>
      <c r="FL30" s="337"/>
      <c r="FM30" s="337"/>
      <c r="FN30" s="337"/>
      <c r="FO30" s="337"/>
      <c r="FP30" s="337"/>
      <c r="FQ30" s="337"/>
      <c r="FR30" s="337"/>
      <c r="FS30" s="337"/>
      <c r="FT30" s="337"/>
      <c r="FU30" s="337"/>
      <c r="FV30" s="337"/>
      <c r="FW30" s="337"/>
      <c r="FX30" s="337"/>
      <c r="FY30" s="337"/>
      <c r="FZ30" s="337"/>
      <c r="GA30" s="337"/>
      <c r="GB30" s="337"/>
      <c r="GC30" s="337"/>
      <c r="GD30" s="337"/>
      <c r="GE30" s="337"/>
      <c r="GF30" s="337"/>
      <c r="GG30" s="337"/>
      <c r="GH30" s="337"/>
      <c r="GI30" s="337"/>
      <c r="GJ30" s="337"/>
      <c r="GK30" s="337"/>
      <c r="GL30" s="337"/>
      <c r="GM30" s="337"/>
      <c r="GN30" s="337"/>
      <c r="GO30" s="337"/>
      <c r="GP30" s="337"/>
      <c r="GQ30" s="337"/>
      <c r="GR30" s="337"/>
      <c r="GS30" s="337"/>
      <c r="GT30" s="337"/>
      <c r="GU30" s="337"/>
      <c r="GV30" s="337"/>
      <c r="GW30" s="337"/>
      <c r="GX30" s="337"/>
      <c r="GY30" s="337"/>
      <c r="GZ30" s="337"/>
      <c r="HA30" s="337"/>
      <c r="HB30" s="337"/>
      <c r="HC30" s="337"/>
      <c r="HD30" s="337"/>
      <c r="HE30" s="337"/>
      <c r="HF30" s="337"/>
      <c r="HG30" s="337"/>
      <c r="HH30" s="337"/>
      <c r="HI30" s="337"/>
      <c r="HJ30" s="337"/>
      <c r="HK30" s="337"/>
      <c r="HL30" s="337"/>
      <c r="HM30" s="337"/>
      <c r="HN30" s="337"/>
      <c r="HO30" s="337"/>
      <c r="HP30" s="337"/>
      <c r="HQ30" s="337"/>
      <c r="HR30" s="337"/>
      <c r="HS30" s="337"/>
      <c r="HT30" s="337"/>
      <c r="HU30" s="337"/>
      <c r="HV30" s="337"/>
      <c r="HW30" s="337"/>
      <c r="HX30" s="337"/>
      <c r="HY30" s="337"/>
      <c r="HZ30" s="337"/>
      <c r="IA30" s="337"/>
      <c r="IB30" s="337"/>
      <c r="IC30" s="337"/>
      <c r="ID30" s="337"/>
      <c r="IE30" s="337"/>
      <c r="IF30" s="337"/>
      <c r="IG30" s="337"/>
      <c r="IH30" s="337"/>
      <c r="II30" s="337"/>
      <c r="IJ30" s="337"/>
      <c r="IK30" s="337"/>
      <c r="IL30" s="337"/>
      <c r="IM30" s="337"/>
      <c r="IN30" s="337"/>
      <c r="IO30" s="337"/>
      <c r="IP30" s="337"/>
      <c r="IQ30" s="337"/>
      <c r="IR30" s="337"/>
      <c r="IS30" s="337"/>
      <c r="IT30" s="337"/>
      <c r="IU30" s="337"/>
      <c r="IV30" s="337"/>
      <c r="IW30" s="337"/>
      <c r="IX30" s="337"/>
      <c r="IY30" s="337"/>
      <c r="IZ30" s="337"/>
      <c r="JA30" s="337"/>
      <c r="JB30" s="337"/>
      <c r="JC30" s="337"/>
      <c r="JD30" s="337"/>
      <c r="JE30" s="337"/>
      <c r="JF30" s="337"/>
      <c r="JG30" s="337"/>
      <c r="JH30" s="337"/>
      <c r="JI30" s="337"/>
      <c r="JJ30" s="337"/>
      <c r="JK30" s="337"/>
      <c r="JL30" s="337"/>
      <c r="JM30" s="337"/>
      <c r="JN30" s="337"/>
      <c r="JO30" s="337"/>
      <c r="JP30" s="337"/>
      <c r="JQ30" s="337"/>
      <c r="JR30" s="337"/>
      <c r="JS30" s="337"/>
      <c r="JT30" s="337"/>
      <c r="JU30" s="337"/>
      <c r="JV30" s="337"/>
      <c r="JW30" s="337"/>
      <c r="JX30" s="337"/>
      <c r="JY30" s="337"/>
      <c r="JZ30" s="337"/>
      <c r="KA30" s="337"/>
      <c r="KB30" s="337"/>
      <c r="KC30" s="337"/>
      <c r="KD30" s="337"/>
      <c r="KE30" s="337"/>
      <c r="KF30" s="337"/>
      <c r="KG30" s="337"/>
      <c r="KH30" s="337"/>
      <c r="KI30" s="337"/>
      <c r="KJ30" s="337"/>
      <c r="KK30" s="337"/>
      <c r="KL30" s="337"/>
      <c r="KM30" s="337"/>
      <c r="KN30" s="337"/>
      <c r="KO30" s="337"/>
      <c r="KP30" s="337"/>
      <c r="KQ30" s="337"/>
      <c r="KR30" s="337"/>
      <c r="KS30" s="337"/>
      <c r="KT30" s="337"/>
      <c r="KU30" s="337"/>
      <c r="KV30" s="337"/>
      <c r="KW30" s="337"/>
      <c r="KX30" s="337"/>
      <c r="KY30" s="337"/>
      <c r="KZ30" s="337"/>
      <c r="LA30" s="337"/>
      <c r="LB30" s="337"/>
      <c r="LC30" s="337"/>
      <c r="LD30" s="337"/>
      <c r="LE30" s="337"/>
      <c r="LF30" s="337"/>
      <c r="LG30" s="337"/>
      <c r="LH30" s="337"/>
      <c r="LI30" s="337"/>
      <c r="LJ30" s="337"/>
      <c r="LK30" s="337"/>
      <c r="LL30" s="337"/>
      <c r="LM30" s="337"/>
      <c r="LN30" s="337"/>
      <c r="LO30" s="337"/>
      <c r="LP30" s="337"/>
      <c r="LQ30" s="337"/>
      <c r="LR30" s="337"/>
      <c r="LS30" s="337"/>
      <c r="LT30" s="337"/>
      <c r="LU30" s="337"/>
      <c r="LV30" s="337"/>
      <c r="LW30" s="337"/>
      <c r="LX30" s="337"/>
      <c r="LY30" s="337"/>
      <c r="LZ30" s="337"/>
      <c r="MA30" s="337"/>
    </row>
    <row r="31" spans="2:339" ht="128.25" thickBot="1" x14ac:dyDescent="0.25">
      <c r="B31" s="23" t="s">
        <v>88</v>
      </c>
      <c r="C31" s="58" t="s">
        <v>385</v>
      </c>
      <c r="D31" s="169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/>
      <c r="A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7"/>
      <c r="BC31" s="337"/>
      <c r="BD31" s="337"/>
      <c r="BE31" s="337"/>
      <c r="BF31" s="337"/>
      <c r="BG31" s="337"/>
      <c r="BH31" s="337"/>
      <c r="BI31" s="337"/>
      <c r="BJ31" s="337"/>
      <c r="BK31" s="337"/>
      <c r="BL31" s="337"/>
      <c r="BM31" s="337"/>
      <c r="BN31" s="337"/>
      <c r="BO31" s="337"/>
      <c r="BP31" s="337"/>
      <c r="BQ31" s="337"/>
      <c r="BR31" s="337"/>
      <c r="BS31" s="337"/>
      <c r="BT31" s="337"/>
      <c r="BU31" s="337"/>
      <c r="BV31" s="337"/>
      <c r="BW31" s="337"/>
      <c r="BX31" s="337"/>
      <c r="BY31" s="337"/>
      <c r="BZ31" s="337"/>
      <c r="CA31" s="337"/>
      <c r="CB31" s="337"/>
      <c r="CC31" s="337"/>
      <c r="CD31" s="337"/>
      <c r="CE31" s="337"/>
      <c r="CF31" s="337"/>
      <c r="CG31" s="337"/>
      <c r="CH31" s="337"/>
      <c r="CI31" s="337"/>
      <c r="CJ31" s="337"/>
      <c r="CK31" s="337"/>
      <c r="CL31" s="337"/>
      <c r="CM31" s="337"/>
      <c r="CN31" s="337"/>
      <c r="CO31" s="337"/>
      <c r="CP31" s="337"/>
      <c r="CQ31" s="337"/>
      <c r="CR31" s="337"/>
      <c r="CS31" s="337"/>
      <c r="CT31" s="337"/>
      <c r="CU31" s="337"/>
      <c r="CV31" s="337"/>
      <c r="CW31" s="337"/>
      <c r="CX31" s="337"/>
      <c r="CY31" s="337"/>
      <c r="CZ31" s="337"/>
      <c r="DA31" s="337"/>
      <c r="DB31" s="337"/>
      <c r="DC31" s="337"/>
      <c r="DD31" s="337"/>
      <c r="DE31" s="337"/>
      <c r="DF31" s="337"/>
      <c r="DG31" s="337"/>
      <c r="DH31" s="337"/>
      <c r="DI31" s="337"/>
      <c r="DJ31" s="337"/>
      <c r="DK31" s="337"/>
      <c r="DL31" s="337"/>
      <c r="DM31" s="337"/>
      <c r="DN31" s="337"/>
      <c r="DO31" s="337"/>
      <c r="DP31" s="337"/>
      <c r="DQ31" s="337"/>
      <c r="DR31" s="337"/>
      <c r="DS31" s="337"/>
      <c r="DT31" s="337"/>
      <c r="DU31" s="337"/>
      <c r="DV31" s="337"/>
      <c r="DW31" s="337"/>
      <c r="DX31" s="337"/>
      <c r="DY31" s="337"/>
      <c r="DZ31" s="337"/>
      <c r="EA31" s="337"/>
      <c r="EB31" s="337"/>
      <c r="EC31" s="337"/>
      <c r="ED31" s="337"/>
      <c r="EE31" s="337"/>
      <c r="EF31" s="337"/>
      <c r="EG31" s="337"/>
      <c r="EH31" s="337"/>
      <c r="EI31" s="337"/>
      <c r="EJ31" s="337"/>
      <c r="EK31" s="337"/>
      <c r="EL31" s="337"/>
      <c r="EM31" s="337"/>
      <c r="EN31" s="337"/>
      <c r="EO31" s="337"/>
      <c r="EP31" s="337"/>
      <c r="EQ31" s="337"/>
      <c r="ER31" s="337"/>
      <c r="ES31" s="337"/>
      <c r="ET31" s="337"/>
      <c r="EU31" s="337"/>
      <c r="EV31" s="337"/>
      <c r="EW31" s="337"/>
      <c r="EX31" s="337"/>
      <c r="EY31" s="337"/>
      <c r="EZ31" s="337"/>
      <c r="FA31" s="337"/>
      <c r="FB31" s="337"/>
      <c r="FC31" s="337"/>
      <c r="FD31" s="337"/>
      <c r="FE31" s="337"/>
      <c r="FF31" s="337"/>
      <c r="FG31" s="337"/>
      <c r="FH31" s="337"/>
      <c r="FI31" s="337"/>
      <c r="FJ31" s="337"/>
      <c r="FK31" s="337"/>
      <c r="FL31" s="337"/>
      <c r="FM31" s="337"/>
      <c r="FN31" s="337"/>
      <c r="FO31" s="337"/>
      <c r="FP31" s="337"/>
      <c r="FQ31" s="337"/>
      <c r="FR31" s="337"/>
      <c r="FS31" s="337"/>
      <c r="FT31" s="337"/>
      <c r="FU31" s="337"/>
      <c r="FV31" s="337"/>
      <c r="FW31" s="337"/>
      <c r="FX31" s="337"/>
      <c r="FY31" s="337"/>
      <c r="FZ31" s="337"/>
      <c r="GA31" s="337"/>
      <c r="GB31" s="337"/>
      <c r="GC31" s="337"/>
      <c r="GD31" s="337"/>
      <c r="GE31" s="337"/>
      <c r="GF31" s="337"/>
      <c r="GG31" s="337"/>
      <c r="GH31" s="337"/>
      <c r="GI31" s="337"/>
      <c r="GJ31" s="337"/>
      <c r="GK31" s="337"/>
      <c r="GL31" s="337"/>
      <c r="GM31" s="337"/>
      <c r="GN31" s="337"/>
      <c r="GO31" s="337"/>
      <c r="GP31" s="337"/>
      <c r="GQ31" s="337"/>
      <c r="GR31" s="337"/>
      <c r="GS31" s="337"/>
      <c r="GT31" s="337"/>
      <c r="GU31" s="337"/>
      <c r="GV31" s="337"/>
      <c r="GW31" s="337"/>
      <c r="GX31" s="337"/>
      <c r="GY31" s="337"/>
      <c r="GZ31" s="337"/>
      <c r="HA31" s="337"/>
      <c r="HB31" s="337"/>
      <c r="HC31" s="337"/>
      <c r="HD31" s="337"/>
      <c r="HE31" s="337"/>
      <c r="HF31" s="337"/>
      <c r="HG31" s="337"/>
      <c r="HH31" s="337"/>
      <c r="HI31" s="337"/>
      <c r="HJ31" s="337"/>
      <c r="HK31" s="337"/>
      <c r="HL31" s="337"/>
      <c r="HM31" s="337"/>
      <c r="HN31" s="337"/>
      <c r="HO31" s="337"/>
      <c r="HP31" s="337"/>
      <c r="HQ31" s="337"/>
      <c r="HR31" s="337"/>
      <c r="HS31" s="337"/>
      <c r="HT31" s="337"/>
      <c r="HU31" s="337"/>
      <c r="HV31" s="337"/>
      <c r="HW31" s="337"/>
      <c r="HX31" s="337"/>
      <c r="HY31" s="337"/>
      <c r="HZ31" s="337"/>
      <c r="IA31" s="337"/>
      <c r="IB31" s="337"/>
      <c r="IC31" s="337"/>
      <c r="ID31" s="337"/>
      <c r="IE31" s="337"/>
      <c r="IF31" s="337"/>
      <c r="IG31" s="337"/>
      <c r="IH31" s="337"/>
      <c r="II31" s="337"/>
      <c r="IJ31" s="337"/>
      <c r="IK31" s="337"/>
      <c r="IL31" s="337"/>
      <c r="IM31" s="337"/>
      <c r="IN31" s="337"/>
      <c r="IO31" s="337"/>
      <c r="IP31" s="337"/>
      <c r="IQ31" s="337"/>
      <c r="IR31" s="337"/>
      <c r="IS31" s="337"/>
      <c r="IT31" s="337"/>
      <c r="IU31" s="337"/>
      <c r="IV31" s="337"/>
      <c r="IW31" s="337"/>
      <c r="IX31" s="337"/>
      <c r="IY31" s="337"/>
      <c r="IZ31" s="337"/>
      <c r="JA31" s="337"/>
      <c r="JB31" s="337"/>
      <c r="JC31" s="337"/>
      <c r="JD31" s="337"/>
      <c r="JE31" s="337"/>
      <c r="JF31" s="337"/>
      <c r="JG31" s="337"/>
      <c r="JH31" s="337"/>
      <c r="JI31" s="337"/>
      <c r="JJ31" s="337"/>
      <c r="JK31" s="337"/>
      <c r="JL31" s="337"/>
      <c r="JM31" s="337"/>
      <c r="JN31" s="337"/>
      <c r="JO31" s="337"/>
      <c r="JP31" s="337"/>
      <c r="JQ31" s="337"/>
      <c r="JR31" s="337"/>
      <c r="JS31" s="337"/>
      <c r="JT31" s="337"/>
      <c r="JU31" s="337"/>
      <c r="JV31" s="337"/>
      <c r="JW31" s="337"/>
      <c r="JX31" s="337"/>
      <c r="JY31" s="337"/>
      <c r="JZ31" s="337"/>
      <c r="KA31" s="337"/>
      <c r="KB31" s="337"/>
      <c r="KC31" s="337"/>
      <c r="KD31" s="337"/>
      <c r="KE31" s="337"/>
      <c r="KF31" s="337"/>
      <c r="KG31" s="337"/>
      <c r="KH31" s="337"/>
      <c r="KI31" s="337"/>
      <c r="KJ31" s="337"/>
      <c r="KK31" s="337"/>
      <c r="KL31" s="337"/>
      <c r="KM31" s="337"/>
      <c r="KN31" s="337"/>
      <c r="KO31" s="337"/>
      <c r="KP31" s="337"/>
      <c r="KQ31" s="337"/>
      <c r="KR31" s="337"/>
      <c r="KS31" s="337"/>
      <c r="KT31" s="337"/>
      <c r="KU31" s="337"/>
      <c r="KV31" s="337"/>
      <c r="KW31" s="337"/>
      <c r="KX31" s="337"/>
      <c r="KY31" s="337"/>
      <c r="KZ31" s="337"/>
      <c r="LA31" s="337"/>
      <c r="LB31" s="337"/>
      <c r="LC31" s="337"/>
      <c r="LD31" s="337"/>
      <c r="LE31" s="337"/>
      <c r="LF31" s="337"/>
      <c r="LG31" s="337"/>
      <c r="LH31" s="337"/>
      <c r="LI31" s="337"/>
      <c r="LJ31" s="337"/>
      <c r="LK31" s="337"/>
      <c r="LL31" s="337"/>
      <c r="LM31" s="337"/>
      <c r="LN31" s="337"/>
      <c r="LO31" s="337"/>
      <c r="LP31" s="337"/>
      <c r="LQ31" s="337"/>
      <c r="LR31" s="337"/>
      <c r="LS31" s="337"/>
      <c r="LT31" s="337"/>
      <c r="LU31" s="337"/>
      <c r="LV31" s="337"/>
      <c r="LW31" s="337"/>
      <c r="LX31" s="337"/>
      <c r="LY31" s="337"/>
      <c r="LZ31" s="337"/>
      <c r="MA31" s="337"/>
    </row>
    <row r="32" spans="2:339" ht="128.25" thickBot="1" x14ac:dyDescent="0.25">
      <c r="B32" s="23" t="s">
        <v>89</v>
      </c>
      <c r="C32" s="58" t="s">
        <v>358</v>
      </c>
      <c r="D32" s="169" t="s">
        <v>38</v>
      </c>
      <c r="E32" s="337"/>
      <c r="F32" s="337"/>
      <c r="G32" s="337"/>
      <c r="H32" s="337"/>
      <c r="I32" s="337"/>
      <c r="J32" s="337"/>
      <c r="K32" s="337"/>
      <c r="L32" s="337"/>
      <c r="M32" s="337"/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37"/>
      <c r="BH32" s="337"/>
      <c r="BI32" s="337"/>
      <c r="BJ32" s="337"/>
      <c r="BK32" s="337"/>
      <c r="BL32" s="337"/>
      <c r="BM32" s="337"/>
      <c r="BN32" s="337"/>
      <c r="BO32" s="337"/>
      <c r="BP32" s="337"/>
      <c r="BQ32" s="337"/>
      <c r="BR32" s="337"/>
      <c r="BS32" s="337"/>
      <c r="BT32" s="337"/>
      <c r="BU32" s="337"/>
      <c r="BV32" s="337"/>
      <c r="BW32" s="337"/>
      <c r="BX32" s="337"/>
      <c r="BY32" s="337"/>
      <c r="BZ32" s="337"/>
      <c r="CA32" s="337"/>
      <c r="CB32" s="337"/>
      <c r="CC32" s="337"/>
      <c r="CD32" s="337"/>
      <c r="CE32" s="337"/>
      <c r="CF32" s="337"/>
      <c r="CG32" s="337"/>
      <c r="CH32" s="337"/>
      <c r="CI32" s="337"/>
      <c r="CJ32" s="337"/>
      <c r="CK32" s="337"/>
      <c r="CL32" s="337"/>
      <c r="CM32" s="337"/>
      <c r="CN32" s="337"/>
      <c r="CO32" s="337"/>
      <c r="CP32" s="337"/>
      <c r="CQ32" s="337"/>
      <c r="CR32" s="337"/>
      <c r="CS32" s="337"/>
      <c r="CT32" s="337"/>
      <c r="CU32" s="337"/>
      <c r="CV32" s="337"/>
      <c r="CW32" s="337"/>
      <c r="CX32" s="337"/>
      <c r="CY32" s="337"/>
      <c r="CZ32" s="337"/>
      <c r="DA32" s="337"/>
      <c r="DB32" s="337"/>
      <c r="DC32" s="337"/>
      <c r="DD32" s="337"/>
      <c r="DE32" s="337"/>
      <c r="DF32" s="337"/>
      <c r="DG32" s="337"/>
      <c r="DH32" s="337"/>
      <c r="DI32" s="337"/>
      <c r="DJ32" s="337"/>
      <c r="DK32" s="337"/>
      <c r="DL32" s="337"/>
      <c r="DM32" s="337"/>
      <c r="DN32" s="337"/>
      <c r="DO32" s="337"/>
      <c r="DP32" s="337"/>
      <c r="DQ32" s="337"/>
      <c r="DR32" s="337"/>
      <c r="DS32" s="337"/>
      <c r="DT32" s="337"/>
      <c r="DU32" s="337"/>
      <c r="DV32" s="337"/>
      <c r="DW32" s="337"/>
      <c r="DX32" s="337"/>
      <c r="DY32" s="337"/>
      <c r="DZ32" s="337"/>
      <c r="EA32" s="337"/>
      <c r="EB32" s="337"/>
      <c r="EC32" s="337"/>
      <c r="ED32" s="337"/>
      <c r="EE32" s="337"/>
      <c r="EF32" s="337"/>
      <c r="EG32" s="337"/>
      <c r="EH32" s="337"/>
      <c r="EI32" s="337"/>
      <c r="EJ32" s="337"/>
      <c r="EK32" s="337"/>
      <c r="EL32" s="337"/>
      <c r="EM32" s="337"/>
      <c r="EN32" s="337"/>
      <c r="EO32" s="337"/>
      <c r="EP32" s="337"/>
      <c r="EQ32" s="337"/>
      <c r="ER32" s="337"/>
      <c r="ES32" s="337"/>
      <c r="ET32" s="337"/>
      <c r="EU32" s="337"/>
      <c r="EV32" s="337"/>
      <c r="EW32" s="337"/>
      <c r="EX32" s="337"/>
      <c r="EY32" s="337"/>
      <c r="EZ32" s="337"/>
      <c r="FA32" s="337"/>
      <c r="FB32" s="337"/>
      <c r="FC32" s="337"/>
      <c r="FD32" s="337"/>
      <c r="FE32" s="337"/>
      <c r="FF32" s="337"/>
      <c r="FG32" s="337"/>
      <c r="FH32" s="337"/>
      <c r="FI32" s="337"/>
      <c r="FJ32" s="337"/>
      <c r="FK32" s="337"/>
      <c r="FL32" s="337"/>
      <c r="FM32" s="337"/>
      <c r="FN32" s="337"/>
      <c r="FO32" s="337"/>
      <c r="FP32" s="337"/>
      <c r="FQ32" s="337"/>
      <c r="FR32" s="337"/>
      <c r="FS32" s="337"/>
      <c r="FT32" s="337"/>
      <c r="FU32" s="337"/>
      <c r="FV32" s="337"/>
      <c r="FW32" s="337"/>
      <c r="FX32" s="337"/>
      <c r="FY32" s="337"/>
      <c r="FZ32" s="337"/>
      <c r="GA32" s="337"/>
      <c r="GB32" s="337"/>
      <c r="GC32" s="337"/>
      <c r="GD32" s="337"/>
      <c r="GE32" s="337"/>
      <c r="GF32" s="337"/>
      <c r="GG32" s="337"/>
      <c r="GH32" s="337"/>
      <c r="GI32" s="337"/>
      <c r="GJ32" s="337"/>
      <c r="GK32" s="337"/>
      <c r="GL32" s="337"/>
      <c r="GM32" s="337"/>
      <c r="GN32" s="337"/>
      <c r="GO32" s="337"/>
      <c r="GP32" s="337"/>
      <c r="GQ32" s="337"/>
      <c r="GR32" s="337"/>
      <c r="GS32" s="337"/>
      <c r="GT32" s="337"/>
      <c r="GU32" s="337"/>
      <c r="GV32" s="337"/>
      <c r="GW32" s="337"/>
      <c r="GX32" s="337"/>
      <c r="GY32" s="337"/>
      <c r="GZ32" s="337"/>
      <c r="HA32" s="337"/>
      <c r="HB32" s="337"/>
      <c r="HC32" s="337"/>
      <c r="HD32" s="337"/>
      <c r="HE32" s="337"/>
      <c r="HF32" s="337"/>
      <c r="HG32" s="337"/>
      <c r="HH32" s="337"/>
      <c r="HI32" s="337"/>
      <c r="HJ32" s="337"/>
      <c r="HK32" s="337"/>
      <c r="HL32" s="337"/>
      <c r="HM32" s="337"/>
      <c r="HN32" s="337"/>
      <c r="HO32" s="337"/>
      <c r="HP32" s="337"/>
      <c r="HQ32" s="337"/>
      <c r="HR32" s="337"/>
      <c r="HS32" s="337"/>
      <c r="HT32" s="337"/>
      <c r="HU32" s="337"/>
      <c r="HV32" s="337"/>
      <c r="HW32" s="337"/>
      <c r="HX32" s="337"/>
      <c r="HY32" s="337"/>
      <c r="HZ32" s="337"/>
      <c r="IA32" s="337"/>
      <c r="IB32" s="337"/>
      <c r="IC32" s="337"/>
      <c r="ID32" s="337"/>
      <c r="IE32" s="337"/>
      <c r="IF32" s="337"/>
      <c r="IG32" s="337"/>
      <c r="IH32" s="337"/>
      <c r="II32" s="337"/>
      <c r="IJ32" s="337"/>
      <c r="IK32" s="337"/>
      <c r="IL32" s="337"/>
      <c r="IM32" s="337"/>
      <c r="IN32" s="337"/>
      <c r="IO32" s="337"/>
      <c r="IP32" s="337"/>
      <c r="IQ32" s="337"/>
      <c r="IR32" s="337"/>
      <c r="IS32" s="337"/>
      <c r="IT32" s="337"/>
      <c r="IU32" s="337"/>
      <c r="IV32" s="337"/>
      <c r="IW32" s="337"/>
      <c r="IX32" s="337"/>
      <c r="IY32" s="337"/>
      <c r="IZ32" s="337"/>
      <c r="JA32" s="337"/>
      <c r="JB32" s="337"/>
      <c r="JC32" s="337"/>
      <c r="JD32" s="337"/>
      <c r="JE32" s="337"/>
      <c r="JF32" s="337"/>
      <c r="JG32" s="337"/>
      <c r="JH32" s="337"/>
      <c r="JI32" s="337"/>
      <c r="JJ32" s="337"/>
      <c r="JK32" s="337"/>
      <c r="JL32" s="337"/>
      <c r="JM32" s="337"/>
      <c r="JN32" s="337"/>
      <c r="JO32" s="337"/>
      <c r="JP32" s="337"/>
      <c r="JQ32" s="337"/>
      <c r="JR32" s="337"/>
      <c r="JS32" s="337"/>
      <c r="JT32" s="337"/>
      <c r="JU32" s="337"/>
      <c r="JV32" s="337"/>
      <c r="JW32" s="337"/>
      <c r="JX32" s="337"/>
      <c r="JY32" s="337"/>
      <c r="JZ32" s="337"/>
      <c r="KA32" s="337"/>
      <c r="KB32" s="337"/>
      <c r="KC32" s="337"/>
      <c r="KD32" s="337"/>
      <c r="KE32" s="337"/>
      <c r="KF32" s="337"/>
      <c r="KG32" s="337"/>
      <c r="KH32" s="337"/>
      <c r="KI32" s="337"/>
      <c r="KJ32" s="337"/>
      <c r="KK32" s="337"/>
      <c r="KL32" s="337"/>
      <c r="KM32" s="337"/>
      <c r="KN32" s="337"/>
      <c r="KO32" s="337"/>
      <c r="KP32" s="337"/>
      <c r="KQ32" s="337"/>
      <c r="KR32" s="337"/>
      <c r="KS32" s="337"/>
      <c r="KT32" s="337"/>
      <c r="KU32" s="337"/>
      <c r="KV32" s="337"/>
      <c r="KW32" s="337"/>
      <c r="KX32" s="337"/>
      <c r="KY32" s="337"/>
      <c r="KZ32" s="337"/>
      <c r="LA32" s="337"/>
      <c r="LB32" s="337"/>
      <c r="LC32" s="337"/>
      <c r="LD32" s="337"/>
      <c r="LE32" s="337"/>
      <c r="LF32" s="337"/>
      <c r="LG32" s="337"/>
      <c r="LH32" s="337"/>
      <c r="LI32" s="337"/>
      <c r="LJ32" s="337"/>
      <c r="LK32" s="337"/>
      <c r="LL32" s="337"/>
      <c r="LM32" s="337"/>
      <c r="LN32" s="337"/>
      <c r="LO32" s="337"/>
      <c r="LP32" s="337"/>
      <c r="LQ32" s="337"/>
      <c r="LR32" s="337"/>
      <c r="LS32" s="337"/>
      <c r="LT32" s="337"/>
      <c r="LU32" s="337"/>
      <c r="LV32" s="337"/>
      <c r="LW32" s="337"/>
      <c r="LX32" s="337"/>
      <c r="LY32" s="337"/>
      <c r="LZ32" s="337"/>
      <c r="MA32" s="337"/>
    </row>
    <row r="33" spans="2:339" ht="90" thickBot="1" x14ac:dyDescent="0.25">
      <c r="B33" s="23" t="s">
        <v>90</v>
      </c>
      <c r="C33" s="58" t="s">
        <v>40</v>
      </c>
      <c r="D33" s="169" t="s">
        <v>38</v>
      </c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337"/>
      <c r="S33" s="337"/>
      <c r="T33" s="337"/>
      <c r="U33" s="337"/>
      <c r="V33" s="337"/>
      <c r="W33" s="337"/>
      <c r="X33" s="337"/>
      <c r="Y33" s="337"/>
      <c r="Z33" s="337"/>
      <c r="AA33" s="337"/>
      <c r="AB33" s="337"/>
      <c r="AC33" s="337"/>
      <c r="AD33" s="337"/>
      <c r="AE33" s="337"/>
      <c r="AF33" s="337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37"/>
      <c r="BH33" s="337"/>
      <c r="BI33" s="337"/>
      <c r="BJ33" s="337"/>
      <c r="BK33" s="337"/>
      <c r="BL33" s="337"/>
      <c r="BM33" s="337"/>
      <c r="BN33" s="337"/>
      <c r="BO33" s="337"/>
      <c r="BP33" s="337"/>
      <c r="BQ33" s="337"/>
      <c r="BR33" s="337"/>
      <c r="BS33" s="337"/>
      <c r="BT33" s="337"/>
      <c r="BU33" s="337"/>
      <c r="BV33" s="337"/>
      <c r="BW33" s="337"/>
      <c r="BX33" s="337"/>
      <c r="BY33" s="337"/>
      <c r="BZ33" s="337"/>
      <c r="CA33" s="337"/>
      <c r="CB33" s="337"/>
      <c r="CC33" s="337"/>
      <c r="CD33" s="337"/>
      <c r="CE33" s="337"/>
      <c r="CF33" s="337"/>
      <c r="CG33" s="337"/>
      <c r="CH33" s="337"/>
      <c r="CI33" s="337"/>
      <c r="CJ33" s="337"/>
      <c r="CK33" s="337"/>
      <c r="CL33" s="337"/>
      <c r="CM33" s="337"/>
      <c r="CN33" s="337"/>
      <c r="CO33" s="337"/>
      <c r="CP33" s="337"/>
      <c r="CQ33" s="337"/>
      <c r="CR33" s="337"/>
      <c r="CS33" s="337"/>
      <c r="CT33" s="337"/>
      <c r="CU33" s="337"/>
      <c r="CV33" s="337"/>
      <c r="CW33" s="337"/>
      <c r="CX33" s="337"/>
      <c r="CY33" s="337"/>
      <c r="CZ33" s="337"/>
      <c r="DA33" s="337"/>
      <c r="DB33" s="337"/>
      <c r="DC33" s="337"/>
      <c r="DD33" s="337"/>
      <c r="DE33" s="337"/>
      <c r="DF33" s="337"/>
      <c r="DG33" s="337"/>
      <c r="DH33" s="337"/>
      <c r="DI33" s="337"/>
      <c r="DJ33" s="337"/>
      <c r="DK33" s="337"/>
      <c r="DL33" s="337"/>
      <c r="DM33" s="337"/>
      <c r="DN33" s="337"/>
      <c r="DO33" s="337"/>
      <c r="DP33" s="337"/>
      <c r="DQ33" s="337"/>
      <c r="DR33" s="337"/>
      <c r="DS33" s="337"/>
      <c r="DT33" s="337"/>
      <c r="DU33" s="337"/>
      <c r="DV33" s="337"/>
      <c r="DW33" s="337"/>
      <c r="DX33" s="337"/>
      <c r="DY33" s="337"/>
      <c r="DZ33" s="337"/>
      <c r="EA33" s="337"/>
      <c r="EB33" s="337"/>
      <c r="EC33" s="337"/>
      <c r="ED33" s="337"/>
      <c r="EE33" s="337"/>
      <c r="EF33" s="337"/>
      <c r="EG33" s="337"/>
      <c r="EH33" s="337"/>
      <c r="EI33" s="337"/>
      <c r="EJ33" s="337"/>
      <c r="EK33" s="337"/>
      <c r="EL33" s="337"/>
      <c r="EM33" s="337"/>
      <c r="EN33" s="337"/>
      <c r="EO33" s="337"/>
      <c r="EP33" s="337"/>
      <c r="EQ33" s="337"/>
      <c r="ER33" s="337"/>
      <c r="ES33" s="337"/>
      <c r="ET33" s="337"/>
      <c r="EU33" s="337"/>
      <c r="EV33" s="337"/>
      <c r="EW33" s="337"/>
      <c r="EX33" s="337"/>
      <c r="EY33" s="337"/>
      <c r="EZ33" s="337"/>
      <c r="FA33" s="337"/>
      <c r="FB33" s="337"/>
      <c r="FC33" s="337"/>
      <c r="FD33" s="337"/>
      <c r="FE33" s="337"/>
      <c r="FF33" s="337"/>
      <c r="FG33" s="337"/>
      <c r="FH33" s="337"/>
      <c r="FI33" s="337"/>
      <c r="FJ33" s="337"/>
      <c r="FK33" s="337"/>
      <c r="FL33" s="337"/>
      <c r="FM33" s="337"/>
      <c r="FN33" s="337"/>
      <c r="FO33" s="337"/>
      <c r="FP33" s="337"/>
      <c r="FQ33" s="337"/>
      <c r="FR33" s="337"/>
      <c r="FS33" s="337"/>
      <c r="FT33" s="337"/>
      <c r="FU33" s="337"/>
      <c r="FV33" s="337"/>
      <c r="FW33" s="337"/>
      <c r="FX33" s="337"/>
      <c r="FY33" s="337"/>
      <c r="FZ33" s="337"/>
      <c r="GA33" s="337"/>
      <c r="GB33" s="337"/>
      <c r="GC33" s="337"/>
      <c r="GD33" s="337"/>
      <c r="GE33" s="337"/>
      <c r="GF33" s="337"/>
      <c r="GG33" s="337"/>
      <c r="GH33" s="337"/>
      <c r="GI33" s="337"/>
      <c r="GJ33" s="337"/>
      <c r="GK33" s="337"/>
      <c r="GL33" s="337"/>
      <c r="GM33" s="337"/>
      <c r="GN33" s="337"/>
      <c r="GO33" s="337"/>
      <c r="GP33" s="337"/>
      <c r="GQ33" s="337"/>
      <c r="GR33" s="337"/>
      <c r="GS33" s="337"/>
      <c r="GT33" s="337"/>
      <c r="GU33" s="337"/>
      <c r="GV33" s="337"/>
      <c r="GW33" s="337"/>
      <c r="GX33" s="337"/>
      <c r="GY33" s="337"/>
      <c r="GZ33" s="337"/>
      <c r="HA33" s="337"/>
      <c r="HB33" s="337"/>
      <c r="HC33" s="337"/>
      <c r="HD33" s="337"/>
      <c r="HE33" s="337"/>
      <c r="HF33" s="337"/>
      <c r="HG33" s="337"/>
      <c r="HH33" s="337"/>
      <c r="HI33" s="337"/>
      <c r="HJ33" s="337"/>
      <c r="HK33" s="337"/>
      <c r="HL33" s="337"/>
      <c r="HM33" s="337"/>
      <c r="HN33" s="337"/>
      <c r="HO33" s="337"/>
      <c r="HP33" s="337"/>
      <c r="HQ33" s="337"/>
      <c r="HR33" s="337"/>
      <c r="HS33" s="337"/>
      <c r="HT33" s="337"/>
      <c r="HU33" s="337"/>
      <c r="HV33" s="337"/>
      <c r="HW33" s="337"/>
      <c r="HX33" s="337"/>
      <c r="HY33" s="337"/>
      <c r="HZ33" s="337"/>
      <c r="IA33" s="337"/>
      <c r="IB33" s="337"/>
      <c r="IC33" s="337"/>
      <c r="ID33" s="337"/>
      <c r="IE33" s="337"/>
      <c r="IF33" s="337"/>
      <c r="IG33" s="337"/>
      <c r="IH33" s="337"/>
      <c r="II33" s="337"/>
      <c r="IJ33" s="337"/>
      <c r="IK33" s="337"/>
      <c r="IL33" s="337"/>
      <c r="IM33" s="337"/>
      <c r="IN33" s="337"/>
      <c r="IO33" s="337"/>
      <c r="IP33" s="337"/>
      <c r="IQ33" s="337"/>
      <c r="IR33" s="337"/>
      <c r="IS33" s="337"/>
      <c r="IT33" s="337"/>
      <c r="IU33" s="337"/>
      <c r="IV33" s="337"/>
      <c r="IW33" s="337"/>
      <c r="IX33" s="337"/>
      <c r="IY33" s="337"/>
      <c r="IZ33" s="337"/>
      <c r="JA33" s="337"/>
      <c r="JB33" s="337"/>
      <c r="JC33" s="337"/>
      <c r="JD33" s="337"/>
      <c r="JE33" s="337"/>
      <c r="JF33" s="337"/>
      <c r="JG33" s="337"/>
      <c r="JH33" s="337"/>
      <c r="JI33" s="337"/>
      <c r="JJ33" s="337"/>
      <c r="JK33" s="337"/>
      <c r="JL33" s="337"/>
      <c r="JM33" s="337"/>
      <c r="JN33" s="337"/>
      <c r="JO33" s="337"/>
      <c r="JP33" s="337"/>
      <c r="JQ33" s="337"/>
      <c r="JR33" s="337"/>
      <c r="JS33" s="337"/>
      <c r="JT33" s="337"/>
      <c r="JU33" s="337"/>
      <c r="JV33" s="337"/>
      <c r="JW33" s="337"/>
      <c r="JX33" s="337"/>
      <c r="JY33" s="337"/>
      <c r="JZ33" s="337"/>
      <c r="KA33" s="337"/>
      <c r="KB33" s="337"/>
      <c r="KC33" s="337"/>
      <c r="KD33" s="337"/>
      <c r="KE33" s="337"/>
      <c r="KF33" s="337"/>
      <c r="KG33" s="337"/>
      <c r="KH33" s="337"/>
      <c r="KI33" s="337"/>
      <c r="KJ33" s="337"/>
      <c r="KK33" s="337"/>
      <c r="KL33" s="337"/>
      <c r="KM33" s="337"/>
      <c r="KN33" s="337"/>
      <c r="KO33" s="337"/>
      <c r="KP33" s="337"/>
      <c r="KQ33" s="337"/>
      <c r="KR33" s="337"/>
      <c r="KS33" s="337"/>
      <c r="KT33" s="337"/>
      <c r="KU33" s="337"/>
      <c r="KV33" s="337"/>
      <c r="KW33" s="337"/>
      <c r="KX33" s="337"/>
      <c r="KY33" s="337"/>
      <c r="KZ33" s="337"/>
      <c r="LA33" s="337"/>
      <c r="LB33" s="337"/>
      <c r="LC33" s="337"/>
      <c r="LD33" s="337"/>
      <c r="LE33" s="337"/>
      <c r="LF33" s="337"/>
      <c r="LG33" s="337"/>
      <c r="LH33" s="337"/>
      <c r="LI33" s="337"/>
      <c r="LJ33" s="337"/>
      <c r="LK33" s="337"/>
      <c r="LL33" s="337"/>
      <c r="LM33" s="337"/>
      <c r="LN33" s="337"/>
      <c r="LO33" s="337"/>
      <c r="LP33" s="337"/>
      <c r="LQ33" s="337"/>
      <c r="LR33" s="337"/>
      <c r="LS33" s="337"/>
      <c r="LT33" s="337"/>
      <c r="LU33" s="337"/>
      <c r="LV33" s="337"/>
      <c r="LW33" s="337"/>
      <c r="LX33" s="337"/>
      <c r="LY33" s="337"/>
      <c r="LZ33" s="337"/>
      <c r="MA33" s="337"/>
    </row>
    <row r="34" spans="2:339" ht="75.75" thickBot="1" x14ac:dyDescent="0.25">
      <c r="B34" s="338">
        <v>5</v>
      </c>
      <c r="C34" s="341" t="s">
        <v>41</v>
      </c>
      <c r="D34" s="339"/>
      <c r="E34" s="339"/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39"/>
      <c r="T34" s="339"/>
      <c r="U34" s="339"/>
      <c r="V34" s="339"/>
      <c r="W34" s="339"/>
      <c r="X34" s="339"/>
      <c r="Y34" s="339"/>
      <c r="Z34" s="339"/>
      <c r="AA34" s="339"/>
      <c r="AB34" s="339"/>
      <c r="AC34" s="339"/>
      <c r="AD34" s="339"/>
      <c r="AE34" s="339"/>
      <c r="AF34" s="339"/>
      <c r="AG34" s="339"/>
      <c r="AH34" s="339"/>
      <c r="AI34" s="339"/>
      <c r="AJ34" s="339"/>
      <c r="AK34" s="339"/>
      <c r="AL34" s="339"/>
      <c r="AM34" s="339"/>
      <c r="AN34" s="339"/>
      <c r="AO34" s="339"/>
      <c r="AP34" s="339"/>
      <c r="AQ34" s="339"/>
      <c r="AR34" s="339"/>
      <c r="AS34" s="339"/>
      <c r="AT34" s="339"/>
      <c r="AU34" s="339"/>
      <c r="AV34" s="339"/>
      <c r="AW34" s="339"/>
      <c r="AX34" s="339"/>
      <c r="AY34" s="339"/>
      <c r="AZ34" s="339"/>
      <c r="BA34" s="339"/>
      <c r="BB34" s="339"/>
      <c r="BC34" s="339"/>
      <c r="BD34" s="339"/>
      <c r="BE34" s="339"/>
      <c r="BF34" s="339"/>
      <c r="BG34" s="339"/>
      <c r="BH34" s="339"/>
      <c r="BI34" s="339"/>
      <c r="BJ34" s="339"/>
      <c r="BK34" s="339"/>
      <c r="BL34" s="339"/>
      <c r="BM34" s="339"/>
      <c r="BN34" s="339"/>
      <c r="BO34" s="339"/>
      <c r="BP34" s="339"/>
      <c r="BQ34" s="339"/>
      <c r="BR34" s="339"/>
      <c r="BS34" s="339"/>
      <c r="BT34" s="339"/>
      <c r="BU34" s="339"/>
      <c r="BV34" s="339"/>
      <c r="BW34" s="339"/>
      <c r="BX34" s="339"/>
      <c r="BY34" s="339"/>
      <c r="BZ34" s="339"/>
      <c r="CA34" s="339"/>
      <c r="CB34" s="339"/>
      <c r="CC34" s="339"/>
      <c r="CD34" s="339"/>
      <c r="CE34" s="339"/>
      <c r="CF34" s="339"/>
      <c r="CG34" s="339"/>
      <c r="CH34" s="339"/>
      <c r="CI34" s="339"/>
      <c r="CJ34" s="339"/>
      <c r="CK34" s="339"/>
      <c r="CL34" s="339"/>
      <c r="CM34" s="339"/>
      <c r="CN34" s="339"/>
      <c r="CO34" s="339"/>
      <c r="CP34" s="339"/>
      <c r="CQ34" s="339"/>
      <c r="CR34" s="339"/>
      <c r="CS34" s="339"/>
      <c r="CT34" s="339"/>
      <c r="CU34" s="339"/>
      <c r="CV34" s="339"/>
      <c r="CW34" s="339"/>
      <c r="CX34" s="339"/>
      <c r="CY34" s="339"/>
      <c r="CZ34" s="339"/>
      <c r="DA34" s="339"/>
      <c r="DB34" s="339"/>
      <c r="DC34" s="339"/>
      <c r="DD34" s="339"/>
      <c r="DE34" s="339"/>
      <c r="DF34" s="339"/>
      <c r="DG34" s="339"/>
      <c r="DH34" s="339"/>
      <c r="DI34" s="339"/>
      <c r="DJ34" s="339"/>
      <c r="DK34" s="339"/>
      <c r="DL34" s="339"/>
      <c r="DM34" s="339"/>
      <c r="DN34" s="339"/>
      <c r="DO34" s="339"/>
      <c r="DP34" s="339"/>
      <c r="DQ34" s="339"/>
      <c r="DR34" s="339"/>
      <c r="DS34" s="339"/>
      <c r="DT34" s="339"/>
      <c r="DU34" s="339"/>
      <c r="DV34" s="339"/>
      <c r="DW34" s="339"/>
      <c r="DX34" s="339"/>
      <c r="DY34" s="339"/>
      <c r="DZ34" s="339"/>
      <c r="EA34" s="339"/>
      <c r="EB34" s="339"/>
      <c r="EC34" s="339"/>
      <c r="ED34" s="339"/>
      <c r="EE34" s="339"/>
      <c r="EF34" s="339"/>
      <c r="EG34" s="339"/>
      <c r="EH34" s="339"/>
      <c r="EI34" s="339"/>
      <c r="EJ34" s="339"/>
      <c r="EK34" s="339"/>
      <c r="EL34" s="339"/>
      <c r="EM34" s="339"/>
      <c r="EN34" s="339"/>
      <c r="EO34" s="339"/>
      <c r="EP34" s="339"/>
      <c r="EQ34" s="339"/>
      <c r="ER34" s="339"/>
      <c r="ES34" s="339"/>
      <c r="ET34" s="339"/>
      <c r="EU34" s="339"/>
      <c r="EV34" s="339"/>
      <c r="EW34" s="339"/>
      <c r="EX34" s="339"/>
      <c r="EY34" s="339"/>
      <c r="EZ34" s="339"/>
      <c r="FA34" s="339"/>
      <c r="FB34" s="339"/>
      <c r="FC34" s="339"/>
      <c r="FD34" s="339"/>
      <c r="FE34" s="339"/>
      <c r="FF34" s="339"/>
      <c r="FG34" s="339"/>
      <c r="FH34" s="339"/>
      <c r="FI34" s="339"/>
      <c r="FJ34" s="339"/>
      <c r="FK34" s="339"/>
      <c r="FL34" s="339"/>
      <c r="FM34" s="339"/>
      <c r="FN34" s="339"/>
      <c r="FO34" s="339"/>
      <c r="FP34" s="339"/>
      <c r="FQ34" s="339"/>
      <c r="FR34" s="339"/>
      <c r="FS34" s="339"/>
      <c r="FT34" s="339"/>
      <c r="FU34" s="339"/>
      <c r="FV34" s="339"/>
      <c r="FW34" s="339"/>
      <c r="FX34" s="339"/>
      <c r="FY34" s="339"/>
      <c r="FZ34" s="339"/>
      <c r="GA34" s="339"/>
      <c r="GB34" s="339"/>
      <c r="GC34" s="339"/>
      <c r="GD34" s="339"/>
      <c r="GE34" s="339"/>
      <c r="GF34" s="339"/>
      <c r="GG34" s="339"/>
      <c r="GH34" s="339"/>
      <c r="GI34" s="339"/>
      <c r="GJ34" s="339"/>
      <c r="GK34" s="339"/>
      <c r="GL34" s="339"/>
      <c r="GM34" s="339"/>
      <c r="GN34" s="339"/>
      <c r="GO34" s="339"/>
      <c r="GP34" s="339"/>
      <c r="GQ34" s="339"/>
      <c r="GR34" s="339"/>
      <c r="GS34" s="339"/>
      <c r="GT34" s="339"/>
      <c r="GU34" s="339"/>
      <c r="GV34" s="339"/>
      <c r="GW34" s="339"/>
      <c r="GX34" s="339"/>
      <c r="GY34" s="339"/>
      <c r="GZ34" s="339"/>
      <c r="HA34" s="339"/>
      <c r="HB34" s="339"/>
      <c r="HC34" s="339"/>
      <c r="HD34" s="339"/>
      <c r="HE34" s="339"/>
      <c r="HF34" s="339"/>
      <c r="HG34" s="339"/>
      <c r="HH34" s="339"/>
      <c r="HI34" s="339"/>
      <c r="HJ34" s="339"/>
      <c r="HK34" s="339"/>
      <c r="HL34" s="339"/>
      <c r="HM34" s="339"/>
      <c r="HN34" s="339"/>
      <c r="HO34" s="339"/>
      <c r="HP34" s="339"/>
      <c r="HQ34" s="339"/>
      <c r="HR34" s="339"/>
      <c r="HS34" s="339"/>
      <c r="HT34" s="339"/>
      <c r="HU34" s="339"/>
      <c r="HV34" s="339"/>
      <c r="HW34" s="339"/>
      <c r="HX34" s="339"/>
      <c r="HY34" s="339"/>
      <c r="HZ34" s="339"/>
      <c r="IA34" s="339"/>
      <c r="IB34" s="339"/>
      <c r="IC34" s="339"/>
      <c r="ID34" s="339"/>
      <c r="IE34" s="339"/>
      <c r="IF34" s="339"/>
      <c r="IG34" s="339"/>
      <c r="IH34" s="339"/>
      <c r="II34" s="339"/>
      <c r="IJ34" s="339"/>
      <c r="IK34" s="339"/>
      <c r="IL34" s="339"/>
      <c r="IM34" s="339"/>
      <c r="IN34" s="339"/>
      <c r="IO34" s="339"/>
      <c r="IP34" s="339"/>
      <c r="IQ34" s="339"/>
      <c r="IR34" s="339"/>
      <c r="IS34" s="339"/>
      <c r="IT34" s="339"/>
      <c r="IU34" s="339"/>
      <c r="IV34" s="339"/>
      <c r="IW34" s="339"/>
      <c r="IX34" s="339"/>
      <c r="IY34" s="339"/>
      <c r="IZ34" s="339"/>
      <c r="JA34" s="339"/>
      <c r="JB34" s="339"/>
      <c r="JC34" s="339"/>
      <c r="JD34" s="339"/>
      <c r="JE34" s="339"/>
      <c r="JF34" s="339"/>
      <c r="JG34" s="339"/>
      <c r="JH34" s="339"/>
      <c r="JI34" s="339"/>
      <c r="JJ34" s="339"/>
      <c r="JK34" s="339"/>
      <c r="JL34" s="339"/>
      <c r="JM34" s="339"/>
      <c r="JN34" s="339"/>
      <c r="JO34" s="339"/>
      <c r="JP34" s="339"/>
      <c r="JQ34" s="339"/>
      <c r="JR34" s="339"/>
      <c r="JS34" s="339"/>
      <c r="JT34" s="339"/>
      <c r="JU34" s="339"/>
      <c r="JV34" s="339"/>
      <c r="JW34" s="339"/>
      <c r="JX34" s="339"/>
      <c r="JY34" s="339"/>
      <c r="JZ34" s="339"/>
      <c r="KA34" s="339"/>
      <c r="KB34" s="339"/>
      <c r="KC34" s="339"/>
      <c r="KD34" s="339"/>
      <c r="KE34" s="339"/>
      <c r="KF34" s="339"/>
      <c r="KG34" s="339"/>
      <c r="KH34" s="339"/>
      <c r="KI34" s="339"/>
      <c r="KJ34" s="339"/>
      <c r="KK34" s="339"/>
      <c r="KL34" s="339"/>
      <c r="KM34" s="339"/>
      <c r="KN34" s="339"/>
      <c r="KO34" s="339"/>
      <c r="KP34" s="339"/>
      <c r="KQ34" s="339"/>
      <c r="KR34" s="339"/>
      <c r="KS34" s="339"/>
      <c r="KT34" s="339"/>
      <c r="KU34" s="339"/>
      <c r="KV34" s="339"/>
      <c r="KW34" s="339"/>
      <c r="KX34" s="339"/>
      <c r="KY34" s="339"/>
      <c r="KZ34" s="339"/>
      <c r="LA34" s="339"/>
      <c r="LB34" s="339"/>
      <c r="LC34" s="339"/>
      <c r="LD34" s="339"/>
      <c r="LE34" s="339"/>
      <c r="LF34" s="339"/>
      <c r="LG34" s="339"/>
      <c r="LH34" s="339"/>
      <c r="LI34" s="339"/>
      <c r="LJ34" s="339"/>
      <c r="LK34" s="339"/>
      <c r="LL34" s="339"/>
      <c r="LM34" s="339"/>
      <c r="LN34" s="339"/>
      <c r="LO34" s="339"/>
      <c r="LP34" s="339"/>
      <c r="LQ34" s="339"/>
      <c r="LR34" s="339"/>
      <c r="LS34" s="339"/>
      <c r="LT34" s="339"/>
      <c r="LU34" s="339"/>
      <c r="LV34" s="339"/>
      <c r="LW34" s="339"/>
      <c r="LX34" s="339"/>
      <c r="LY34" s="339"/>
      <c r="LZ34" s="339"/>
      <c r="MA34" s="339"/>
    </row>
    <row r="35" spans="2:339" ht="102.75" thickBot="1" x14ac:dyDescent="0.25">
      <c r="B35" s="23" t="s">
        <v>91</v>
      </c>
      <c r="C35" s="58" t="s">
        <v>54</v>
      </c>
      <c r="D35" s="169" t="s">
        <v>35</v>
      </c>
      <c r="E35" s="337">
        <v>46</v>
      </c>
      <c r="F35" s="337">
        <v>48.9</v>
      </c>
      <c r="G35" s="337">
        <v>49.6</v>
      </c>
      <c r="H35" s="337">
        <v>51.5</v>
      </c>
      <c r="I35" s="337">
        <v>69.400000000000006</v>
      </c>
      <c r="J35" s="337">
        <v>72.099999999999994</v>
      </c>
      <c r="K35" s="337">
        <v>38.1</v>
      </c>
      <c r="L35" s="337">
        <v>68.099999999999994</v>
      </c>
      <c r="M35" s="337">
        <v>64.2</v>
      </c>
      <c r="N35" s="337">
        <v>65.5</v>
      </c>
      <c r="O35" s="337">
        <v>62.5</v>
      </c>
      <c r="P35" s="337">
        <v>62.5</v>
      </c>
      <c r="Q35" s="337">
        <v>63.5</v>
      </c>
      <c r="R35" s="337">
        <v>64.2</v>
      </c>
      <c r="S35" s="337">
        <v>65.599999999999994</v>
      </c>
      <c r="T35" s="337">
        <v>67.3</v>
      </c>
      <c r="U35" s="337">
        <v>69.900000000000006</v>
      </c>
      <c r="V35" s="337">
        <v>69.900000000000006</v>
      </c>
      <c r="W35" s="337">
        <v>71.3</v>
      </c>
      <c r="X35" s="337">
        <v>73.5</v>
      </c>
      <c r="Y35" s="337">
        <v>53.54</v>
      </c>
      <c r="Z35" s="337">
        <v>54.15</v>
      </c>
      <c r="AA35" s="337">
        <v>55.03</v>
      </c>
      <c r="AB35" s="337">
        <v>52.3</v>
      </c>
      <c r="AC35" s="337">
        <v>53.7</v>
      </c>
      <c r="AD35" s="337">
        <v>58.2</v>
      </c>
      <c r="AE35" s="337">
        <v>55.65</v>
      </c>
      <c r="AF35" s="337">
        <v>55.65</v>
      </c>
      <c r="AG35" s="337">
        <v>56.62</v>
      </c>
      <c r="AH35" s="337">
        <v>51.7</v>
      </c>
      <c r="AI35" s="337">
        <v>53.3</v>
      </c>
      <c r="AJ35" s="337">
        <v>54.1</v>
      </c>
      <c r="AK35" s="337">
        <v>45.5</v>
      </c>
      <c r="AL35" s="337">
        <v>46.3</v>
      </c>
      <c r="AM35" s="337">
        <v>48.9</v>
      </c>
      <c r="AN35" s="337">
        <v>43.5</v>
      </c>
      <c r="AO35" s="337">
        <v>43.5</v>
      </c>
      <c r="AP35" s="337">
        <v>44</v>
      </c>
      <c r="AQ35" s="337">
        <v>46.6</v>
      </c>
      <c r="AR35" s="337">
        <v>45.7</v>
      </c>
      <c r="AS35" s="337">
        <v>46.9</v>
      </c>
      <c r="AT35" s="337">
        <v>48.5</v>
      </c>
      <c r="AU35" s="337">
        <v>38.200000000000003</v>
      </c>
      <c r="AV35" s="337">
        <v>56.6</v>
      </c>
      <c r="AW35" s="337">
        <v>60</v>
      </c>
      <c r="AX35" s="337">
        <v>52.1</v>
      </c>
      <c r="AY35" s="337">
        <v>55.6</v>
      </c>
      <c r="AZ35" s="337">
        <v>53.1</v>
      </c>
      <c r="BA35" s="337">
        <v>56.5</v>
      </c>
      <c r="BB35" s="337">
        <v>47.5</v>
      </c>
      <c r="BC35" s="337">
        <v>49</v>
      </c>
      <c r="BD35" s="337">
        <v>56.3</v>
      </c>
      <c r="BE35" s="337">
        <v>57.5</v>
      </c>
      <c r="BF35" s="337">
        <v>42.8</v>
      </c>
      <c r="BG35" s="337">
        <v>43.8</v>
      </c>
      <c r="BH35" s="337">
        <v>47</v>
      </c>
      <c r="BI35" s="337">
        <v>50.5</v>
      </c>
      <c r="BJ35" s="337">
        <v>43.1</v>
      </c>
      <c r="BK35" s="337">
        <v>44.4</v>
      </c>
      <c r="BL35" s="337">
        <v>47.9</v>
      </c>
      <c r="BM35" s="337">
        <v>51.4</v>
      </c>
      <c r="BN35" s="337">
        <v>46</v>
      </c>
      <c r="BO35" s="337">
        <v>48.9</v>
      </c>
      <c r="BP35" s="337">
        <v>49.6</v>
      </c>
      <c r="BQ35" s="337">
        <v>61.5</v>
      </c>
      <c r="BR35" s="337">
        <v>85.7</v>
      </c>
      <c r="BS35" s="337">
        <v>74</v>
      </c>
      <c r="BT35" s="337">
        <v>36.799999999999997</v>
      </c>
      <c r="BU35" s="337">
        <v>38.799999999999997</v>
      </c>
      <c r="BV35" s="337">
        <v>46.4</v>
      </c>
      <c r="BW35" s="337">
        <v>61.642400813361341</v>
      </c>
      <c r="BX35" s="337">
        <v>50.313694826390112</v>
      </c>
      <c r="BY35" s="337">
        <v>63.109116492614177</v>
      </c>
      <c r="BZ35" s="337">
        <v>52.910240063518643</v>
      </c>
      <c r="CA35" s="337">
        <v>54.978838534677351</v>
      </c>
      <c r="CB35" s="337">
        <v>67.742323225245983</v>
      </c>
      <c r="CC35" s="337">
        <v>68.931276251619835</v>
      </c>
      <c r="CD35" s="337">
        <v>47.003780852989678</v>
      </c>
      <c r="CE35" s="337">
        <v>55.520467189883448</v>
      </c>
      <c r="CF35" s="337">
        <v>49.520468652845103</v>
      </c>
      <c r="CG35" s="337">
        <v>56.520444964585216</v>
      </c>
      <c r="CH35" s="337">
        <v>64.874559310019748</v>
      </c>
      <c r="CI35" s="337">
        <v>59.908765022754523</v>
      </c>
      <c r="CJ35" s="337">
        <v>65.943290318677981</v>
      </c>
      <c r="CK35" s="337">
        <v>60.829800392075782</v>
      </c>
      <c r="CL35" s="337">
        <v>86.604316259719425</v>
      </c>
      <c r="CM35" s="337">
        <v>85.134628388188645</v>
      </c>
      <c r="CN35" s="337">
        <v>75.135221081669314</v>
      </c>
      <c r="CO35" s="337">
        <v>83.929134055542733</v>
      </c>
      <c r="CP35" s="337">
        <v>57.048852424085453</v>
      </c>
      <c r="CQ35" s="337">
        <v>55.048884731822397</v>
      </c>
      <c r="CR35" s="337">
        <v>56.308928613480653</v>
      </c>
      <c r="CS35" s="337">
        <v>56.310207709588447</v>
      </c>
      <c r="CT35" s="337">
        <v>59.192014169661547</v>
      </c>
      <c r="CU35" s="337">
        <v>56.308932724016572</v>
      </c>
      <c r="CV35" s="337">
        <v>61.103273919792379</v>
      </c>
      <c r="CW35" s="337">
        <v>61.103288671541208</v>
      </c>
      <c r="CX35" s="337">
        <v>61.050115841679307</v>
      </c>
      <c r="CY35" s="337">
        <v>61.104503785242763</v>
      </c>
      <c r="CZ35" s="337">
        <v>56.297212096427756</v>
      </c>
      <c r="DA35" s="337">
        <v>50.598924054891341</v>
      </c>
      <c r="DB35" s="337">
        <v>50.601600214009572</v>
      </c>
      <c r="DC35" s="337">
        <v>53.604371970261361</v>
      </c>
      <c r="DD35" s="337">
        <v>50.607153750131999</v>
      </c>
      <c r="DE35" s="337">
        <v>78.92950428033744</v>
      </c>
      <c r="DF35" s="337">
        <v>80.927628626315837</v>
      </c>
      <c r="DG35" s="337">
        <v>80.476109541422574</v>
      </c>
      <c r="DH35" s="337">
        <v>76.015186184671578</v>
      </c>
      <c r="DI35" s="337">
        <v>74.874998798103221</v>
      </c>
      <c r="DJ35" s="337">
        <v>72.872743492444471</v>
      </c>
      <c r="DK35" s="337">
        <v>72.00178770799991</v>
      </c>
      <c r="DL35" s="337">
        <v>72.134148201133073</v>
      </c>
      <c r="DM35" s="337">
        <v>70.117830379271211</v>
      </c>
      <c r="DN35" s="337">
        <v>70.137682748099252</v>
      </c>
      <c r="DO35" s="337">
        <v>70.134047404300375</v>
      </c>
      <c r="DP35" s="337">
        <v>70.875309403374203</v>
      </c>
      <c r="DQ35" s="337">
        <v>69.10453592856463</v>
      </c>
      <c r="DR35" s="337">
        <v>57.048841907717637</v>
      </c>
      <c r="DS35" s="337">
        <v>55.664734488892691</v>
      </c>
      <c r="DT35" s="337">
        <v>56.308934684869939</v>
      </c>
      <c r="DU35" s="337">
        <v>56.310161053626743</v>
      </c>
      <c r="DV35" s="337">
        <v>58.310190899805022</v>
      </c>
      <c r="DW35" s="337">
        <v>59.890679002844337</v>
      </c>
      <c r="DX35" s="337">
        <v>59.103270490086409</v>
      </c>
      <c r="DY35" s="337">
        <v>59.103309199762997</v>
      </c>
      <c r="DZ35" s="337">
        <v>59.048801216102099</v>
      </c>
      <c r="EA35" s="337">
        <v>63.985727723011493</v>
      </c>
      <c r="EB35" s="337">
        <v>56.297285479574413</v>
      </c>
      <c r="EC35" s="337">
        <v>58.504690606007642</v>
      </c>
      <c r="ED35" s="337">
        <v>55.504636940558392</v>
      </c>
      <c r="EE35" s="337">
        <v>60.504633097546353</v>
      </c>
      <c r="EF35" s="337">
        <v>55.504607413855368</v>
      </c>
      <c r="EG35" s="337">
        <v>80.929834691747331</v>
      </c>
      <c r="EH35" s="337">
        <v>80.929841234883412</v>
      </c>
      <c r="EI35" s="337">
        <v>75.874955026065976</v>
      </c>
      <c r="EJ35" s="337">
        <v>78.018009031535811</v>
      </c>
      <c r="EK35" s="337">
        <v>74.874910162044429</v>
      </c>
      <c r="EL35" s="337">
        <v>72.876317054732169</v>
      </c>
      <c r="EM35" s="337">
        <v>72.001159636274124</v>
      </c>
      <c r="EN35" s="337">
        <v>64.278619219252334</v>
      </c>
      <c r="EO35" s="337">
        <v>64.396974872072136</v>
      </c>
      <c r="EP35" s="337">
        <v>59.786053518738541</v>
      </c>
      <c r="EQ35" s="337">
        <v>59.393210983247769</v>
      </c>
      <c r="ER35" s="337">
        <v>71.451290199912791</v>
      </c>
      <c r="ES35" s="337">
        <v>71.822792274620653</v>
      </c>
      <c r="ET35" s="337">
        <v>65.056336283178709</v>
      </c>
      <c r="EU35" s="337">
        <v>73.538239207332907</v>
      </c>
      <c r="EV35" s="337">
        <v>68.26749727854434</v>
      </c>
      <c r="EW35" s="337">
        <v>75.588970622626306</v>
      </c>
      <c r="EX35" s="337">
        <v>69.191348956574373</v>
      </c>
      <c r="EY35" s="337">
        <v>64.124161097321107</v>
      </c>
      <c r="EZ35" s="337">
        <v>70.2272068882573</v>
      </c>
      <c r="FA35" s="337">
        <v>65.042675306202483</v>
      </c>
      <c r="FB35" s="337">
        <v>51.282879682953741</v>
      </c>
      <c r="FC35" s="337">
        <v>44.488543737172442</v>
      </c>
      <c r="FD35" s="337">
        <v>60.797949149898614</v>
      </c>
      <c r="FE35" s="337">
        <v>62.028448415749473</v>
      </c>
      <c r="FF35" s="337">
        <v>62.797717975250741</v>
      </c>
      <c r="FG35" s="337">
        <v>62.230515755438979</v>
      </c>
      <c r="FH35" s="337">
        <v>56.057903238306771</v>
      </c>
      <c r="FI35" s="337">
        <v>56.059592485525563</v>
      </c>
      <c r="FJ35" s="337">
        <v>69.527510342321008</v>
      </c>
      <c r="FK35" s="337">
        <v>70.658106833868644</v>
      </c>
      <c r="FL35" s="337">
        <v>44.70083641708591</v>
      </c>
      <c r="FM35" s="337">
        <v>68.774225120440178</v>
      </c>
      <c r="FN35" s="337">
        <v>62.410297906543491</v>
      </c>
      <c r="FO35" s="337">
        <v>69.373327121765811</v>
      </c>
      <c r="FP35" s="337">
        <v>59.975590467384848</v>
      </c>
      <c r="FQ35" s="337">
        <v>57.29709686919216</v>
      </c>
      <c r="FR35" s="337">
        <v>62.096484292892647</v>
      </c>
      <c r="FS35" s="337">
        <v>57.433719951746177</v>
      </c>
      <c r="FT35" s="337">
        <v>76.926183278639954</v>
      </c>
      <c r="FU35" s="337">
        <v>84.605026584570538</v>
      </c>
      <c r="FV35" s="337">
        <v>85.132466216093377</v>
      </c>
      <c r="FW35" s="337">
        <v>76.441268231078126</v>
      </c>
      <c r="FX35" s="337">
        <v>77.930028329578334</v>
      </c>
      <c r="FY35" s="337">
        <v>64</v>
      </c>
      <c r="FZ35" s="337">
        <v>64</v>
      </c>
      <c r="GA35" s="337">
        <v>50.6</v>
      </c>
      <c r="GB35" s="337">
        <v>55.8</v>
      </c>
      <c r="GC35" s="337">
        <v>56.2</v>
      </c>
      <c r="GD35" s="337">
        <v>65.099999999999994</v>
      </c>
      <c r="GE35" s="337">
        <v>65.099999999999994</v>
      </c>
      <c r="GF35" s="337">
        <v>65.099999999999994</v>
      </c>
      <c r="GG35" s="337">
        <v>65.099999999999994</v>
      </c>
      <c r="GH35" s="337">
        <v>65.099999999999994</v>
      </c>
      <c r="GI35" s="337">
        <v>67.8</v>
      </c>
      <c r="GJ35" s="337">
        <v>67.8</v>
      </c>
      <c r="GK35" s="337">
        <v>67.8</v>
      </c>
      <c r="GL35" s="337">
        <v>67.8</v>
      </c>
      <c r="GM35" s="337">
        <v>67.8</v>
      </c>
      <c r="GN35" s="337">
        <v>67.8</v>
      </c>
      <c r="GO35" s="337">
        <v>67.8</v>
      </c>
      <c r="GP35" s="337">
        <v>63</v>
      </c>
      <c r="GQ35" s="337">
        <v>49.3</v>
      </c>
      <c r="GR35" s="337">
        <v>49.3</v>
      </c>
      <c r="GS35" s="337">
        <v>61.5</v>
      </c>
      <c r="GT35" s="337">
        <v>65.5</v>
      </c>
      <c r="GU35" s="337">
        <v>65.3</v>
      </c>
      <c r="GV35" s="337">
        <v>62</v>
      </c>
      <c r="GW35" s="337">
        <v>80.099999999999994</v>
      </c>
      <c r="GX35" s="337">
        <v>80.400000000000006</v>
      </c>
      <c r="GY35" s="337">
        <v>57.5</v>
      </c>
      <c r="GZ35" s="337">
        <v>55.7</v>
      </c>
      <c r="HA35" s="337">
        <v>55.6</v>
      </c>
      <c r="HB35" s="337">
        <v>49.1</v>
      </c>
      <c r="HC35" s="337">
        <v>50.3</v>
      </c>
      <c r="HD35" s="337">
        <v>50.1</v>
      </c>
      <c r="HE35" s="337">
        <v>70.400000000000006</v>
      </c>
      <c r="HF35" s="337">
        <v>70.8</v>
      </c>
      <c r="HG35" s="337">
        <v>49.2</v>
      </c>
      <c r="HH35" s="337">
        <v>49.1</v>
      </c>
      <c r="HI35" s="337">
        <v>49.2</v>
      </c>
      <c r="HJ35" s="337">
        <v>46.6</v>
      </c>
      <c r="HK35" s="337">
        <v>46.7</v>
      </c>
      <c r="HL35" s="337">
        <v>42.6</v>
      </c>
      <c r="HM35" s="337">
        <v>42.7</v>
      </c>
      <c r="HN35" s="337">
        <v>42.9</v>
      </c>
      <c r="HO35" s="337">
        <v>60.5</v>
      </c>
      <c r="HP35" s="337">
        <v>61.8</v>
      </c>
      <c r="HQ35" s="337">
        <v>62.5</v>
      </c>
      <c r="HR35" s="337">
        <v>47.5</v>
      </c>
      <c r="HS35" s="337">
        <v>47.8</v>
      </c>
      <c r="HT35" s="337">
        <v>47.7</v>
      </c>
      <c r="HU35" s="337">
        <v>43.6</v>
      </c>
      <c r="HV35" s="337">
        <v>45.3</v>
      </c>
      <c r="HW35" s="337">
        <v>45.4</v>
      </c>
      <c r="HX35" s="337">
        <v>40.799999999999997</v>
      </c>
      <c r="HY35" s="337">
        <v>41.2</v>
      </c>
      <c r="HZ35" s="337">
        <v>41.1</v>
      </c>
      <c r="IA35" s="337">
        <v>58.6</v>
      </c>
      <c r="IB35" s="337">
        <v>60.1</v>
      </c>
      <c r="IC35" s="337">
        <v>60.6</v>
      </c>
      <c r="ID35" s="337">
        <v>47.3</v>
      </c>
      <c r="IE35" s="337">
        <v>46</v>
      </c>
      <c r="IF35" s="337">
        <v>74</v>
      </c>
      <c r="IG35" s="337">
        <v>74</v>
      </c>
      <c r="IH35" s="337">
        <v>74</v>
      </c>
      <c r="II35" s="337">
        <v>29.9</v>
      </c>
      <c r="IJ35" s="337">
        <v>29.9</v>
      </c>
      <c r="IK35" s="337">
        <v>29.9</v>
      </c>
      <c r="IL35" s="337">
        <v>29.9</v>
      </c>
      <c r="IM35" s="337">
        <v>29.9</v>
      </c>
      <c r="IN35" s="337">
        <v>60</v>
      </c>
      <c r="IO35" s="337">
        <v>60</v>
      </c>
      <c r="IP35" s="337">
        <v>60</v>
      </c>
      <c r="IQ35" s="337">
        <v>60</v>
      </c>
      <c r="IR35" s="337">
        <v>60</v>
      </c>
      <c r="IS35" s="337">
        <v>39.027185255336619</v>
      </c>
      <c r="IT35" s="337">
        <v>45.2</v>
      </c>
      <c r="IU35" s="337">
        <v>47.4</v>
      </c>
      <c r="IV35" s="337">
        <v>49.1</v>
      </c>
      <c r="IW35" s="337">
        <v>50.5</v>
      </c>
      <c r="IX35" s="337">
        <v>50.5</v>
      </c>
      <c r="IY35" s="337">
        <v>61.9</v>
      </c>
      <c r="IZ35" s="337">
        <v>46.1</v>
      </c>
      <c r="JA35" s="337">
        <v>61.9</v>
      </c>
      <c r="JB35" s="337">
        <v>81.8</v>
      </c>
      <c r="JC35" s="337">
        <v>78.599999999999994</v>
      </c>
      <c r="JD35" s="337"/>
      <c r="JE35" s="337"/>
      <c r="JF35" s="337"/>
      <c r="JG35" s="337"/>
      <c r="JH35" s="337"/>
      <c r="JI35" s="337"/>
      <c r="JJ35" s="337"/>
      <c r="JK35" s="337"/>
      <c r="JL35" s="337">
        <v>47.9</v>
      </c>
      <c r="JM35" s="337">
        <v>37.9</v>
      </c>
      <c r="JN35" s="337">
        <v>41.7</v>
      </c>
      <c r="JO35" s="337">
        <v>47.9</v>
      </c>
      <c r="JP35" s="337">
        <v>37.9</v>
      </c>
      <c r="JQ35" s="337">
        <v>41.7</v>
      </c>
      <c r="JR35" s="337">
        <v>47.9</v>
      </c>
      <c r="JS35" s="337">
        <v>37.9</v>
      </c>
      <c r="JT35" s="337">
        <v>41.7</v>
      </c>
      <c r="JU35" s="337">
        <v>54.3</v>
      </c>
      <c r="JV35" s="337">
        <v>54.3</v>
      </c>
      <c r="JW35" s="337">
        <v>71.900000000000006</v>
      </c>
      <c r="JX35" s="337">
        <v>71.900000000000006</v>
      </c>
      <c r="JY35" s="337">
        <v>71.900000000000006</v>
      </c>
      <c r="JZ35" s="337">
        <v>71.900000000000006</v>
      </c>
      <c r="KA35" s="337">
        <v>71.900000000000006</v>
      </c>
      <c r="KB35" s="337">
        <v>71.900000000000006</v>
      </c>
      <c r="KC35" s="337">
        <v>54.3</v>
      </c>
      <c r="KD35" s="337">
        <v>54.3</v>
      </c>
      <c r="KE35" s="337">
        <v>47.4</v>
      </c>
      <c r="KF35" s="337">
        <v>71.900000000000006</v>
      </c>
      <c r="KG35" s="337">
        <v>71.900000000000006</v>
      </c>
      <c r="KH35" s="337">
        <v>71.900000000000006</v>
      </c>
      <c r="KI35" s="337">
        <v>71.900000000000006</v>
      </c>
      <c r="KJ35" s="337">
        <v>71.900000000000006</v>
      </c>
      <c r="KK35" s="337">
        <v>71.900000000000006</v>
      </c>
      <c r="KL35" s="337">
        <v>110</v>
      </c>
      <c r="KM35" s="337">
        <v>54.3</v>
      </c>
      <c r="KN35" s="337">
        <v>54.3</v>
      </c>
      <c r="KO35" s="337">
        <v>47.4</v>
      </c>
      <c r="KP35" s="337">
        <v>47.4</v>
      </c>
      <c r="KQ35" s="337">
        <v>78.5</v>
      </c>
      <c r="KR35" s="337">
        <v>78.5</v>
      </c>
      <c r="KS35" s="337">
        <v>78.5</v>
      </c>
      <c r="KT35" s="337">
        <v>78.5</v>
      </c>
      <c r="KU35" s="337">
        <v>71.900000000000006</v>
      </c>
      <c r="KV35" s="337">
        <v>71.900000000000006</v>
      </c>
      <c r="KW35" s="337">
        <v>71.900000000000006</v>
      </c>
      <c r="KX35" s="337">
        <v>71.900000000000006</v>
      </c>
      <c r="KY35" s="337">
        <v>71.900000000000006</v>
      </c>
      <c r="KZ35" s="337">
        <v>71.900000000000006</v>
      </c>
      <c r="LA35" s="337">
        <v>69.900000000000006</v>
      </c>
      <c r="LB35" s="337"/>
      <c r="LC35" s="337"/>
      <c r="LD35" s="337"/>
      <c r="LE35" s="337"/>
      <c r="LF35" s="337"/>
      <c r="LG35" s="337"/>
      <c r="LH35" s="337"/>
      <c r="LI35" s="337"/>
      <c r="LJ35" s="337"/>
      <c r="LK35" s="337"/>
      <c r="LL35" s="337"/>
      <c r="LM35" s="337"/>
      <c r="LN35" s="337"/>
      <c r="LO35" s="337"/>
      <c r="LP35" s="337"/>
      <c r="LQ35" s="337"/>
      <c r="LR35" s="337"/>
      <c r="LS35" s="337"/>
      <c r="LT35" s="337"/>
      <c r="LU35" s="337"/>
      <c r="LV35" s="337"/>
      <c r="LW35" s="337"/>
      <c r="LX35" s="337"/>
      <c r="LY35" s="337"/>
      <c r="LZ35" s="337"/>
      <c r="MA35" s="337"/>
    </row>
    <row r="36" spans="2:339" ht="51.75" thickBot="1" x14ac:dyDescent="0.25">
      <c r="B36" s="23" t="s">
        <v>92</v>
      </c>
      <c r="C36" s="58" t="s">
        <v>55</v>
      </c>
      <c r="D36" s="169" t="s">
        <v>30</v>
      </c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7"/>
      <c r="T36" s="337"/>
      <c r="U36" s="337"/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7"/>
      <c r="BJ36" s="337"/>
      <c r="BK36" s="337"/>
      <c r="BL36" s="337"/>
      <c r="BM36" s="337"/>
      <c r="BN36" s="337"/>
      <c r="BO36" s="337"/>
      <c r="BP36" s="337"/>
      <c r="BQ36" s="337"/>
      <c r="BR36" s="337"/>
      <c r="BS36" s="337"/>
      <c r="BT36" s="337"/>
      <c r="BU36" s="337"/>
      <c r="BV36" s="337"/>
      <c r="BW36" s="337"/>
      <c r="BX36" s="337"/>
      <c r="BY36" s="337"/>
      <c r="BZ36" s="337"/>
      <c r="CA36" s="337"/>
      <c r="CB36" s="337"/>
      <c r="CC36" s="337"/>
      <c r="CD36" s="337"/>
      <c r="CE36" s="337"/>
      <c r="CF36" s="337"/>
      <c r="CG36" s="337"/>
      <c r="CH36" s="337"/>
      <c r="CI36" s="337"/>
      <c r="CJ36" s="337"/>
      <c r="CK36" s="337"/>
      <c r="CL36" s="337"/>
      <c r="CM36" s="337"/>
      <c r="CN36" s="337"/>
      <c r="CO36" s="337"/>
      <c r="CP36" s="337"/>
      <c r="CQ36" s="337"/>
      <c r="CR36" s="337"/>
      <c r="CS36" s="337"/>
      <c r="CT36" s="337"/>
      <c r="CU36" s="337"/>
      <c r="CV36" s="337"/>
      <c r="CW36" s="337"/>
      <c r="CX36" s="337"/>
      <c r="CY36" s="337"/>
      <c r="CZ36" s="337"/>
      <c r="DA36" s="337"/>
      <c r="DB36" s="337"/>
      <c r="DC36" s="337"/>
      <c r="DD36" s="337"/>
      <c r="DE36" s="337"/>
      <c r="DF36" s="337"/>
      <c r="DG36" s="337"/>
      <c r="DH36" s="337"/>
      <c r="DI36" s="337"/>
      <c r="DJ36" s="337"/>
      <c r="DK36" s="337"/>
      <c r="DL36" s="337"/>
      <c r="DM36" s="337"/>
      <c r="DN36" s="337"/>
      <c r="DO36" s="337"/>
      <c r="DP36" s="337"/>
      <c r="DQ36" s="337"/>
      <c r="DR36" s="337"/>
      <c r="DS36" s="337"/>
      <c r="DT36" s="337"/>
      <c r="DU36" s="337"/>
      <c r="DV36" s="337"/>
      <c r="DW36" s="337"/>
      <c r="DX36" s="337"/>
      <c r="DY36" s="337"/>
      <c r="DZ36" s="337"/>
      <c r="EA36" s="337"/>
      <c r="EB36" s="337"/>
      <c r="EC36" s="337"/>
      <c r="ED36" s="337"/>
      <c r="EE36" s="337"/>
      <c r="EF36" s="337"/>
      <c r="EG36" s="337"/>
      <c r="EH36" s="337"/>
      <c r="EI36" s="337"/>
      <c r="EJ36" s="337"/>
      <c r="EK36" s="337"/>
      <c r="EL36" s="337"/>
      <c r="EM36" s="337"/>
      <c r="EN36" s="337"/>
      <c r="EO36" s="337"/>
      <c r="EP36" s="337"/>
      <c r="EQ36" s="337"/>
      <c r="ER36" s="337"/>
      <c r="ES36" s="337"/>
      <c r="ET36" s="337"/>
      <c r="EU36" s="337"/>
      <c r="EV36" s="337"/>
      <c r="EW36" s="337"/>
      <c r="EX36" s="337"/>
      <c r="EY36" s="337"/>
      <c r="EZ36" s="337"/>
      <c r="FA36" s="337"/>
      <c r="FB36" s="337"/>
      <c r="FC36" s="337"/>
      <c r="FD36" s="337"/>
      <c r="FE36" s="337"/>
      <c r="FF36" s="337"/>
      <c r="FG36" s="337"/>
      <c r="FH36" s="337"/>
      <c r="FI36" s="337"/>
      <c r="FJ36" s="337"/>
      <c r="FK36" s="337"/>
      <c r="FL36" s="337"/>
      <c r="FM36" s="337"/>
      <c r="FN36" s="337"/>
      <c r="FO36" s="337"/>
      <c r="FP36" s="337"/>
      <c r="FQ36" s="337"/>
      <c r="FR36" s="337"/>
      <c r="FS36" s="337"/>
      <c r="FT36" s="337"/>
      <c r="FU36" s="337"/>
      <c r="FV36" s="337"/>
      <c r="FW36" s="337"/>
      <c r="FX36" s="337"/>
      <c r="FY36" s="337"/>
      <c r="FZ36" s="337"/>
      <c r="GA36" s="337"/>
      <c r="GB36" s="337"/>
      <c r="GC36" s="337"/>
      <c r="GD36" s="337"/>
      <c r="GE36" s="337"/>
      <c r="GF36" s="337"/>
      <c r="GG36" s="337"/>
      <c r="GH36" s="337"/>
      <c r="GI36" s="337"/>
      <c r="GJ36" s="337"/>
      <c r="GK36" s="337"/>
      <c r="GL36" s="337"/>
      <c r="GM36" s="337"/>
      <c r="GN36" s="337"/>
      <c r="GO36" s="337"/>
      <c r="GP36" s="337"/>
      <c r="GQ36" s="337"/>
      <c r="GR36" s="337"/>
      <c r="GS36" s="337"/>
      <c r="GT36" s="337"/>
      <c r="GU36" s="337"/>
      <c r="GV36" s="337"/>
      <c r="GW36" s="337"/>
      <c r="GX36" s="337"/>
      <c r="GY36" s="337"/>
      <c r="GZ36" s="337"/>
      <c r="HA36" s="337"/>
      <c r="HB36" s="337"/>
      <c r="HC36" s="337"/>
      <c r="HD36" s="337"/>
      <c r="HE36" s="337"/>
      <c r="HF36" s="337"/>
      <c r="HG36" s="337"/>
      <c r="HH36" s="337"/>
      <c r="HI36" s="337"/>
      <c r="HJ36" s="337"/>
      <c r="HK36" s="337"/>
      <c r="HL36" s="337"/>
      <c r="HM36" s="337"/>
      <c r="HN36" s="337"/>
      <c r="HO36" s="337"/>
      <c r="HP36" s="337"/>
      <c r="HQ36" s="337"/>
      <c r="HR36" s="337"/>
      <c r="HS36" s="337"/>
      <c r="HT36" s="337"/>
      <c r="HU36" s="337"/>
      <c r="HV36" s="337"/>
      <c r="HW36" s="337"/>
      <c r="HX36" s="337"/>
      <c r="HY36" s="337"/>
      <c r="HZ36" s="337"/>
      <c r="IA36" s="337"/>
      <c r="IB36" s="337"/>
      <c r="IC36" s="337"/>
      <c r="ID36" s="337"/>
      <c r="IE36" s="337"/>
      <c r="IF36" s="337"/>
      <c r="IG36" s="337"/>
      <c r="IH36" s="337"/>
      <c r="II36" s="337"/>
      <c r="IJ36" s="337"/>
      <c r="IK36" s="337"/>
      <c r="IL36" s="337"/>
      <c r="IM36" s="337"/>
      <c r="IN36" s="337"/>
      <c r="IO36" s="337"/>
      <c r="IP36" s="337"/>
      <c r="IQ36" s="337"/>
      <c r="IR36" s="337"/>
      <c r="IS36" s="337"/>
      <c r="IT36" s="337"/>
      <c r="IU36" s="337"/>
      <c r="IV36" s="337"/>
      <c r="IW36" s="337"/>
      <c r="IX36" s="337"/>
      <c r="IY36" s="337"/>
      <c r="IZ36" s="337"/>
      <c r="JA36" s="337"/>
      <c r="JB36" s="337"/>
      <c r="JC36" s="337"/>
      <c r="JD36" s="337"/>
      <c r="JE36" s="337"/>
      <c r="JF36" s="337"/>
      <c r="JG36" s="337"/>
      <c r="JH36" s="337"/>
      <c r="JI36" s="337"/>
      <c r="JJ36" s="337"/>
      <c r="JK36" s="337"/>
      <c r="JL36" s="337"/>
      <c r="JM36" s="337"/>
      <c r="JN36" s="337"/>
      <c r="JO36" s="337"/>
      <c r="JP36" s="337"/>
      <c r="JQ36" s="337"/>
      <c r="JR36" s="337"/>
      <c r="JS36" s="337"/>
      <c r="JT36" s="337"/>
      <c r="JU36" s="337"/>
      <c r="JV36" s="337"/>
      <c r="JW36" s="337"/>
      <c r="JX36" s="337"/>
      <c r="JY36" s="337"/>
      <c r="JZ36" s="337"/>
      <c r="KA36" s="337"/>
      <c r="KB36" s="337"/>
      <c r="KC36" s="337"/>
      <c r="KD36" s="337"/>
      <c r="KE36" s="337"/>
      <c r="KF36" s="337"/>
      <c r="KG36" s="337"/>
      <c r="KH36" s="337"/>
      <c r="KI36" s="337"/>
      <c r="KJ36" s="337"/>
      <c r="KK36" s="337"/>
      <c r="KL36" s="337"/>
      <c r="KM36" s="337"/>
      <c r="KN36" s="337"/>
      <c r="KO36" s="337"/>
      <c r="KP36" s="337"/>
      <c r="KQ36" s="337"/>
      <c r="KR36" s="337"/>
      <c r="KS36" s="337"/>
      <c r="KT36" s="337"/>
      <c r="KU36" s="337"/>
      <c r="KV36" s="337"/>
      <c r="KW36" s="337"/>
      <c r="KX36" s="337"/>
      <c r="KY36" s="337"/>
      <c r="KZ36" s="337"/>
      <c r="LA36" s="337"/>
      <c r="LB36" s="337"/>
      <c r="LC36" s="337"/>
      <c r="LD36" s="337"/>
      <c r="LE36" s="337"/>
      <c r="LF36" s="337"/>
      <c r="LG36" s="337"/>
      <c r="LH36" s="337"/>
      <c r="LI36" s="337"/>
      <c r="LJ36" s="337"/>
      <c r="LK36" s="337"/>
      <c r="LL36" s="337"/>
      <c r="LM36" s="337"/>
      <c r="LN36" s="337"/>
      <c r="LO36" s="337"/>
      <c r="LP36" s="337"/>
      <c r="LQ36" s="337"/>
      <c r="LR36" s="337"/>
      <c r="LS36" s="337"/>
      <c r="LT36" s="337"/>
      <c r="LU36" s="337"/>
      <c r="LV36" s="337"/>
      <c r="LW36" s="337"/>
      <c r="LX36" s="337"/>
      <c r="LY36" s="337"/>
      <c r="LZ36" s="337"/>
      <c r="MA36" s="337"/>
    </row>
    <row r="37" spans="2:339" ht="115.5" thickBot="1" x14ac:dyDescent="0.25">
      <c r="B37" s="23" t="s">
        <v>93</v>
      </c>
      <c r="C37" s="58" t="s">
        <v>360</v>
      </c>
      <c r="D37" s="169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7"/>
      <c r="P37" s="337"/>
      <c r="Q37" s="337"/>
      <c r="R37" s="337"/>
      <c r="S37" s="337"/>
      <c r="T37" s="337"/>
      <c r="U37" s="337"/>
      <c r="V37" s="337"/>
      <c r="W37" s="337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7"/>
      <c r="AI37" s="337"/>
      <c r="AJ37" s="337"/>
      <c r="AK37" s="337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7"/>
      <c r="BC37" s="337"/>
      <c r="BD37" s="337"/>
      <c r="BE37" s="337"/>
      <c r="BF37" s="337"/>
      <c r="BG37" s="337"/>
      <c r="BH37" s="337"/>
      <c r="BI37" s="337"/>
      <c r="BJ37" s="337"/>
      <c r="BK37" s="337"/>
      <c r="BL37" s="337"/>
      <c r="BM37" s="337"/>
      <c r="BN37" s="337"/>
      <c r="BO37" s="337"/>
      <c r="BP37" s="337"/>
      <c r="BQ37" s="337"/>
      <c r="BR37" s="337"/>
      <c r="BS37" s="337"/>
      <c r="BT37" s="337"/>
      <c r="BU37" s="337"/>
      <c r="BV37" s="337"/>
      <c r="BW37" s="337"/>
      <c r="BX37" s="337"/>
      <c r="BY37" s="337"/>
      <c r="BZ37" s="337"/>
      <c r="CA37" s="337"/>
      <c r="CB37" s="337"/>
      <c r="CC37" s="337"/>
      <c r="CD37" s="337"/>
      <c r="CE37" s="337"/>
      <c r="CF37" s="337"/>
      <c r="CG37" s="337"/>
      <c r="CH37" s="337"/>
      <c r="CI37" s="337"/>
      <c r="CJ37" s="337"/>
      <c r="CK37" s="337"/>
      <c r="CL37" s="337"/>
      <c r="CM37" s="337"/>
      <c r="CN37" s="337"/>
      <c r="CO37" s="337"/>
      <c r="CP37" s="337"/>
      <c r="CQ37" s="337"/>
      <c r="CR37" s="337"/>
      <c r="CS37" s="337"/>
      <c r="CT37" s="337"/>
      <c r="CU37" s="337"/>
      <c r="CV37" s="337"/>
      <c r="CW37" s="337"/>
      <c r="CX37" s="337"/>
      <c r="CY37" s="337"/>
      <c r="CZ37" s="337"/>
      <c r="DA37" s="337"/>
      <c r="DB37" s="337"/>
      <c r="DC37" s="337"/>
      <c r="DD37" s="337"/>
      <c r="DE37" s="337"/>
      <c r="DF37" s="337"/>
      <c r="DG37" s="337"/>
      <c r="DH37" s="337"/>
      <c r="DI37" s="337"/>
      <c r="DJ37" s="337"/>
      <c r="DK37" s="337"/>
      <c r="DL37" s="337"/>
      <c r="DM37" s="337"/>
      <c r="DN37" s="337"/>
      <c r="DO37" s="337"/>
      <c r="DP37" s="337"/>
      <c r="DQ37" s="337"/>
      <c r="DR37" s="337"/>
      <c r="DS37" s="337"/>
      <c r="DT37" s="337"/>
      <c r="DU37" s="337"/>
      <c r="DV37" s="337"/>
      <c r="DW37" s="337"/>
      <c r="DX37" s="337"/>
      <c r="DY37" s="337"/>
      <c r="DZ37" s="337"/>
      <c r="EA37" s="337"/>
      <c r="EB37" s="337"/>
      <c r="EC37" s="337"/>
      <c r="ED37" s="337"/>
      <c r="EE37" s="337"/>
      <c r="EF37" s="337"/>
      <c r="EG37" s="337"/>
      <c r="EH37" s="337"/>
      <c r="EI37" s="337"/>
      <c r="EJ37" s="337"/>
      <c r="EK37" s="337"/>
      <c r="EL37" s="337"/>
      <c r="EM37" s="337"/>
      <c r="EN37" s="337"/>
      <c r="EO37" s="337"/>
      <c r="EP37" s="337"/>
      <c r="EQ37" s="337"/>
      <c r="ER37" s="337"/>
      <c r="ES37" s="337"/>
      <c r="ET37" s="337"/>
      <c r="EU37" s="337"/>
      <c r="EV37" s="337"/>
      <c r="EW37" s="337"/>
      <c r="EX37" s="337"/>
      <c r="EY37" s="337"/>
      <c r="EZ37" s="337"/>
      <c r="FA37" s="337"/>
      <c r="FB37" s="337"/>
      <c r="FC37" s="337"/>
      <c r="FD37" s="337"/>
      <c r="FE37" s="337"/>
      <c r="FF37" s="337"/>
      <c r="FG37" s="337"/>
      <c r="FH37" s="337"/>
      <c r="FI37" s="337"/>
      <c r="FJ37" s="337"/>
      <c r="FK37" s="337"/>
      <c r="FL37" s="337"/>
      <c r="FM37" s="337"/>
      <c r="FN37" s="337"/>
      <c r="FO37" s="337"/>
      <c r="FP37" s="337"/>
      <c r="FQ37" s="337"/>
      <c r="FR37" s="337"/>
      <c r="FS37" s="337"/>
      <c r="FT37" s="337"/>
      <c r="FU37" s="337"/>
      <c r="FV37" s="337"/>
      <c r="FW37" s="337"/>
      <c r="FX37" s="337"/>
      <c r="FY37" s="337"/>
      <c r="FZ37" s="337"/>
      <c r="GA37" s="337"/>
      <c r="GB37" s="337"/>
      <c r="GC37" s="337"/>
      <c r="GD37" s="337"/>
      <c r="GE37" s="337"/>
      <c r="GF37" s="337"/>
      <c r="GG37" s="337"/>
      <c r="GH37" s="337"/>
      <c r="GI37" s="337"/>
      <c r="GJ37" s="337"/>
      <c r="GK37" s="337"/>
      <c r="GL37" s="337"/>
      <c r="GM37" s="337"/>
      <c r="GN37" s="337"/>
      <c r="GO37" s="337"/>
      <c r="GP37" s="337"/>
      <c r="GQ37" s="337"/>
      <c r="GR37" s="337"/>
      <c r="GS37" s="337"/>
      <c r="GT37" s="337"/>
      <c r="GU37" s="337"/>
      <c r="GV37" s="337"/>
      <c r="GW37" s="337"/>
      <c r="GX37" s="337"/>
      <c r="GY37" s="337"/>
      <c r="GZ37" s="337"/>
      <c r="HA37" s="337"/>
      <c r="HB37" s="337"/>
      <c r="HC37" s="337"/>
      <c r="HD37" s="337"/>
      <c r="HE37" s="337"/>
      <c r="HF37" s="337"/>
      <c r="HG37" s="337"/>
      <c r="HH37" s="337"/>
      <c r="HI37" s="337"/>
      <c r="HJ37" s="337"/>
      <c r="HK37" s="337"/>
      <c r="HL37" s="337"/>
      <c r="HM37" s="337"/>
      <c r="HN37" s="337"/>
      <c r="HO37" s="337"/>
      <c r="HP37" s="337"/>
      <c r="HQ37" s="337"/>
      <c r="HR37" s="337"/>
      <c r="HS37" s="337"/>
      <c r="HT37" s="337"/>
      <c r="HU37" s="337"/>
      <c r="HV37" s="337"/>
      <c r="HW37" s="337"/>
      <c r="HX37" s="337"/>
      <c r="HY37" s="337"/>
      <c r="HZ37" s="337"/>
      <c r="IA37" s="337"/>
      <c r="IB37" s="337"/>
      <c r="IC37" s="337"/>
      <c r="ID37" s="337"/>
      <c r="IE37" s="337"/>
      <c r="IF37" s="337"/>
      <c r="IG37" s="337"/>
      <c r="IH37" s="337"/>
      <c r="II37" s="337"/>
      <c r="IJ37" s="337"/>
      <c r="IK37" s="337"/>
      <c r="IL37" s="337"/>
      <c r="IM37" s="337"/>
      <c r="IN37" s="337"/>
      <c r="IO37" s="337"/>
      <c r="IP37" s="337"/>
      <c r="IQ37" s="337"/>
      <c r="IR37" s="337"/>
      <c r="IS37" s="337"/>
      <c r="IT37" s="337"/>
      <c r="IU37" s="337"/>
      <c r="IV37" s="337"/>
      <c r="IW37" s="337"/>
      <c r="IX37" s="337"/>
      <c r="IY37" s="337"/>
      <c r="IZ37" s="337"/>
      <c r="JA37" s="337"/>
      <c r="JB37" s="337"/>
      <c r="JC37" s="337"/>
      <c r="JD37" s="337"/>
      <c r="JE37" s="337"/>
      <c r="JF37" s="337"/>
      <c r="JG37" s="337"/>
      <c r="JH37" s="337"/>
      <c r="JI37" s="337"/>
      <c r="JJ37" s="337"/>
      <c r="JK37" s="337"/>
      <c r="JL37" s="337"/>
      <c r="JM37" s="337"/>
      <c r="JN37" s="337"/>
      <c r="JO37" s="337"/>
      <c r="JP37" s="337"/>
      <c r="JQ37" s="337"/>
      <c r="JR37" s="337"/>
      <c r="JS37" s="337"/>
      <c r="JT37" s="337"/>
      <c r="JU37" s="337"/>
      <c r="JV37" s="337"/>
      <c r="JW37" s="337"/>
      <c r="JX37" s="337"/>
      <c r="JY37" s="337"/>
      <c r="JZ37" s="337"/>
      <c r="KA37" s="337"/>
      <c r="KB37" s="337"/>
      <c r="KC37" s="337"/>
      <c r="KD37" s="337"/>
      <c r="KE37" s="337"/>
      <c r="KF37" s="337"/>
      <c r="KG37" s="337"/>
      <c r="KH37" s="337"/>
      <c r="KI37" s="337"/>
      <c r="KJ37" s="337"/>
      <c r="KK37" s="337"/>
      <c r="KL37" s="337"/>
      <c r="KM37" s="337"/>
      <c r="KN37" s="337"/>
      <c r="KO37" s="337"/>
      <c r="KP37" s="337"/>
      <c r="KQ37" s="337"/>
      <c r="KR37" s="337"/>
      <c r="KS37" s="337"/>
      <c r="KT37" s="337"/>
      <c r="KU37" s="337"/>
      <c r="KV37" s="337"/>
      <c r="KW37" s="337"/>
      <c r="KX37" s="337"/>
      <c r="KY37" s="337"/>
      <c r="KZ37" s="337"/>
      <c r="LA37" s="337"/>
      <c r="LB37" s="337"/>
      <c r="LC37" s="337"/>
      <c r="LD37" s="337"/>
      <c r="LE37" s="337"/>
      <c r="LF37" s="337"/>
      <c r="LG37" s="337"/>
      <c r="LH37" s="337"/>
      <c r="LI37" s="337"/>
      <c r="LJ37" s="337"/>
      <c r="LK37" s="337"/>
      <c r="LL37" s="337"/>
      <c r="LM37" s="337"/>
      <c r="LN37" s="337"/>
      <c r="LO37" s="337"/>
      <c r="LP37" s="337"/>
      <c r="LQ37" s="337"/>
      <c r="LR37" s="337"/>
      <c r="LS37" s="337"/>
      <c r="LT37" s="337"/>
      <c r="LU37" s="337"/>
      <c r="LV37" s="337"/>
      <c r="LW37" s="337"/>
      <c r="LX37" s="337"/>
      <c r="LY37" s="337"/>
      <c r="LZ37" s="337"/>
      <c r="MA37" s="337"/>
    </row>
    <row r="38" spans="2:339" ht="77.25" thickBot="1" x14ac:dyDescent="0.25">
      <c r="B38" s="23" t="s">
        <v>94</v>
      </c>
      <c r="C38" s="58" t="s">
        <v>58</v>
      </c>
      <c r="D38" s="169" t="s">
        <v>38</v>
      </c>
      <c r="E38" s="337"/>
      <c r="F38" s="337"/>
      <c r="G38" s="337"/>
      <c r="H38" s="337"/>
      <c r="I38" s="337"/>
      <c r="J38" s="337"/>
      <c r="K38" s="337"/>
      <c r="L38" s="337"/>
      <c r="M38" s="337"/>
      <c r="N38" s="337"/>
      <c r="O38" s="337"/>
      <c r="P38" s="337"/>
      <c r="Q38" s="337"/>
      <c r="R38" s="337"/>
      <c r="S38" s="337"/>
      <c r="T38" s="337"/>
      <c r="U38" s="337"/>
      <c r="V38" s="337"/>
      <c r="W38" s="337"/>
      <c r="X38" s="337"/>
      <c r="Y38" s="337"/>
      <c r="Z38" s="337"/>
      <c r="AA38" s="337"/>
      <c r="AB38" s="337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7"/>
      <c r="BC38" s="337"/>
      <c r="BD38" s="337"/>
      <c r="BE38" s="337"/>
      <c r="BF38" s="337"/>
      <c r="BG38" s="337"/>
      <c r="BH38" s="337"/>
      <c r="BI38" s="337"/>
      <c r="BJ38" s="337"/>
      <c r="BK38" s="337"/>
      <c r="BL38" s="337"/>
      <c r="BM38" s="337"/>
      <c r="BN38" s="337"/>
      <c r="BO38" s="337"/>
      <c r="BP38" s="337"/>
      <c r="BQ38" s="337"/>
      <c r="BR38" s="337"/>
      <c r="BS38" s="337"/>
      <c r="BT38" s="337"/>
      <c r="BU38" s="337"/>
      <c r="BV38" s="337"/>
      <c r="BW38" s="337"/>
      <c r="BX38" s="337"/>
      <c r="BY38" s="337"/>
      <c r="BZ38" s="337"/>
      <c r="CA38" s="337"/>
      <c r="CB38" s="337"/>
      <c r="CC38" s="337"/>
      <c r="CD38" s="337"/>
      <c r="CE38" s="337"/>
      <c r="CF38" s="337"/>
      <c r="CG38" s="337"/>
      <c r="CH38" s="337"/>
      <c r="CI38" s="337"/>
      <c r="CJ38" s="337"/>
      <c r="CK38" s="337"/>
      <c r="CL38" s="337"/>
      <c r="CM38" s="337"/>
      <c r="CN38" s="337"/>
      <c r="CO38" s="337"/>
      <c r="CP38" s="337"/>
      <c r="CQ38" s="337"/>
      <c r="CR38" s="337"/>
      <c r="CS38" s="337"/>
      <c r="CT38" s="337"/>
      <c r="CU38" s="337"/>
      <c r="CV38" s="337"/>
      <c r="CW38" s="337"/>
      <c r="CX38" s="337"/>
      <c r="CY38" s="337"/>
      <c r="CZ38" s="337"/>
      <c r="DA38" s="337"/>
      <c r="DB38" s="337"/>
      <c r="DC38" s="337"/>
      <c r="DD38" s="337"/>
      <c r="DE38" s="337"/>
      <c r="DF38" s="337"/>
      <c r="DG38" s="337"/>
      <c r="DH38" s="337"/>
      <c r="DI38" s="337"/>
      <c r="DJ38" s="337"/>
      <c r="DK38" s="337"/>
      <c r="DL38" s="337"/>
      <c r="DM38" s="337"/>
      <c r="DN38" s="337"/>
      <c r="DO38" s="337"/>
      <c r="DP38" s="337"/>
      <c r="DQ38" s="337"/>
      <c r="DR38" s="337"/>
      <c r="DS38" s="337"/>
      <c r="DT38" s="337"/>
      <c r="DU38" s="337"/>
      <c r="DV38" s="337"/>
      <c r="DW38" s="337"/>
      <c r="DX38" s="337"/>
      <c r="DY38" s="337"/>
      <c r="DZ38" s="337"/>
      <c r="EA38" s="337"/>
      <c r="EB38" s="337"/>
      <c r="EC38" s="337"/>
      <c r="ED38" s="337"/>
      <c r="EE38" s="337"/>
      <c r="EF38" s="337"/>
      <c r="EG38" s="337"/>
      <c r="EH38" s="337"/>
      <c r="EI38" s="337"/>
      <c r="EJ38" s="337"/>
      <c r="EK38" s="337"/>
      <c r="EL38" s="337"/>
      <c r="EM38" s="337"/>
      <c r="EN38" s="337"/>
      <c r="EO38" s="337"/>
      <c r="EP38" s="337"/>
      <c r="EQ38" s="337"/>
      <c r="ER38" s="337"/>
      <c r="ES38" s="337"/>
      <c r="ET38" s="337"/>
      <c r="EU38" s="337"/>
      <c r="EV38" s="337"/>
      <c r="EW38" s="337"/>
      <c r="EX38" s="337"/>
      <c r="EY38" s="337"/>
      <c r="EZ38" s="337"/>
      <c r="FA38" s="337"/>
      <c r="FB38" s="337"/>
      <c r="FC38" s="337"/>
      <c r="FD38" s="337"/>
      <c r="FE38" s="337"/>
      <c r="FF38" s="337"/>
      <c r="FG38" s="337"/>
      <c r="FH38" s="337"/>
      <c r="FI38" s="337"/>
      <c r="FJ38" s="337"/>
      <c r="FK38" s="337"/>
      <c r="FL38" s="337"/>
      <c r="FM38" s="337"/>
      <c r="FN38" s="337"/>
      <c r="FO38" s="337"/>
      <c r="FP38" s="337"/>
      <c r="FQ38" s="337"/>
      <c r="FR38" s="337"/>
      <c r="FS38" s="337"/>
      <c r="FT38" s="337"/>
      <c r="FU38" s="337"/>
      <c r="FV38" s="337"/>
      <c r="FW38" s="337"/>
      <c r="FX38" s="337"/>
      <c r="FY38" s="337"/>
      <c r="FZ38" s="337"/>
      <c r="GA38" s="337"/>
      <c r="GB38" s="337"/>
      <c r="GC38" s="337"/>
      <c r="GD38" s="337"/>
      <c r="GE38" s="337"/>
      <c r="GF38" s="337"/>
      <c r="GG38" s="337"/>
      <c r="GH38" s="337"/>
      <c r="GI38" s="337"/>
      <c r="GJ38" s="337"/>
      <c r="GK38" s="337"/>
      <c r="GL38" s="337"/>
      <c r="GM38" s="337"/>
      <c r="GN38" s="337"/>
      <c r="GO38" s="337"/>
      <c r="GP38" s="337"/>
      <c r="GQ38" s="337"/>
      <c r="GR38" s="337"/>
      <c r="GS38" s="337"/>
      <c r="GT38" s="337"/>
      <c r="GU38" s="337"/>
      <c r="GV38" s="337"/>
      <c r="GW38" s="337"/>
      <c r="GX38" s="337"/>
      <c r="GY38" s="337"/>
      <c r="GZ38" s="337"/>
      <c r="HA38" s="337"/>
      <c r="HB38" s="337"/>
      <c r="HC38" s="337"/>
      <c r="HD38" s="337"/>
      <c r="HE38" s="337"/>
      <c r="HF38" s="337"/>
      <c r="HG38" s="337"/>
      <c r="HH38" s="337"/>
      <c r="HI38" s="337"/>
      <c r="HJ38" s="337"/>
      <c r="HK38" s="337"/>
      <c r="HL38" s="337"/>
      <c r="HM38" s="337"/>
      <c r="HN38" s="337"/>
      <c r="HO38" s="337"/>
      <c r="HP38" s="337"/>
      <c r="HQ38" s="337"/>
      <c r="HR38" s="337"/>
      <c r="HS38" s="337"/>
      <c r="HT38" s="337"/>
      <c r="HU38" s="337"/>
      <c r="HV38" s="337"/>
      <c r="HW38" s="337"/>
      <c r="HX38" s="337"/>
      <c r="HY38" s="337"/>
      <c r="HZ38" s="337"/>
      <c r="IA38" s="337"/>
      <c r="IB38" s="337"/>
      <c r="IC38" s="337"/>
      <c r="ID38" s="337"/>
      <c r="IE38" s="337"/>
      <c r="IF38" s="337"/>
      <c r="IG38" s="337"/>
      <c r="IH38" s="337"/>
      <c r="II38" s="337"/>
      <c r="IJ38" s="337"/>
      <c r="IK38" s="337"/>
      <c r="IL38" s="337"/>
      <c r="IM38" s="337"/>
      <c r="IN38" s="337"/>
      <c r="IO38" s="337"/>
      <c r="IP38" s="337"/>
      <c r="IQ38" s="337"/>
      <c r="IR38" s="337"/>
      <c r="IS38" s="337"/>
      <c r="IT38" s="337"/>
      <c r="IU38" s="337"/>
      <c r="IV38" s="337"/>
      <c r="IW38" s="337"/>
      <c r="IX38" s="337"/>
      <c r="IY38" s="337"/>
      <c r="IZ38" s="337"/>
      <c r="JA38" s="337"/>
      <c r="JB38" s="337"/>
      <c r="JC38" s="337"/>
      <c r="JD38" s="337"/>
      <c r="JE38" s="337"/>
      <c r="JF38" s="337"/>
      <c r="JG38" s="337"/>
      <c r="JH38" s="337"/>
      <c r="JI38" s="337"/>
      <c r="JJ38" s="337"/>
      <c r="JK38" s="337"/>
      <c r="JL38" s="337"/>
      <c r="JM38" s="337"/>
      <c r="JN38" s="337"/>
      <c r="JO38" s="337"/>
      <c r="JP38" s="337"/>
      <c r="JQ38" s="337"/>
      <c r="JR38" s="337"/>
      <c r="JS38" s="337"/>
      <c r="JT38" s="337"/>
      <c r="JU38" s="337"/>
      <c r="JV38" s="337"/>
      <c r="JW38" s="337"/>
      <c r="JX38" s="337"/>
      <c r="JY38" s="337"/>
      <c r="JZ38" s="337"/>
      <c r="KA38" s="337"/>
      <c r="KB38" s="337"/>
      <c r="KC38" s="337"/>
      <c r="KD38" s="337"/>
      <c r="KE38" s="337"/>
      <c r="KF38" s="337"/>
      <c r="KG38" s="337"/>
      <c r="KH38" s="337"/>
      <c r="KI38" s="337"/>
      <c r="KJ38" s="337"/>
      <c r="KK38" s="337"/>
      <c r="KL38" s="337"/>
      <c r="KM38" s="337"/>
      <c r="KN38" s="337"/>
      <c r="KO38" s="337"/>
      <c r="KP38" s="337"/>
      <c r="KQ38" s="337"/>
      <c r="KR38" s="337"/>
      <c r="KS38" s="337"/>
      <c r="KT38" s="337"/>
      <c r="KU38" s="337"/>
      <c r="KV38" s="337"/>
      <c r="KW38" s="337"/>
      <c r="KX38" s="337"/>
      <c r="KY38" s="337"/>
      <c r="KZ38" s="337"/>
      <c r="LA38" s="337"/>
      <c r="LB38" s="337"/>
      <c r="LC38" s="337"/>
      <c r="LD38" s="337"/>
      <c r="LE38" s="337"/>
      <c r="LF38" s="337"/>
      <c r="LG38" s="337"/>
      <c r="LH38" s="337"/>
      <c r="LI38" s="337"/>
      <c r="LJ38" s="337"/>
      <c r="LK38" s="337"/>
      <c r="LL38" s="337"/>
      <c r="LM38" s="337"/>
      <c r="LN38" s="337"/>
      <c r="LO38" s="337"/>
      <c r="LP38" s="337"/>
      <c r="LQ38" s="337"/>
      <c r="LR38" s="337"/>
      <c r="LS38" s="337"/>
      <c r="LT38" s="337"/>
      <c r="LU38" s="337"/>
      <c r="LV38" s="337"/>
      <c r="LW38" s="337"/>
      <c r="LX38" s="337"/>
      <c r="LY38" s="337"/>
      <c r="LZ38" s="337"/>
      <c r="MA38" s="337"/>
    </row>
    <row r="39" spans="2:339" ht="77.25" thickBot="1" x14ac:dyDescent="0.25">
      <c r="B39" s="23" t="s">
        <v>95</v>
      </c>
      <c r="C39" s="58" t="s">
        <v>57</v>
      </c>
      <c r="D39" s="169" t="s">
        <v>38</v>
      </c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7"/>
      <c r="BL39" s="337"/>
      <c r="BM39" s="337"/>
      <c r="BN39" s="337"/>
      <c r="BO39" s="337"/>
      <c r="BP39" s="337"/>
      <c r="BQ39" s="337"/>
      <c r="BR39" s="337"/>
      <c r="BS39" s="337"/>
      <c r="BT39" s="337"/>
      <c r="BU39" s="337"/>
      <c r="BV39" s="337"/>
      <c r="BW39" s="337"/>
      <c r="BX39" s="337"/>
      <c r="BY39" s="337"/>
      <c r="BZ39" s="337"/>
      <c r="CA39" s="337"/>
      <c r="CB39" s="337"/>
      <c r="CC39" s="337"/>
      <c r="CD39" s="337"/>
      <c r="CE39" s="337"/>
      <c r="CF39" s="337"/>
      <c r="CG39" s="337"/>
      <c r="CH39" s="337"/>
      <c r="CI39" s="337"/>
      <c r="CJ39" s="337"/>
      <c r="CK39" s="337"/>
      <c r="CL39" s="337"/>
      <c r="CM39" s="337"/>
      <c r="CN39" s="337"/>
      <c r="CO39" s="337"/>
      <c r="CP39" s="337"/>
      <c r="CQ39" s="337"/>
      <c r="CR39" s="337"/>
      <c r="CS39" s="337"/>
      <c r="CT39" s="337"/>
      <c r="CU39" s="337"/>
      <c r="CV39" s="337"/>
      <c r="CW39" s="337"/>
      <c r="CX39" s="337"/>
      <c r="CY39" s="337"/>
      <c r="CZ39" s="337"/>
      <c r="DA39" s="337"/>
      <c r="DB39" s="337"/>
      <c r="DC39" s="337"/>
      <c r="DD39" s="337"/>
      <c r="DE39" s="337"/>
      <c r="DF39" s="337"/>
      <c r="DG39" s="337"/>
      <c r="DH39" s="337"/>
      <c r="DI39" s="337"/>
      <c r="DJ39" s="337"/>
      <c r="DK39" s="337"/>
      <c r="DL39" s="337"/>
      <c r="DM39" s="337"/>
      <c r="DN39" s="337"/>
      <c r="DO39" s="337"/>
      <c r="DP39" s="337"/>
      <c r="DQ39" s="337"/>
      <c r="DR39" s="337"/>
      <c r="DS39" s="337"/>
      <c r="DT39" s="337"/>
      <c r="DU39" s="337"/>
      <c r="DV39" s="337"/>
      <c r="DW39" s="337"/>
      <c r="DX39" s="337"/>
      <c r="DY39" s="337"/>
      <c r="DZ39" s="337"/>
      <c r="EA39" s="337"/>
      <c r="EB39" s="337"/>
      <c r="EC39" s="337"/>
      <c r="ED39" s="337"/>
      <c r="EE39" s="337"/>
      <c r="EF39" s="337"/>
      <c r="EG39" s="337"/>
      <c r="EH39" s="337"/>
      <c r="EI39" s="337"/>
      <c r="EJ39" s="337"/>
      <c r="EK39" s="337"/>
      <c r="EL39" s="337"/>
      <c r="EM39" s="337"/>
      <c r="EN39" s="337"/>
      <c r="EO39" s="337"/>
      <c r="EP39" s="337"/>
      <c r="EQ39" s="337"/>
      <c r="ER39" s="337"/>
      <c r="ES39" s="337"/>
      <c r="ET39" s="337"/>
      <c r="EU39" s="337"/>
      <c r="EV39" s="337"/>
      <c r="EW39" s="337"/>
      <c r="EX39" s="337"/>
      <c r="EY39" s="337"/>
      <c r="EZ39" s="337"/>
      <c r="FA39" s="337"/>
      <c r="FB39" s="337"/>
      <c r="FC39" s="337"/>
      <c r="FD39" s="337"/>
      <c r="FE39" s="337"/>
      <c r="FF39" s="337"/>
      <c r="FG39" s="337"/>
      <c r="FH39" s="337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  <c r="GK39" s="337"/>
      <c r="GL39" s="337"/>
      <c r="GM39" s="337"/>
      <c r="GN39" s="337"/>
      <c r="GO39" s="337"/>
      <c r="GP39" s="337"/>
      <c r="GQ39" s="337"/>
      <c r="GR39" s="337"/>
      <c r="GS39" s="337"/>
      <c r="GT39" s="337"/>
      <c r="GU39" s="337"/>
      <c r="GV39" s="337"/>
      <c r="GW39" s="337"/>
      <c r="GX39" s="337"/>
      <c r="GY39" s="337"/>
      <c r="GZ39" s="337"/>
      <c r="HA39" s="337"/>
      <c r="HB39" s="337"/>
      <c r="HC39" s="337"/>
      <c r="HD39" s="337"/>
      <c r="HE39" s="337"/>
      <c r="HF39" s="337"/>
      <c r="HG39" s="337"/>
      <c r="HH39" s="337"/>
      <c r="HI39" s="337"/>
      <c r="HJ39" s="337"/>
      <c r="HK39" s="337"/>
      <c r="HL39" s="337"/>
      <c r="HM39" s="337"/>
      <c r="HN39" s="337"/>
      <c r="HO39" s="337"/>
      <c r="HP39" s="337"/>
      <c r="HQ39" s="337"/>
      <c r="HR39" s="337"/>
      <c r="HS39" s="337"/>
      <c r="HT39" s="337"/>
      <c r="HU39" s="337"/>
      <c r="HV39" s="337"/>
      <c r="HW39" s="337"/>
      <c r="HX39" s="337"/>
      <c r="HY39" s="337"/>
      <c r="HZ39" s="337"/>
      <c r="IA39" s="337"/>
      <c r="IB39" s="337"/>
      <c r="IC39" s="337"/>
      <c r="ID39" s="337"/>
      <c r="IE39" s="337"/>
      <c r="IF39" s="337"/>
      <c r="IG39" s="337"/>
      <c r="IH39" s="337"/>
      <c r="II39" s="337"/>
      <c r="IJ39" s="337"/>
      <c r="IK39" s="337"/>
      <c r="IL39" s="337"/>
      <c r="IM39" s="337"/>
      <c r="IN39" s="337"/>
      <c r="IO39" s="337"/>
      <c r="IP39" s="337"/>
      <c r="IQ39" s="337"/>
      <c r="IR39" s="337"/>
      <c r="IS39" s="337"/>
      <c r="IT39" s="337"/>
      <c r="IU39" s="337"/>
      <c r="IV39" s="337"/>
      <c r="IW39" s="337"/>
      <c r="IX39" s="337"/>
      <c r="IY39" s="337"/>
      <c r="IZ39" s="337"/>
      <c r="JA39" s="337"/>
      <c r="JB39" s="337"/>
      <c r="JC39" s="337"/>
      <c r="JD39" s="337"/>
      <c r="JE39" s="337"/>
      <c r="JF39" s="337"/>
      <c r="JG39" s="337"/>
      <c r="JH39" s="337"/>
      <c r="JI39" s="337"/>
      <c r="JJ39" s="337"/>
      <c r="JK39" s="337"/>
      <c r="JL39" s="337"/>
      <c r="JM39" s="337"/>
      <c r="JN39" s="337"/>
      <c r="JO39" s="337"/>
      <c r="JP39" s="337"/>
      <c r="JQ39" s="337"/>
      <c r="JR39" s="337"/>
      <c r="JS39" s="337"/>
      <c r="JT39" s="337"/>
      <c r="JU39" s="337"/>
      <c r="JV39" s="337"/>
      <c r="JW39" s="337"/>
      <c r="JX39" s="337"/>
      <c r="JY39" s="337"/>
      <c r="JZ39" s="337"/>
      <c r="KA39" s="337"/>
      <c r="KB39" s="337"/>
      <c r="KC39" s="337"/>
      <c r="KD39" s="337"/>
      <c r="KE39" s="337"/>
      <c r="KF39" s="337"/>
      <c r="KG39" s="337"/>
      <c r="KH39" s="337"/>
      <c r="KI39" s="337"/>
      <c r="KJ39" s="337"/>
      <c r="KK39" s="337"/>
      <c r="KL39" s="337"/>
      <c r="KM39" s="337"/>
      <c r="KN39" s="337"/>
      <c r="KO39" s="337"/>
      <c r="KP39" s="337"/>
      <c r="KQ39" s="337"/>
      <c r="KR39" s="337"/>
      <c r="KS39" s="337"/>
      <c r="KT39" s="337"/>
      <c r="KU39" s="337"/>
      <c r="KV39" s="337"/>
      <c r="KW39" s="337"/>
      <c r="KX39" s="337"/>
      <c r="KY39" s="337"/>
      <c r="KZ39" s="337"/>
      <c r="LA39" s="337"/>
      <c r="LB39" s="337"/>
      <c r="LC39" s="337"/>
      <c r="LD39" s="337"/>
      <c r="LE39" s="337"/>
      <c r="LF39" s="337"/>
      <c r="LG39" s="337"/>
      <c r="LH39" s="337"/>
      <c r="LI39" s="337"/>
      <c r="LJ39" s="337"/>
      <c r="LK39" s="337"/>
      <c r="LL39" s="337"/>
      <c r="LM39" s="337"/>
      <c r="LN39" s="337"/>
      <c r="LO39" s="337"/>
      <c r="LP39" s="337"/>
      <c r="LQ39" s="337"/>
      <c r="LR39" s="337"/>
      <c r="LS39" s="337"/>
      <c r="LT39" s="337"/>
      <c r="LU39" s="337"/>
      <c r="LV39" s="337"/>
      <c r="LW39" s="337"/>
      <c r="LX39" s="337"/>
      <c r="LY39" s="337"/>
      <c r="LZ39" s="337"/>
      <c r="MA39" s="337"/>
    </row>
    <row r="40" spans="2:339" ht="64.5" thickBot="1" x14ac:dyDescent="0.25">
      <c r="B40" s="23" t="s">
        <v>96</v>
      </c>
      <c r="C40" s="58" t="s">
        <v>181</v>
      </c>
      <c r="D40" s="169" t="s">
        <v>63</v>
      </c>
      <c r="E40" s="337"/>
      <c r="F40" s="337"/>
      <c r="G40" s="337"/>
      <c r="H40" s="337"/>
      <c r="I40" s="337"/>
      <c r="J40" s="337"/>
      <c r="K40" s="337"/>
      <c r="L40" s="337"/>
      <c r="M40" s="337"/>
      <c r="N40" s="337"/>
      <c r="O40" s="337"/>
      <c r="P40" s="337"/>
      <c r="Q40" s="337"/>
      <c r="R40" s="337"/>
      <c r="S40" s="337"/>
      <c r="T40" s="337"/>
      <c r="U40" s="337"/>
      <c r="V40" s="337"/>
      <c r="W40" s="337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7"/>
      <c r="BI40" s="337"/>
      <c r="BJ40" s="337"/>
      <c r="BK40" s="337"/>
      <c r="BL40" s="337"/>
      <c r="BM40" s="337"/>
      <c r="BN40" s="337"/>
      <c r="BO40" s="337"/>
      <c r="BP40" s="337"/>
      <c r="BQ40" s="337"/>
      <c r="BR40" s="337"/>
      <c r="BS40" s="337"/>
      <c r="BT40" s="337"/>
      <c r="BU40" s="337"/>
      <c r="BV40" s="337"/>
      <c r="BW40" s="337"/>
      <c r="BX40" s="337"/>
      <c r="BY40" s="337"/>
      <c r="BZ40" s="337"/>
      <c r="CA40" s="337"/>
      <c r="CB40" s="337"/>
      <c r="CC40" s="337"/>
      <c r="CD40" s="337"/>
      <c r="CE40" s="337"/>
      <c r="CF40" s="337"/>
      <c r="CG40" s="337"/>
      <c r="CH40" s="337"/>
      <c r="CI40" s="337"/>
      <c r="CJ40" s="337"/>
      <c r="CK40" s="337"/>
      <c r="CL40" s="337"/>
      <c r="CM40" s="337"/>
      <c r="CN40" s="337"/>
      <c r="CO40" s="337"/>
      <c r="CP40" s="337"/>
      <c r="CQ40" s="337"/>
      <c r="CR40" s="337"/>
      <c r="CS40" s="337"/>
      <c r="CT40" s="337"/>
      <c r="CU40" s="337"/>
      <c r="CV40" s="337"/>
      <c r="CW40" s="337"/>
      <c r="CX40" s="337"/>
      <c r="CY40" s="337"/>
      <c r="CZ40" s="337"/>
      <c r="DA40" s="337"/>
      <c r="DB40" s="337"/>
      <c r="DC40" s="337"/>
      <c r="DD40" s="337"/>
      <c r="DE40" s="337"/>
      <c r="DF40" s="337"/>
      <c r="DG40" s="337"/>
      <c r="DH40" s="337"/>
      <c r="DI40" s="337"/>
      <c r="DJ40" s="337"/>
      <c r="DK40" s="337"/>
      <c r="DL40" s="337"/>
      <c r="DM40" s="337"/>
      <c r="DN40" s="337"/>
      <c r="DO40" s="337"/>
      <c r="DP40" s="337"/>
      <c r="DQ40" s="337"/>
      <c r="DR40" s="337"/>
      <c r="DS40" s="337"/>
      <c r="DT40" s="337"/>
      <c r="DU40" s="337"/>
      <c r="DV40" s="337"/>
      <c r="DW40" s="337"/>
      <c r="DX40" s="337"/>
      <c r="DY40" s="337"/>
      <c r="DZ40" s="337"/>
      <c r="EA40" s="337"/>
      <c r="EB40" s="337"/>
      <c r="EC40" s="337"/>
      <c r="ED40" s="337"/>
      <c r="EE40" s="337"/>
      <c r="EF40" s="337"/>
      <c r="EG40" s="337"/>
      <c r="EH40" s="337"/>
      <c r="EI40" s="337"/>
      <c r="EJ40" s="337"/>
      <c r="EK40" s="337"/>
      <c r="EL40" s="337"/>
      <c r="EM40" s="337"/>
      <c r="EN40" s="337"/>
      <c r="EO40" s="337"/>
      <c r="EP40" s="337"/>
      <c r="EQ40" s="337"/>
      <c r="ER40" s="337"/>
      <c r="ES40" s="337"/>
      <c r="ET40" s="337"/>
      <c r="EU40" s="337"/>
      <c r="EV40" s="337"/>
      <c r="EW40" s="337"/>
      <c r="EX40" s="337"/>
      <c r="EY40" s="337"/>
      <c r="EZ40" s="337"/>
      <c r="FA40" s="337"/>
      <c r="FB40" s="337"/>
      <c r="FC40" s="337"/>
      <c r="FD40" s="337"/>
      <c r="FE40" s="337"/>
      <c r="FF40" s="337"/>
      <c r="FG40" s="337"/>
      <c r="FH40" s="337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  <c r="GK40" s="337"/>
      <c r="GL40" s="337"/>
      <c r="GM40" s="337"/>
      <c r="GN40" s="337"/>
      <c r="GO40" s="337"/>
      <c r="GP40" s="337"/>
      <c r="GQ40" s="337"/>
      <c r="GR40" s="337"/>
      <c r="GS40" s="337"/>
      <c r="GT40" s="337"/>
      <c r="GU40" s="337"/>
      <c r="GV40" s="337"/>
      <c r="GW40" s="337"/>
      <c r="GX40" s="337"/>
      <c r="GY40" s="337"/>
      <c r="GZ40" s="337"/>
      <c r="HA40" s="337"/>
      <c r="HB40" s="337"/>
      <c r="HC40" s="337"/>
      <c r="HD40" s="337"/>
      <c r="HE40" s="337"/>
      <c r="HF40" s="337"/>
      <c r="HG40" s="337"/>
      <c r="HH40" s="337"/>
      <c r="HI40" s="337"/>
      <c r="HJ40" s="337"/>
      <c r="HK40" s="337"/>
      <c r="HL40" s="337"/>
      <c r="HM40" s="337"/>
      <c r="HN40" s="337"/>
      <c r="HO40" s="337"/>
      <c r="HP40" s="337"/>
      <c r="HQ40" s="337"/>
      <c r="HR40" s="337"/>
      <c r="HS40" s="337"/>
      <c r="HT40" s="337"/>
      <c r="HU40" s="337"/>
      <c r="HV40" s="337"/>
      <c r="HW40" s="337"/>
      <c r="HX40" s="337"/>
      <c r="HY40" s="337"/>
      <c r="HZ40" s="337"/>
      <c r="IA40" s="337"/>
      <c r="IB40" s="337"/>
      <c r="IC40" s="337"/>
      <c r="ID40" s="337"/>
      <c r="IE40" s="337"/>
      <c r="IF40" s="337"/>
      <c r="IG40" s="337"/>
      <c r="IH40" s="337"/>
      <c r="II40" s="337"/>
      <c r="IJ40" s="337"/>
      <c r="IK40" s="337"/>
      <c r="IL40" s="337"/>
      <c r="IM40" s="337"/>
      <c r="IN40" s="337"/>
      <c r="IO40" s="337"/>
      <c r="IP40" s="337"/>
      <c r="IQ40" s="337"/>
      <c r="IR40" s="337"/>
      <c r="IS40" s="337"/>
      <c r="IT40" s="337"/>
      <c r="IU40" s="337"/>
      <c r="IV40" s="337"/>
      <c r="IW40" s="337"/>
      <c r="IX40" s="337"/>
      <c r="IY40" s="337"/>
      <c r="IZ40" s="337"/>
      <c r="JA40" s="337"/>
      <c r="JB40" s="337"/>
      <c r="JC40" s="337"/>
      <c r="JD40" s="337"/>
      <c r="JE40" s="337"/>
      <c r="JF40" s="337"/>
      <c r="JG40" s="337"/>
      <c r="JH40" s="337"/>
      <c r="JI40" s="337"/>
      <c r="JJ40" s="337"/>
      <c r="JK40" s="337"/>
      <c r="JL40" s="337"/>
      <c r="JM40" s="337"/>
      <c r="JN40" s="337"/>
      <c r="JO40" s="337"/>
      <c r="JP40" s="337"/>
      <c r="JQ40" s="337"/>
      <c r="JR40" s="337"/>
      <c r="JS40" s="337"/>
      <c r="JT40" s="337"/>
      <c r="JU40" s="337"/>
      <c r="JV40" s="337"/>
      <c r="JW40" s="337"/>
      <c r="JX40" s="337"/>
      <c r="JY40" s="337"/>
      <c r="JZ40" s="337"/>
      <c r="KA40" s="337"/>
      <c r="KB40" s="337"/>
      <c r="KC40" s="337"/>
      <c r="KD40" s="337"/>
      <c r="KE40" s="337"/>
      <c r="KF40" s="337"/>
      <c r="KG40" s="337"/>
      <c r="KH40" s="337"/>
      <c r="KI40" s="337"/>
      <c r="KJ40" s="337"/>
      <c r="KK40" s="337"/>
      <c r="KL40" s="337"/>
      <c r="KM40" s="337"/>
      <c r="KN40" s="337"/>
      <c r="KO40" s="337"/>
      <c r="KP40" s="337"/>
      <c r="KQ40" s="337"/>
      <c r="KR40" s="337"/>
      <c r="KS40" s="337"/>
      <c r="KT40" s="337"/>
      <c r="KU40" s="337"/>
      <c r="KV40" s="337"/>
      <c r="KW40" s="337"/>
      <c r="KX40" s="337"/>
      <c r="KY40" s="337"/>
      <c r="KZ40" s="337"/>
      <c r="LA40" s="337"/>
      <c r="LB40" s="337"/>
      <c r="LC40" s="337"/>
      <c r="LD40" s="337"/>
      <c r="LE40" s="337"/>
      <c r="LF40" s="337"/>
      <c r="LG40" s="337"/>
      <c r="LH40" s="337"/>
      <c r="LI40" s="337"/>
      <c r="LJ40" s="337"/>
      <c r="LK40" s="337"/>
      <c r="LL40" s="337"/>
      <c r="LM40" s="337"/>
      <c r="LN40" s="337"/>
      <c r="LO40" s="337"/>
      <c r="LP40" s="337"/>
      <c r="LQ40" s="337"/>
      <c r="LR40" s="337"/>
      <c r="LS40" s="337"/>
      <c r="LT40" s="337"/>
      <c r="LU40" s="337"/>
      <c r="LV40" s="337"/>
      <c r="LW40" s="337"/>
      <c r="LX40" s="337"/>
      <c r="LY40" s="337"/>
      <c r="LZ40" s="337"/>
      <c r="MA40" s="337"/>
    </row>
    <row r="41" spans="2:339" ht="51.75" thickBot="1" x14ac:dyDescent="0.25">
      <c r="B41" s="94" t="s">
        <v>97</v>
      </c>
      <c r="C41" s="346" t="s">
        <v>60</v>
      </c>
      <c r="D41" s="60" t="s">
        <v>30</v>
      </c>
      <c r="E41" s="337">
        <v>60.198611594732633</v>
      </c>
      <c r="F41" s="337">
        <v>56.6</v>
      </c>
      <c r="G41" s="337">
        <v>53.5</v>
      </c>
      <c r="H41" s="337">
        <v>49.9</v>
      </c>
      <c r="I41" s="337">
        <v>41.8</v>
      </c>
      <c r="J41" s="337">
        <v>37.5</v>
      </c>
      <c r="K41" s="337">
        <v>60.2</v>
      </c>
      <c r="L41" s="337">
        <v>59.9</v>
      </c>
      <c r="M41" s="337">
        <v>41.1</v>
      </c>
      <c r="N41" s="337">
        <v>41.1</v>
      </c>
      <c r="O41" s="337">
        <v>41.1</v>
      </c>
      <c r="P41" s="337">
        <v>41.1</v>
      </c>
      <c r="Q41" s="337">
        <v>41.1</v>
      </c>
      <c r="R41" s="337">
        <v>41.1</v>
      </c>
      <c r="S41" s="337">
        <v>41.1</v>
      </c>
      <c r="T41" s="337">
        <v>41.1</v>
      </c>
      <c r="U41" s="337">
        <v>41.1</v>
      </c>
      <c r="V41" s="337">
        <v>41.1</v>
      </c>
      <c r="W41" s="337">
        <v>41.1</v>
      </c>
      <c r="X41" s="337">
        <v>37.42</v>
      </c>
      <c r="Y41" s="337">
        <v>47.12</v>
      </c>
      <c r="Z41" s="337">
        <v>47.12</v>
      </c>
      <c r="AA41" s="337">
        <v>47.12</v>
      </c>
      <c r="AB41" s="337">
        <v>47.12</v>
      </c>
      <c r="AC41" s="337">
        <v>47.12</v>
      </c>
      <c r="AD41" s="337">
        <v>47.12</v>
      </c>
      <c r="AE41" s="337">
        <v>47.12</v>
      </c>
      <c r="AF41" s="337">
        <v>47.12</v>
      </c>
      <c r="AG41" s="337">
        <v>47.12</v>
      </c>
      <c r="AH41" s="337">
        <v>47.12</v>
      </c>
      <c r="AI41" s="337">
        <v>47.12</v>
      </c>
      <c r="AJ41" s="337">
        <v>47.12</v>
      </c>
      <c r="AK41" s="337">
        <v>57.58</v>
      </c>
      <c r="AL41" s="337">
        <v>57.58</v>
      </c>
      <c r="AM41" s="337">
        <v>57.58</v>
      </c>
      <c r="AN41" s="337">
        <v>57.58</v>
      </c>
      <c r="AO41" s="337">
        <v>57.58</v>
      </c>
      <c r="AP41" s="337">
        <v>57.58</v>
      </c>
      <c r="AQ41" s="337">
        <v>57.58</v>
      </c>
      <c r="AR41" s="337">
        <v>57.58</v>
      </c>
      <c r="AS41" s="337">
        <v>57.58</v>
      </c>
      <c r="AT41" s="337">
        <v>59.5</v>
      </c>
      <c r="AU41" s="337">
        <v>57.58</v>
      </c>
      <c r="AV41" s="337">
        <v>40.799999999999997</v>
      </c>
      <c r="AW41" s="337">
        <v>34.630000000000003</v>
      </c>
      <c r="AX41" s="337">
        <v>44.12</v>
      </c>
      <c r="AY41" s="337">
        <v>40.58</v>
      </c>
      <c r="AZ41" s="337">
        <v>44.12</v>
      </c>
      <c r="BA41" s="337">
        <v>40.58</v>
      </c>
      <c r="BB41" s="337">
        <v>60.2</v>
      </c>
      <c r="BC41" s="337">
        <v>56.6</v>
      </c>
      <c r="BD41" s="337">
        <v>53.51</v>
      </c>
      <c r="BE41" s="337">
        <v>49.91</v>
      </c>
      <c r="BF41" s="337">
        <v>60.2</v>
      </c>
      <c r="BG41" s="337">
        <v>56.6</v>
      </c>
      <c r="BH41" s="337">
        <v>53.51</v>
      </c>
      <c r="BI41" s="337">
        <v>49.91</v>
      </c>
      <c r="BJ41" s="337">
        <v>60.2</v>
      </c>
      <c r="BK41" s="337">
        <v>56.6</v>
      </c>
      <c r="BL41" s="337">
        <v>53.51</v>
      </c>
      <c r="BM41" s="337">
        <v>49.91</v>
      </c>
      <c r="BN41" s="337">
        <v>60.198611594732633</v>
      </c>
      <c r="BO41" s="337">
        <v>56.6</v>
      </c>
      <c r="BP41" s="337">
        <v>53.5</v>
      </c>
      <c r="BQ41" s="337">
        <v>41.097711611638672</v>
      </c>
      <c r="BR41" s="337">
        <v>59.9</v>
      </c>
      <c r="BS41" s="337">
        <v>36.799999999999997</v>
      </c>
      <c r="BT41" s="337">
        <v>57.4</v>
      </c>
      <c r="BU41" s="337">
        <v>41.3</v>
      </c>
      <c r="BV41" s="337">
        <v>38.299999999999997</v>
      </c>
      <c r="BW41" s="337">
        <v>44.745879828774633</v>
      </c>
      <c r="BX41" s="337">
        <v>44.745879828774633</v>
      </c>
      <c r="BY41" s="337">
        <v>44.745879828774633</v>
      </c>
      <c r="BZ41" s="337">
        <v>44.745879828774633</v>
      </c>
      <c r="CA41" s="337">
        <v>44.745879828774633</v>
      </c>
      <c r="CB41" s="337">
        <v>44.745879828774633</v>
      </c>
      <c r="CC41" s="337">
        <v>44.745879828774633</v>
      </c>
      <c r="CD41" s="337">
        <v>44.745879828774633</v>
      </c>
      <c r="CE41" s="337">
        <v>44.745879828774633</v>
      </c>
      <c r="CF41" s="337">
        <v>44.745879828774633</v>
      </c>
      <c r="CG41" s="337">
        <v>44.745879828774633</v>
      </c>
      <c r="CH41" s="337">
        <v>44.277890751273539</v>
      </c>
      <c r="CI41" s="337">
        <v>44.277890751273539</v>
      </c>
      <c r="CJ41" s="337">
        <v>44.277890751273539</v>
      </c>
      <c r="CK41" s="337">
        <v>44.277890751273539</v>
      </c>
      <c r="CL41" s="337">
        <v>44.277890751273539</v>
      </c>
      <c r="CM41" s="337">
        <v>44.277890751273539</v>
      </c>
      <c r="CN41" s="337">
        <v>44.277890751273539</v>
      </c>
      <c r="CO41" s="337">
        <v>44.277890751273539</v>
      </c>
      <c r="CP41" s="337">
        <v>59.640429726708518</v>
      </c>
      <c r="CQ41" s="337">
        <v>59.640429726708518</v>
      </c>
      <c r="CR41" s="337">
        <v>59.640429726708518</v>
      </c>
      <c r="CS41" s="337">
        <v>59.640429726708518</v>
      </c>
      <c r="CT41" s="337">
        <v>59.640429726708518</v>
      </c>
      <c r="CU41" s="337">
        <v>59.640429726708518</v>
      </c>
      <c r="CV41" s="337">
        <v>59.640429726708518</v>
      </c>
      <c r="CW41" s="337">
        <v>59.640429726708518</v>
      </c>
      <c r="CX41" s="337">
        <v>59.640429726708518</v>
      </c>
      <c r="CY41" s="337">
        <v>59.640429726708518</v>
      </c>
      <c r="CZ41" s="337">
        <v>59.640429726708518</v>
      </c>
      <c r="DA41" s="337">
        <v>59.172440649207417</v>
      </c>
      <c r="DB41" s="337">
        <v>59.172440649207417</v>
      </c>
      <c r="DC41" s="337">
        <v>59.172440649207417</v>
      </c>
      <c r="DD41" s="337">
        <v>59.172440649207417</v>
      </c>
      <c r="DE41" s="337">
        <v>59.172440649207417</v>
      </c>
      <c r="DF41" s="337">
        <v>59.172440649207417</v>
      </c>
      <c r="DG41" s="337">
        <v>59.172440649207417</v>
      </c>
      <c r="DH41" s="337">
        <v>59.172440649207417</v>
      </c>
      <c r="DI41" s="337">
        <v>59.172440649207417</v>
      </c>
      <c r="DJ41" s="337">
        <v>59.172440649207417</v>
      </c>
      <c r="DK41" s="337">
        <v>59.172440649207417</v>
      </c>
      <c r="DL41" s="337">
        <v>59.172440649207417</v>
      </c>
      <c r="DM41" s="337">
        <v>59.172440649207417</v>
      </c>
      <c r="DN41" s="337">
        <v>59.172440649207417</v>
      </c>
      <c r="DO41" s="337">
        <v>59.172440649207417</v>
      </c>
      <c r="DP41" s="337">
        <v>59.172440649207417</v>
      </c>
      <c r="DQ41" s="337">
        <v>56.542390526993657</v>
      </c>
      <c r="DR41" s="337">
        <v>56.542390526993657</v>
      </c>
      <c r="DS41" s="337">
        <v>56.542390526993657</v>
      </c>
      <c r="DT41" s="337">
        <v>56.542390526993657</v>
      </c>
      <c r="DU41" s="337">
        <v>56.542390526993657</v>
      </c>
      <c r="DV41" s="337">
        <v>56.542390526993657</v>
      </c>
      <c r="DW41" s="337">
        <v>56.542390526993657</v>
      </c>
      <c r="DX41" s="337">
        <v>56.542390526993657</v>
      </c>
      <c r="DY41" s="337">
        <v>56.542390526993657</v>
      </c>
      <c r="DZ41" s="337">
        <v>56.542390526993657</v>
      </c>
      <c r="EA41" s="337">
        <v>56.542390526993657</v>
      </c>
      <c r="EB41" s="337">
        <v>56.542390526993657</v>
      </c>
      <c r="EC41" s="337">
        <v>56.074401449492562</v>
      </c>
      <c r="ED41" s="337">
        <v>56.074401449492562</v>
      </c>
      <c r="EE41" s="337">
        <v>56.074401449492562</v>
      </c>
      <c r="EF41" s="337">
        <v>56.074401449492562</v>
      </c>
      <c r="EG41" s="337">
        <v>56.074401449492562</v>
      </c>
      <c r="EH41" s="337">
        <v>56.074401449492562</v>
      </c>
      <c r="EI41" s="337">
        <v>56.074401449492562</v>
      </c>
      <c r="EJ41" s="337">
        <v>56.074401449492562</v>
      </c>
      <c r="EK41" s="337">
        <v>56.074401449492562</v>
      </c>
      <c r="EL41" s="337">
        <v>56.074401449492562</v>
      </c>
      <c r="EM41" s="337">
        <v>56.074401449492562</v>
      </c>
      <c r="EN41" s="337">
        <v>41.224054647661013</v>
      </c>
      <c r="EO41" s="337">
        <v>41.224054647661013</v>
      </c>
      <c r="EP41" s="337">
        <v>41.224054647661013</v>
      </c>
      <c r="EQ41" s="337">
        <v>41.224054647661013</v>
      </c>
      <c r="ER41" s="337">
        <v>41.224054647661013</v>
      </c>
      <c r="ES41" s="337">
        <v>41.224054647661013</v>
      </c>
      <c r="ET41" s="337">
        <v>41.224054647661013</v>
      </c>
      <c r="EU41" s="337">
        <v>41.224054647661013</v>
      </c>
      <c r="EV41" s="337">
        <v>41.224054647661013</v>
      </c>
      <c r="EW41" s="337">
        <v>41.224054647661013</v>
      </c>
      <c r="EX41" s="337">
        <v>40.756065570159912</v>
      </c>
      <c r="EY41" s="337">
        <v>40.756065570159912</v>
      </c>
      <c r="EZ41" s="337">
        <v>40.756065570159912</v>
      </c>
      <c r="FA41" s="337">
        <v>40.756065570159912</v>
      </c>
      <c r="FB41" s="337">
        <v>41.224054647661013</v>
      </c>
      <c r="FC41" s="337">
        <v>41.224054647661013</v>
      </c>
      <c r="FD41" s="337">
        <v>49.18285482110177</v>
      </c>
      <c r="FE41" s="337">
        <v>49.18285482110177</v>
      </c>
      <c r="FF41" s="337">
        <v>49.18285482110177</v>
      </c>
      <c r="FG41" s="337">
        <v>49.18285482110177</v>
      </c>
      <c r="FH41" s="337">
        <v>49.18285482110177</v>
      </c>
      <c r="FI41" s="337">
        <v>49.18285482110177</v>
      </c>
      <c r="FJ41" s="337">
        <v>49.18285482110177</v>
      </c>
      <c r="FK41" s="337">
        <v>49.18285482110177</v>
      </c>
      <c r="FL41" s="337">
        <v>49.18285482110177</v>
      </c>
      <c r="FM41" s="337">
        <v>49.18285482110177</v>
      </c>
      <c r="FN41" s="337">
        <v>49.18285482110177</v>
      </c>
      <c r="FO41" s="337">
        <v>49.18285482110177</v>
      </c>
      <c r="FP41" s="337">
        <v>49.18285482110177</v>
      </c>
      <c r="FQ41" s="337">
        <v>49.18285482110177</v>
      </c>
      <c r="FR41" s="337">
        <v>49.18285482110177</v>
      </c>
      <c r="FS41" s="337">
        <v>49.18285482110177</v>
      </c>
      <c r="FT41" s="337">
        <v>48.714865743600662</v>
      </c>
      <c r="FU41" s="337">
        <v>48.714865743600662</v>
      </c>
      <c r="FV41" s="337">
        <v>48.714865743600662</v>
      </c>
      <c r="FW41" s="337">
        <v>48.714865743600662</v>
      </c>
      <c r="FX41" s="337">
        <v>48.714865743600662</v>
      </c>
      <c r="FY41" s="337">
        <v>47.4</v>
      </c>
      <c r="FZ41" s="337">
        <v>47.4</v>
      </c>
      <c r="GA41" s="337">
        <v>47.56</v>
      </c>
      <c r="GB41" s="337">
        <v>47.5</v>
      </c>
      <c r="GC41" s="337">
        <v>44.9</v>
      </c>
      <c r="GD41" s="337">
        <v>60.6</v>
      </c>
      <c r="GE41" s="337">
        <v>60.6</v>
      </c>
      <c r="GF41" s="337">
        <v>51.1</v>
      </c>
      <c r="GG41" s="337">
        <v>60.6</v>
      </c>
      <c r="GH41" s="337">
        <v>51.1</v>
      </c>
      <c r="GI41" s="337">
        <v>51.1</v>
      </c>
      <c r="GJ41" s="337">
        <v>60.6</v>
      </c>
      <c r="GK41" s="337">
        <v>60.6</v>
      </c>
      <c r="GL41" s="337">
        <v>51.1</v>
      </c>
      <c r="GM41" s="337">
        <v>51.1</v>
      </c>
      <c r="GN41" s="337">
        <v>60.6</v>
      </c>
      <c r="GO41" s="337">
        <v>51.1</v>
      </c>
      <c r="GP41" s="337">
        <v>39.799999999999997</v>
      </c>
      <c r="GQ41" s="337">
        <v>41.5</v>
      </c>
      <c r="GR41" s="337">
        <v>41.5</v>
      </c>
      <c r="GS41" s="337">
        <v>41.097711611638672</v>
      </c>
      <c r="GT41" s="337">
        <v>41.097711611638672</v>
      </c>
      <c r="GU41" s="337">
        <v>41.097711611638672</v>
      </c>
      <c r="GV41" s="337">
        <v>41.097711611638672</v>
      </c>
      <c r="GW41" s="337">
        <v>41.097711611638672</v>
      </c>
      <c r="GX41" s="337">
        <v>41.097711611638672</v>
      </c>
      <c r="GY41" s="337">
        <v>47.118311524918298</v>
      </c>
      <c r="GZ41" s="337">
        <v>47.118311524918298</v>
      </c>
      <c r="HA41" s="337">
        <v>47.118311524918298</v>
      </c>
      <c r="HB41" s="337">
        <v>47.118311524918298</v>
      </c>
      <c r="HC41" s="337">
        <v>47.118311524918298</v>
      </c>
      <c r="HD41" s="337">
        <v>47.118311524918298</v>
      </c>
      <c r="HE41" s="337">
        <v>47.118311524918298</v>
      </c>
      <c r="HF41" s="337">
        <v>47.118311524918298</v>
      </c>
      <c r="HG41" s="337">
        <v>57.575886430525053</v>
      </c>
      <c r="HH41" s="337">
        <v>57.575886430525053</v>
      </c>
      <c r="HI41" s="337">
        <v>57.575886430525053</v>
      </c>
      <c r="HJ41" s="337">
        <v>57.575886430525053</v>
      </c>
      <c r="HK41" s="337">
        <v>57.575886430525053</v>
      </c>
      <c r="HL41" s="337">
        <v>57.575886430525053</v>
      </c>
      <c r="HM41" s="337">
        <v>57.575886430525053</v>
      </c>
      <c r="HN41" s="337">
        <v>57.575886430525053</v>
      </c>
      <c r="HO41" s="337">
        <v>57.575886430525053</v>
      </c>
      <c r="HP41" s="337">
        <v>57.575886430525053</v>
      </c>
      <c r="HQ41" s="337">
        <v>57.575886430525053</v>
      </c>
      <c r="HR41" s="337">
        <v>59.51408669068617</v>
      </c>
      <c r="HS41" s="337">
        <v>59.51408669068617</v>
      </c>
      <c r="HT41" s="337">
        <v>59.51408669068617</v>
      </c>
      <c r="HU41" s="337">
        <v>59.51408669068617</v>
      </c>
      <c r="HV41" s="337">
        <v>59.51408669068617</v>
      </c>
      <c r="HW41" s="337">
        <v>59.51408669068617</v>
      </c>
      <c r="HX41" s="337">
        <v>59.51408669068617</v>
      </c>
      <c r="HY41" s="337">
        <v>59.51408669068617</v>
      </c>
      <c r="HZ41" s="337">
        <v>59.51408669068617</v>
      </c>
      <c r="IA41" s="337">
        <v>59.51408669068617</v>
      </c>
      <c r="IB41" s="337">
        <v>59.51408669068617</v>
      </c>
      <c r="IC41" s="337">
        <v>59.51408669068617</v>
      </c>
      <c r="ID41" s="337">
        <v>57.94</v>
      </c>
      <c r="IE41" s="337">
        <v>55.75</v>
      </c>
      <c r="IF41" s="337">
        <v>49.98</v>
      </c>
      <c r="IG41" s="337">
        <v>46.46</v>
      </c>
      <c r="IH41" s="337">
        <v>42.93</v>
      </c>
      <c r="II41" s="337">
        <v>41.3</v>
      </c>
      <c r="IJ41" s="337">
        <v>44.9</v>
      </c>
      <c r="IK41" s="337">
        <v>46.5</v>
      </c>
      <c r="IL41" s="337">
        <v>50</v>
      </c>
      <c r="IM41" s="337">
        <v>52.8</v>
      </c>
      <c r="IN41" s="337">
        <v>54.8</v>
      </c>
      <c r="IO41" s="337">
        <v>55.6</v>
      </c>
      <c r="IP41" s="337">
        <v>56.4</v>
      </c>
      <c r="IQ41" s="337">
        <v>57.2</v>
      </c>
      <c r="IR41" s="337">
        <v>57.9</v>
      </c>
      <c r="IS41" s="337">
        <v>46.542205070000001</v>
      </c>
      <c r="IT41" s="337">
        <v>41.8</v>
      </c>
      <c r="IU41" s="337">
        <v>43.9</v>
      </c>
      <c r="IV41" s="337">
        <v>45.7</v>
      </c>
      <c r="IW41" s="337">
        <v>40.799999999999997</v>
      </c>
      <c r="IX41" s="337">
        <v>43.6</v>
      </c>
      <c r="IY41" s="337">
        <v>40</v>
      </c>
      <c r="IZ41" s="337">
        <v>49.8</v>
      </c>
      <c r="JA41" s="337">
        <v>40.700000000000003</v>
      </c>
      <c r="JB41" s="337">
        <v>40</v>
      </c>
      <c r="JC41" s="337">
        <v>43.8</v>
      </c>
      <c r="JD41" s="337">
        <v>57.8</v>
      </c>
      <c r="JE41" s="337">
        <v>57.8</v>
      </c>
      <c r="JF41" s="337">
        <v>70</v>
      </c>
      <c r="JG41" s="337">
        <v>70</v>
      </c>
      <c r="JH41" s="337">
        <v>70</v>
      </c>
      <c r="JI41" s="337">
        <v>70</v>
      </c>
      <c r="JJ41" s="337">
        <v>59</v>
      </c>
      <c r="JK41" s="337">
        <v>36.700000000000003</v>
      </c>
      <c r="JL41" s="337">
        <v>56.4</v>
      </c>
      <c r="JM41" s="337">
        <v>56.4</v>
      </c>
      <c r="JN41" s="337">
        <v>55.2</v>
      </c>
      <c r="JO41" s="337">
        <v>56.4</v>
      </c>
      <c r="JP41" s="337">
        <v>56.4</v>
      </c>
      <c r="JQ41" s="337">
        <v>55.2</v>
      </c>
      <c r="JR41" s="337">
        <v>56.4</v>
      </c>
      <c r="JS41" s="337">
        <v>56.4</v>
      </c>
      <c r="JT41" s="337">
        <v>55.2</v>
      </c>
      <c r="JU41" s="337">
        <v>45.7</v>
      </c>
      <c r="JV41" s="337">
        <v>45.7</v>
      </c>
      <c r="JW41" s="337">
        <v>39.9</v>
      </c>
      <c r="JX41" s="337">
        <v>39.9</v>
      </c>
      <c r="JY41" s="337">
        <v>39.9</v>
      </c>
      <c r="JZ41" s="337">
        <v>39.9</v>
      </c>
      <c r="KA41" s="337">
        <v>39.9</v>
      </c>
      <c r="KB41" s="337">
        <v>39.9</v>
      </c>
      <c r="KC41" s="337">
        <v>45.7</v>
      </c>
      <c r="KD41" s="337">
        <v>45.7</v>
      </c>
      <c r="KE41" s="337">
        <v>41</v>
      </c>
      <c r="KF41" s="337">
        <v>39.9</v>
      </c>
      <c r="KG41" s="337">
        <v>39.9</v>
      </c>
      <c r="KH41" s="337">
        <v>39.9</v>
      </c>
      <c r="KI41" s="337">
        <v>39.9</v>
      </c>
      <c r="KJ41" s="337">
        <v>39.9</v>
      </c>
      <c r="KK41" s="337">
        <v>39.9</v>
      </c>
      <c r="KL41" s="337">
        <v>70</v>
      </c>
      <c r="KM41" s="337">
        <v>45.7</v>
      </c>
      <c r="KN41" s="337">
        <v>45.7</v>
      </c>
      <c r="KO41" s="337">
        <v>41</v>
      </c>
      <c r="KP41" s="337">
        <v>41</v>
      </c>
      <c r="KQ41" s="337">
        <v>54.5</v>
      </c>
      <c r="KR41" s="337">
        <v>54.5</v>
      </c>
      <c r="KS41" s="337">
        <v>54.5</v>
      </c>
      <c r="KT41" s="337">
        <v>54.5</v>
      </c>
      <c r="KU41" s="337">
        <v>39.9</v>
      </c>
      <c r="KV41" s="337">
        <v>39.9</v>
      </c>
      <c r="KW41" s="337">
        <v>39.9</v>
      </c>
      <c r="KX41" s="337">
        <v>39.9</v>
      </c>
      <c r="KY41" s="337">
        <v>39.9</v>
      </c>
      <c r="KZ41" s="337">
        <v>39.9</v>
      </c>
      <c r="LA41" s="337">
        <v>39.9</v>
      </c>
      <c r="LB41" s="337">
        <v>55.7</v>
      </c>
      <c r="LC41" s="337">
        <v>55.3</v>
      </c>
      <c r="LD41" s="337">
        <v>55.430058531480299</v>
      </c>
      <c r="LE41" s="337">
        <v>36.646475727144953</v>
      </c>
      <c r="LF41" s="337">
        <v>36.646475727144953</v>
      </c>
      <c r="LG41" s="337">
        <v>55.7</v>
      </c>
      <c r="LH41" s="337">
        <v>55.3</v>
      </c>
      <c r="LI41" s="337">
        <v>55.430058531480299</v>
      </c>
      <c r="LJ41" s="337">
        <v>36.646475727144953</v>
      </c>
      <c r="LK41" s="337">
        <v>36.646475727144953</v>
      </c>
      <c r="LL41" s="337">
        <v>55.7</v>
      </c>
      <c r="LM41" s="337">
        <v>62.8</v>
      </c>
      <c r="LN41" s="337">
        <v>62</v>
      </c>
      <c r="LO41" s="337">
        <v>65.400000000000006</v>
      </c>
      <c r="LP41" s="337">
        <v>59.2</v>
      </c>
      <c r="LQ41" s="337">
        <v>62</v>
      </c>
      <c r="LR41" s="337">
        <v>40.4</v>
      </c>
      <c r="LS41" s="337">
        <v>44.1</v>
      </c>
      <c r="LT41" s="337">
        <v>42.7</v>
      </c>
      <c r="LU41" s="337">
        <v>43.7</v>
      </c>
      <c r="LV41" s="337">
        <v>40.4</v>
      </c>
      <c r="LW41" s="337">
        <v>42.7</v>
      </c>
      <c r="LX41" s="337">
        <v>43.7</v>
      </c>
      <c r="LY41" s="337">
        <v>40.4</v>
      </c>
      <c r="LZ41" s="337">
        <v>44.1</v>
      </c>
      <c r="MA41" s="337">
        <v>43.7</v>
      </c>
    </row>
    <row r="42" spans="2:339" ht="115.5" thickBot="1" x14ac:dyDescent="0.25">
      <c r="B42" s="23" t="s">
        <v>98</v>
      </c>
      <c r="C42" s="58" t="s">
        <v>361</v>
      </c>
      <c r="D42" s="169"/>
      <c r="E42" s="337"/>
      <c r="F42" s="337"/>
      <c r="G42" s="337"/>
      <c r="H42" s="337"/>
      <c r="I42" s="337"/>
      <c r="J42" s="337"/>
      <c r="K42" s="337"/>
      <c r="L42" s="337"/>
      <c r="M42" s="337"/>
      <c r="N42" s="337"/>
      <c r="O42" s="337"/>
      <c r="P42" s="337"/>
      <c r="Q42" s="337"/>
      <c r="R42" s="337"/>
      <c r="S42" s="337"/>
      <c r="T42" s="337"/>
      <c r="U42" s="337"/>
      <c r="V42" s="337"/>
      <c r="W42" s="337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7"/>
      <c r="BC42" s="337"/>
      <c r="BD42" s="337"/>
      <c r="BE42" s="337"/>
      <c r="BF42" s="337"/>
      <c r="BG42" s="337"/>
      <c r="BH42" s="337"/>
      <c r="BI42" s="337"/>
      <c r="BJ42" s="337"/>
      <c r="BK42" s="337"/>
      <c r="BL42" s="337"/>
      <c r="BM42" s="337"/>
      <c r="BN42" s="337"/>
      <c r="BO42" s="337"/>
      <c r="BP42" s="337"/>
      <c r="BQ42" s="337"/>
      <c r="BR42" s="337"/>
      <c r="BS42" s="337"/>
      <c r="BT42" s="337"/>
      <c r="BU42" s="337"/>
      <c r="BV42" s="337"/>
      <c r="BW42" s="337"/>
      <c r="BX42" s="337"/>
      <c r="BY42" s="337"/>
      <c r="BZ42" s="337"/>
      <c r="CA42" s="337"/>
      <c r="CB42" s="337"/>
      <c r="CC42" s="337"/>
      <c r="CD42" s="337"/>
      <c r="CE42" s="337"/>
      <c r="CF42" s="337"/>
      <c r="CG42" s="337"/>
      <c r="CH42" s="337"/>
      <c r="CI42" s="337"/>
      <c r="CJ42" s="337"/>
      <c r="CK42" s="337"/>
      <c r="CL42" s="337"/>
      <c r="CM42" s="337"/>
      <c r="CN42" s="337"/>
      <c r="CO42" s="337"/>
      <c r="CP42" s="337"/>
      <c r="CQ42" s="337"/>
      <c r="CR42" s="337"/>
      <c r="CS42" s="337"/>
      <c r="CT42" s="337"/>
      <c r="CU42" s="337"/>
      <c r="CV42" s="337"/>
      <c r="CW42" s="337"/>
      <c r="CX42" s="337"/>
      <c r="CY42" s="337"/>
      <c r="CZ42" s="337"/>
      <c r="DA42" s="337"/>
      <c r="DB42" s="337"/>
      <c r="DC42" s="337"/>
      <c r="DD42" s="337"/>
      <c r="DE42" s="337"/>
      <c r="DF42" s="337"/>
      <c r="DG42" s="337"/>
      <c r="DH42" s="337"/>
      <c r="DI42" s="337"/>
      <c r="DJ42" s="337"/>
      <c r="DK42" s="337"/>
      <c r="DL42" s="337"/>
      <c r="DM42" s="337"/>
      <c r="DN42" s="337"/>
      <c r="DO42" s="337"/>
      <c r="DP42" s="337"/>
      <c r="DQ42" s="337"/>
      <c r="DR42" s="337"/>
      <c r="DS42" s="337"/>
      <c r="DT42" s="337"/>
      <c r="DU42" s="337"/>
      <c r="DV42" s="337"/>
      <c r="DW42" s="337"/>
      <c r="DX42" s="337"/>
      <c r="DY42" s="337"/>
      <c r="DZ42" s="337"/>
      <c r="EA42" s="337"/>
      <c r="EB42" s="337"/>
      <c r="EC42" s="337"/>
      <c r="ED42" s="337"/>
      <c r="EE42" s="337"/>
      <c r="EF42" s="337"/>
      <c r="EG42" s="337"/>
      <c r="EH42" s="337"/>
      <c r="EI42" s="337"/>
      <c r="EJ42" s="337"/>
      <c r="EK42" s="337"/>
      <c r="EL42" s="337"/>
      <c r="EM42" s="337"/>
      <c r="EN42" s="337"/>
      <c r="EO42" s="337"/>
      <c r="EP42" s="337"/>
      <c r="EQ42" s="337"/>
      <c r="ER42" s="337"/>
      <c r="ES42" s="337"/>
      <c r="ET42" s="337"/>
      <c r="EU42" s="337"/>
      <c r="EV42" s="337"/>
      <c r="EW42" s="337"/>
      <c r="EX42" s="337"/>
      <c r="EY42" s="337"/>
      <c r="EZ42" s="337"/>
      <c r="FA42" s="337"/>
      <c r="FB42" s="337"/>
      <c r="FC42" s="337"/>
      <c r="FD42" s="337"/>
      <c r="FE42" s="337"/>
      <c r="FF42" s="337"/>
      <c r="FG42" s="337"/>
      <c r="FH42" s="337"/>
      <c r="FI42" s="337"/>
      <c r="FJ42" s="337"/>
      <c r="FK42" s="337"/>
      <c r="FL42" s="337"/>
      <c r="FM42" s="337"/>
      <c r="FN42" s="337"/>
      <c r="FO42" s="337"/>
      <c r="FP42" s="337"/>
      <c r="FQ42" s="337"/>
      <c r="FR42" s="337"/>
      <c r="FS42" s="337"/>
      <c r="FT42" s="337"/>
      <c r="FU42" s="337"/>
      <c r="FV42" s="337"/>
      <c r="FW42" s="337"/>
      <c r="FX42" s="337"/>
      <c r="FY42" s="337"/>
      <c r="FZ42" s="337"/>
      <c r="GA42" s="337"/>
      <c r="GB42" s="337"/>
      <c r="GC42" s="337"/>
      <c r="GD42" s="337"/>
      <c r="GE42" s="337"/>
      <c r="GF42" s="337"/>
      <c r="GG42" s="337"/>
      <c r="GH42" s="337"/>
      <c r="GI42" s="337"/>
      <c r="GJ42" s="337"/>
      <c r="GK42" s="337"/>
      <c r="GL42" s="337"/>
      <c r="GM42" s="337"/>
      <c r="GN42" s="337"/>
      <c r="GO42" s="337"/>
      <c r="GP42" s="337"/>
      <c r="GQ42" s="337"/>
      <c r="GR42" s="337"/>
      <c r="GS42" s="337"/>
      <c r="GT42" s="337"/>
      <c r="GU42" s="337"/>
      <c r="GV42" s="337"/>
      <c r="GW42" s="337"/>
      <c r="GX42" s="337"/>
      <c r="GY42" s="337"/>
      <c r="GZ42" s="337"/>
      <c r="HA42" s="337"/>
      <c r="HB42" s="337"/>
      <c r="HC42" s="337"/>
      <c r="HD42" s="337"/>
      <c r="HE42" s="337"/>
      <c r="HF42" s="337"/>
      <c r="HG42" s="337"/>
      <c r="HH42" s="337"/>
      <c r="HI42" s="337"/>
      <c r="HJ42" s="337"/>
      <c r="HK42" s="337"/>
      <c r="HL42" s="337"/>
      <c r="HM42" s="337"/>
      <c r="HN42" s="337"/>
      <c r="HO42" s="337"/>
      <c r="HP42" s="337"/>
      <c r="HQ42" s="337"/>
      <c r="HR42" s="337"/>
      <c r="HS42" s="337"/>
      <c r="HT42" s="337"/>
      <c r="HU42" s="337"/>
      <c r="HV42" s="337"/>
      <c r="HW42" s="337"/>
      <c r="HX42" s="337"/>
      <c r="HY42" s="337"/>
      <c r="HZ42" s="337"/>
      <c r="IA42" s="337"/>
      <c r="IB42" s="337"/>
      <c r="IC42" s="337"/>
      <c r="ID42" s="337"/>
      <c r="IE42" s="337"/>
      <c r="IF42" s="337"/>
      <c r="IG42" s="337"/>
      <c r="IH42" s="337"/>
      <c r="II42" s="337"/>
      <c r="IJ42" s="337"/>
      <c r="IK42" s="337"/>
      <c r="IL42" s="337"/>
      <c r="IM42" s="337"/>
      <c r="IN42" s="337"/>
      <c r="IO42" s="337"/>
      <c r="IP42" s="337"/>
      <c r="IQ42" s="337"/>
      <c r="IR42" s="337"/>
      <c r="IS42" s="337"/>
      <c r="IT42" s="337"/>
      <c r="IU42" s="337"/>
      <c r="IV42" s="337"/>
      <c r="IW42" s="337"/>
      <c r="IX42" s="337"/>
      <c r="IY42" s="337"/>
      <c r="IZ42" s="337"/>
      <c r="JA42" s="337"/>
      <c r="JB42" s="337"/>
      <c r="JC42" s="337"/>
      <c r="JD42" s="337"/>
      <c r="JE42" s="337"/>
      <c r="JF42" s="337"/>
      <c r="JG42" s="337"/>
      <c r="JH42" s="337"/>
      <c r="JI42" s="337"/>
      <c r="JJ42" s="337"/>
      <c r="JK42" s="337"/>
      <c r="JL42" s="337"/>
      <c r="JM42" s="337"/>
      <c r="JN42" s="337"/>
      <c r="JO42" s="337"/>
      <c r="JP42" s="337"/>
      <c r="JQ42" s="337"/>
      <c r="JR42" s="337"/>
      <c r="JS42" s="337"/>
      <c r="JT42" s="337"/>
      <c r="JU42" s="337"/>
      <c r="JV42" s="337"/>
      <c r="JW42" s="337"/>
      <c r="JX42" s="337"/>
      <c r="JY42" s="337"/>
      <c r="JZ42" s="337"/>
      <c r="KA42" s="337"/>
      <c r="KB42" s="337"/>
      <c r="KC42" s="337"/>
      <c r="KD42" s="337"/>
      <c r="KE42" s="337"/>
      <c r="KF42" s="337"/>
      <c r="KG42" s="337"/>
      <c r="KH42" s="337"/>
      <c r="KI42" s="337"/>
      <c r="KJ42" s="337"/>
      <c r="KK42" s="337"/>
      <c r="KL42" s="337"/>
      <c r="KM42" s="337"/>
      <c r="KN42" s="337"/>
      <c r="KO42" s="337"/>
      <c r="KP42" s="337"/>
      <c r="KQ42" s="337"/>
      <c r="KR42" s="337"/>
      <c r="KS42" s="337"/>
      <c r="KT42" s="337"/>
      <c r="KU42" s="337"/>
      <c r="KV42" s="337"/>
      <c r="KW42" s="337"/>
      <c r="KX42" s="337"/>
      <c r="KY42" s="337"/>
      <c r="KZ42" s="337"/>
      <c r="LA42" s="337"/>
      <c r="LB42" s="337"/>
      <c r="LC42" s="337"/>
      <c r="LD42" s="337"/>
      <c r="LE42" s="337"/>
      <c r="LF42" s="337"/>
      <c r="LG42" s="337"/>
      <c r="LH42" s="337"/>
      <c r="LI42" s="337"/>
      <c r="LJ42" s="337"/>
      <c r="LK42" s="337"/>
      <c r="LL42" s="337"/>
      <c r="LM42" s="337"/>
      <c r="LN42" s="337"/>
      <c r="LO42" s="337"/>
      <c r="LP42" s="337"/>
      <c r="LQ42" s="337"/>
      <c r="LR42" s="337"/>
      <c r="LS42" s="337"/>
      <c r="LT42" s="337"/>
      <c r="LU42" s="337"/>
      <c r="LV42" s="337"/>
      <c r="LW42" s="337"/>
      <c r="LX42" s="337"/>
      <c r="LY42" s="337"/>
      <c r="LZ42" s="337"/>
      <c r="MA42" s="337"/>
    </row>
    <row r="43" spans="2:339" ht="77.25" thickBot="1" x14ac:dyDescent="0.25">
      <c r="B43" s="23" t="s">
        <v>99</v>
      </c>
      <c r="C43" s="58" t="s">
        <v>64</v>
      </c>
      <c r="D43" s="169" t="s">
        <v>33</v>
      </c>
      <c r="E43" s="337">
        <v>208.86283060845321</v>
      </c>
      <c r="F43" s="337">
        <v>181.98</v>
      </c>
      <c r="G43" s="337">
        <v>281.98</v>
      </c>
      <c r="H43" s="337">
        <v>308.85000000000002</v>
      </c>
      <c r="I43" s="337">
        <v>141.80000000000001</v>
      </c>
      <c r="J43" s="337">
        <v>131.69999999999999</v>
      </c>
      <c r="K43" s="337">
        <v>141.80000000000001</v>
      </c>
      <c r="L43" s="337">
        <v>141.80000000000001</v>
      </c>
      <c r="M43" s="337">
        <v>134.83000000000001</v>
      </c>
      <c r="N43" s="337">
        <v>134.83000000000001</v>
      </c>
      <c r="O43" s="337">
        <v>134.83000000000001</v>
      </c>
      <c r="P43" s="337">
        <v>134.83000000000001</v>
      </c>
      <c r="Q43" s="337">
        <v>134.83000000000001</v>
      </c>
      <c r="R43" s="337">
        <v>134.83000000000001</v>
      </c>
      <c r="S43" s="337">
        <v>134.83000000000001</v>
      </c>
      <c r="T43" s="337">
        <v>134.83000000000001</v>
      </c>
      <c r="U43" s="337">
        <v>134.83000000000001</v>
      </c>
      <c r="V43" s="337">
        <v>134.83000000000001</v>
      </c>
      <c r="W43" s="337">
        <v>134.83000000000001</v>
      </c>
      <c r="X43" s="337">
        <v>155.57</v>
      </c>
      <c r="Y43" s="337">
        <v>162.87</v>
      </c>
      <c r="Z43" s="337">
        <v>162.87</v>
      </c>
      <c r="AA43" s="337">
        <v>162.87</v>
      </c>
      <c r="AB43" s="337">
        <v>162.87</v>
      </c>
      <c r="AC43" s="337">
        <v>162.87</v>
      </c>
      <c r="AD43" s="337">
        <v>162.87</v>
      </c>
      <c r="AE43" s="337">
        <v>162.87</v>
      </c>
      <c r="AF43" s="337">
        <v>162.87</v>
      </c>
      <c r="AG43" s="337">
        <v>162.87</v>
      </c>
      <c r="AH43" s="337">
        <v>162.87</v>
      </c>
      <c r="AI43" s="337">
        <v>162.87</v>
      </c>
      <c r="AJ43" s="337">
        <v>162.87</v>
      </c>
      <c r="AK43" s="337">
        <v>227.82</v>
      </c>
      <c r="AL43" s="337">
        <v>227.82</v>
      </c>
      <c r="AM43" s="337">
        <v>227.82</v>
      </c>
      <c r="AN43" s="337">
        <v>227.82</v>
      </c>
      <c r="AO43" s="337">
        <v>227.82</v>
      </c>
      <c r="AP43" s="337">
        <v>227.82</v>
      </c>
      <c r="AQ43" s="337">
        <v>227.82</v>
      </c>
      <c r="AR43" s="337">
        <v>227.82</v>
      </c>
      <c r="AS43" s="337">
        <v>227.82</v>
      </c>
      <c r="AT43" s="337">
        <v>177.83</v>
      </c>
      <c r="AU43" s="337">
        <v>227.82</v>
      </c>
      <c r="AV43" s="337">
        <v>229.26</v>
      </c>
      <c r="AW43" s="337">
        <v>230.47</v>
      </c>
      <c r="AX43" s="337">
        <v>120.87</v>
      </c>
      <c r="AY43" s="337">
        <v>119.55</v>
      </c>
      <c r="AZ43" s="337">
        <v>120.87</v>
      </c>
      <c r="BA43" s="337">
        <v>119.55</v>
      </c>
      <c r="BB43" s="337">
        <v>208.86</v>
      </c>
      <c r="BC43" s="337">
        <v>181.98</v>
      </c>
      <c r="BD43" s="337">
        <v>282.54000000000002</v>
      </c>
      <c r="BE43" s="337">
        <v>309.79000000000002</v>
      </c>
      <c r="BF43" s="337">
        <v>208.86</v>
      </c>
      <c r="BG43" s="337">
        <v>181.98</v>
      </c>
      <c r="BH43" s="337">
        <v>282.54000000000002</v>
      </c>
      <c r="BI43" s="337">
        <v>309.79000000000002</v>
      </c>
      <c r="BJ43" s="337">
        <v>208.86</v>
      </c>
      <c r="BK43" s="337">
        <v>181.98</v>
      </c>
      <c r="BL43" s="337">
        <v>282.54000000000002</v>
      </c>
      <c r="BM43" s="337">
        <v>309.79000000000002</v>
      </c>
      <c r="BN43" s="337">
        <v>208.86283060845321</v>
      </c>
      <c r="BO43" s="337">
        <v>181.98</v>
      </c>
      <c r="BP43" s="337">
        <v>281.98</v>
      </c>
      <c r="BQ43" s="337">
        <v>134.82522730991701</v>
      </c>
      <c r="BR43" s="337">
        <v>141.80000000000001</v>
      </c>
      <c r="BS43" s="337">
        <v>120</v>
      </c>
      <c r="BT43" s="337">
        <v>195</v>
      </c>
      <c r="BU43" s="337">
        <v>150</v>
      </c>
      <c r="BV43" s="337">
        <v>145</v>
      </c>
      <c r="BW43" s="337">
        <v>150</v>
      </c>
      <c r="BX43" s="337">
        <v>150</v>
      </c>
      <c r="BY43" s="337">
        <v>150</v>
      </c>
      <c r="BZ43" s="337">
        <v>150</v>
      </c>
      <c r="CA43" s="337">
        <v>150</v>
      </c>
      <c r="CB43" s="337">
        <v>150</v>
      </c>
      <c r="CC43" s="337">
        <v>150</v>
      </c>
      <c r="CD43" s="337">
        <v>150</v>
      </c>
      <c r="CE43" s="337">
        <v>150</v>
      </c>
      <c r="CF43" s="337">
        <v>150</v>
      </c>
      <c r="CG43" s="337">
        <v>150</v>
      </c>
      <c r="CH43" s="337">
        <v>150</v>
      </c>
      <c r="CI43" s="337">
        <v>150</v>
      </c>
      <c r="CJ43" s="337">
        <v>150</v>
      </c>
      <c r="CK43" s="337">
        <v>150</v>
      </c>
      <c r="CL43" s="337">
        <v>150</v>
      </c>
      <c r="CM43" s="337">
        <v>150</v>
      </c>
      <c r="CN43" s="337">
        <v>150</v>
      </c>
      <c r="CO43" s="337">
        <v>150</v>
      </c>
      <c r="CP43" s="337">
        <v>150</v>
      </c>
      <c r="CQ43" s="337">
        <v>150</v>
      </c>
      <c r="CR43" s="337">
        <v>150</v>
      </c>
      <c r="CS43" s="337">
        <v>150</v>
      </c>
      <c r="CT43" s="337">
        <v>150</v>
      </c>
      <c r="CU43" s="337">
        <v>150</v>
      </c>
      <c r="CV43" s="337">
        <v>150</v>
      </c>
      <c r="CW43" s="337">
        <v>150</v>
      </c>
      <c r="CX43" s="337">
        <v>150</v>
      </c>
      <c r="CY43" s="337">
        <v>150</v>
      </c>
      <c r="CZ43" s="337">
        <v>150</v>
      </c>
      <c r="DA43" s="337">
        <v>150</v>
      </c>
      <c r="DB43" s="337">
        <v>150</v>
      </c>
      <c r="DC43" s="337">
        <v>150</v>
      </c>
      <c r="DD43" s="337">
        <v>150</v>
      </c>
      <c r="DE43" s="337">
        <v>150</v>
      </c>
      <c r="DF43" s="337">
        <v>150</v>
      </c>
      <c r="DG43" s="337">
        <v>150</v>
      </c>
      <c r="DH43" s="337">
        <v>150</v>
      </c>
      <c r="DI43" s="337">
        <v>150</v>
      </c>
      <c r="DJ43" s="337">
        <v>150</v>
      </c>
      <c r="DK43" s="337">
        <v>150</v>
      </c>
      <c r="DL43" s="337">
        <v>150</v>
      </c>
      <c r="DM43" s="337">
        <v>150</v>
      </c>
      <c r="DN43" s="337">
        <v>150</v>
      </c>
      <c r="DO43" s="337">
        <v>150</v>
      </c>
      <c r="DP43" s="337">
        <v>150</v>
      </c>
      <c r="DQ43" s="337">
        <v>150</v>
      </c>
      <c r="DR43" s="337">
        <v>150</v>
      </c>
      <c r="DS43" s="337">
        <v>150</v>
      </c>
      <c r="DT43" s="337">
        <v>150</v>
      </c>
      <c r="DU43" s="337">
        <v>150</v>
      </c>
      <c r="DV43" s="337">
        <v>150</v>
      </c>
      <c r="DW43" s="337">
        <v>150</v>
      </c>
      <c r="DX43" s="337">
        <v>150</v>
      </c>
      <c r="DY43" s="337">
        <v>150</v>
      </c>
      <c r="DZ43" s="337">
        <v>150</v>
      </c>
      <c r="EA43" s="337">
        <v>150</v>
      </c>
      <c r="EB43" s="337">
        <v>150</v>
      </c>
      <c r="EC43" s="337">
        <v>150</v>
      </c>
      <c r="ED43" s="337">
        <v>150</v>
      </c>
      <c r="EE43" s="337">
        <v>150</v>
      </c>
      <c r="EF43" s="337">
        <v>150</v>
      </c>
      <c r="EG43" s="337">
        <v>150</v>
      </c>
      <c r="EH43" s="337">
        <v>150</v>
      </c>
      <c r="EI43" s="337">
        <v>150</v>
      </c>
      <c r="EJ43" s="337">
        <v>150</v>
      </c>
      <c r="EK43" s="337">
        <v>150</v>
      </c>
      <c r="EL43" s="337">
        <v>150</v>
      </c>
      <c r="EM43" s="337">
        <v>150</v>
      </c>
      <c r="EN43" s="337">
        <v>150</v>
      </c>
      <c r="EO43" s="337">
        <v>150</v>
      </c>
      <c r="EP43" s="337">
        <v>150</v>
      </c>
      <c r="EQ43" s="337">
        <v>150</v>
      </c>
      <c r="ER43" s="337">
        <v>150</v>
      </c>
      <c r="ES43" s="337">
        <v>150</v>
      </c>
      <c r="ET43" s="337">
        <v>150</v>
      </c>
      <c r="EU43" s="337">
        <v>150</v>
      </c>
      <c r="EV43" s="337">
        <v>150</v>
      </c>
      <c r="EW43" s="337">
        <v>150</v>
      </c>
      <c r="EX43" s="337">
        <v>150</v>
      </c>
      <c r="EY43" s="337">
        <v>150</v>
      </c>
      <c r="EZ43" s="337">
        <v>150</v>
      </c>
      <c r="FA43" s="337">
        <v>150</v>
      </c>
      <c r="FB43" s="337">
        <v>150</v>
      </c>
      <c r="FC43" s="337">
        <v>150</v>
      </c>
      <c r="FD43" s="337">
        <v>150</v>
      </c>
      <c r="FE43" s="337">
        <v>150</v>
      </c>
      <c r="FF43" s="337">
        <v>150</v>
      </c>
      <c r="FG43" s="337">
        <v>150</v>
      </c>
      <c r="FH43" s="337">
        <v>150</v>
      </c>
      <c r="FI43" s="337">
        <v>150</v>
      </c>
      <c r="FJ43" s="337">
        <v>150</v>
      </c>
      <c r="FK43" s="337">
        <v>150</v>
      </c>
      <c r="FL43" s="337">
        <v>150</v>
      </c>
      <c r="FM43" s="337">
        <v>150</v>
      </c>
      <c r="FN43" s="337">
        <v>150</v>
      </c>
      <c r="FO43" s="337">
        <v>150</v>
      </c>
      <c r="FP43" s="337">
        <v>150</v>
      </c>
      <c r="FQ43" s="337">
        <v>150</v>
      </c>
      <c r="FR43" s="337">
        <v>150</v>
      </c>
      <c r="FS43" s="337">
        <v>150</v>
      </c>
      <c r="FT43" s="337">
        <v>150</v>
      </c>
      <c r="FU43" s="337">
        <v>150</v>
      </c>
      <c r="FV43" s="337">
        <v>150</v>
      </c>
      <c r="FW43" s="337">
        <v>150</v>
      </c>
      <c r="FX43" s="337">
        <v>150</v>
      </c>
      <c r="FY43" s="337">
        <v>150</v>
      </c>
      <c r="FZ43" s="337">
        <v>150</v>
      </c>
      <c r="GA43" s="337">
        <v>150</v>
      </c>
      <c r="GB43" s="337">
        <v>150</v>
      </c>
      <c r="GC43" s="337">
        <v>150</v>
      </c>
      <c r="GD43" s="337">
        <v>150</v>
      </c>
      <c r="GE43" s="337">
        <v>150</v>
      </c>
      <c r="GF43" s="337">
        <v>150</v>
      </c>
      <c r="GG43" s="337">
        <v>150</v>
      </c>
      <c r="GH43" s="337">
        <v>150</v>
      </c>
      <c r="GI43" s="337">
        <v>150</v>
      </c>
      <c r="GJ43" s="337">
        <v>150</v>
      </c>
      <c r="GK43" s="337">
        <v>150</v>
      </c>
      <c r="GL43" s="337">
        <v>150</v>
      </c>
      <c r="GM43" s="337">
        <v>150</v>
      </c>
      <c r="GN43" s="337">
        <v>150</v>
      </c>
      <c r="GO43" s="337">
        <v>150</v>
      </c>
      <c r="GP43" s="337">
        <v>150</v>
      </c>
      <c r="GQ43" s="337">
        <v>150</v>
      </c>
      <c r="GR43" s="337">
        <v>150</v>
      </c>
      <c r="GS43" s="337">
        <v>134.82522730991701</v>
      </c>
      <c r="GT43" s="337">
        <v>245.34158189814241</v>
      </c>
      <c r="GU43" s="337">
        <v>245.34158189814241</v>
      </c>
      <c r="GV43" s="337">
        <v>245.34158189814241</v>
      </c>
      <c r="GW43" s="337">
        <v>245.34158189814241</v>
      </c>
      <c r="GX43" s="337">
        <v>245.34158189814241</v>
      </c>
      <c r="GY43" s="337">
        <v>162.86627086727091</v>
      </c>
      <c r="GZ43" s="337">
        <v>162.86627086727091</v>
      </c>
      <c r="HA43" s="337">
        <v>162.86627086727091</v>
      </c>
      <c r="HB43" s="337">
        <v>162.86627086727091</v>
      </c>
      <c r="HC43" s="337">
        <v>162.86627086727091</v>
      </c>
      <c r="HD43" s="337">
        <v>162.86627086727091</v>
      </c>
      <c r="HE43" s="337">
        <v>162.86627086727091</v>
      </c>
      <c r="HF43" s="337">
        <v>162.86627086727091</v>
      </c>
      <c r="HG43" s="337">
        <v>227.81831902106569</v>
      </c>
      <c r="HH43" s="337">
        <v>227.81831902106569</v>
      </c>
      <c r="HI43" s="337">
        <v>227.81831902106569</v>
      </c>
      <c r="HJ43" s="337">
        <v>227.81831902106569</v>
      </c>
      <c r="HK43" s="337">
        <v>227.81831902106569</v>
      </c>
      <c r="HL43" s="337">
        <v>227.81831902106569</v>
      </c>
      <c r="HM43" s="337">
        <v>227.81831902106569</v>
      </c>
      <c r="HN43" s="337">
        <v>227.81831902106569</v>
      </c>
      <c r="HO43" s="337">
        <v>227.81831902106569</v>
      </c>
      <c r="HP43" s="337">
        <v>227.81831902106569</v>
      </c>
      <c r="HQ43" s="337">
        <v>227.81831902106569</v>
      </c>
      <c r="HR43" s="337">
        <v>178.4056766871613</v>
      </c>
      <c r="HS43" s="337">
        <v>178.4056766871613</v>
      </c>
      <c r="HT43" s="337">
        <v>178.4056766871613</v>
      </c>
      <c r="HU43" s="337">
        <v>178.4056766871613</v>
      </c>
      <c r="HV43" s="337">
        <v>178.4056766871613</v>
      </c>
      <c r="HW43" s="337">
        <v>178.4056766871613</v>
      </c>
      <c r="HX43" s="337">
        <v>178.4056766871613</v>
      </c>
      <c r="HY43" s="337">
        <v>178.4056766871613</v>
      </c>
      <c r="HZ43" s="337">
        <v>178.4056766871613</v>
      </c>
      <c r="IA43" s="337">
        <v>178.4056766871613</v>
      </c>
      <c r="IB43" s="337">
        <v>178.4056766871613</v>
      </c>
      <c r="IC43" s="337">
        <v>178.4056766871613</v>
      </c>
      <c r="ID43" s="337">
        <v>250</v>
      </c>
      <c r="IE43" s="337">
        <v>250</v>
      </c>
      <c r="IF43" s="337">
        <v>250</v>
      </c>
      <c r="IG43" s="337">
        <v>250</v>
      </c>
      <c r="IH43" s="337">
        <v>250</v>
      </c>
      <c r="II43" s="337">
        <v>250</v>
      </c>
      <c r="IJ43" s="337">
        <v>250</v>
      </c>
      <c r="IK43" s="337">
        <v>250</v>
      </c>
      <c r="IL43" s="337">
        <v>250</v>
      </c>
      <c r="IM43" s="337">
        <v>250</v>
      </c>
      <c r="IN43" s="337">
        <v>250</v>
      </c>
      <c r="IO43" s="337">
        <v>250</v>
      </c>
      <c r="IP43" s="337">
        <v>250</v>
      </c>
      <c r="IQ43" s="337">
        <v>250</v>
      </c>
      <c r="IR43" s="337">
        <v>250</v>
      </c>
      <c r="IS43" s="337">
        <v>196.57750540000001</v>
      </c>
      <c r="IT43" s="337">
        <v>275</v>
      </c>
      <c r="IU43" s="337">
        <v>275</v>
      </c>
      <c r="IV43" s="337">
        <v>275</v>
      </c>
      <c r="IW43" s="337">
        <v>298</v>
      </c>
      <c r="IX43" s="337">
        <v>298</v>
      </c>
      <c r="IY43" s="337">
        <v>180</v>
      </c>
      <c r="IZ43" s="337">
        <v>180</v>
      </c>
      <c r="JA43" s="337">
        <v>200</v>
      </c>
      <c r="JB43" s="337">
        <v>150</v>
      </c>
      <c r="JC43" s="337">
        <v>180</v>
      </c>
      <c r="JD43" s="337">
        <v>298</v>
      </c>
      <c r="JE43" s="337">
        <v>298</v>
      </c>
      <c r="JF43" s="337">
        <v>255</v>
      </c>
      <c r="JG43" s="337">
        <v>255</v>
      </c>
      <c r="JH43" s="337">
        <v>255</v>
      </c>
      <c r="JI43" s="337">
        <v>255</v>
      </c>
      <c r="JJ43" s="337">
        <v>200</v>
      </c>
      <c r="JK43" s="337">
        <v>200</v>
      </c>
      <c r="JL43" s="337">
        <v>173.8</v>
      </c>
      <c r="JM43" s="337">
        <v>173.8</v>
      </c>
      <c r="JN43" s="337">
        <v>173.8</v>
      </c>
      <c r="JO43" s="337">
        <v>173.8</v>
      </c>
      <c r="JP43" s="337">
        <v>173.8</v>
      </c>
      <c r="JQ43" s="337">
        <v>173.8</v>
      </c>
      <c r="JR43" s="337">
        <v>173.8</v>
      </c>
      <c r="JS43" s="337">
        <v>173.8</v>
      </c>
      <c r="JT43" s="337">
        <v>173.8</v>
      </c>
      <c r="JU43" s="337">
        <v>314</v>
      </c>
      <c r="JV43" s="337">
        <v>314</v>
      </c>
      <c r="JW43" s="337">
        <v>150</v>
      </c>
      <c r="JX43" s="337">
        <v>150</v>
      </c>
      <c r="JY43" s="337">
        <v>150</v>
      </c>
      <c r="JZ43" s="337">
        <v>150</v>
      </c>
      <c r="KA43" s="337">
        <v>150</v>
      </c>
      <c r="KB43" s="337">
        <v>150</v>
      </c>
      <c r="KC43" s="337">
        <v>314</v>
      </c>
      <c r="KD43" s="337">
        <v>314</v>
      </c>
      <c r="KE43" s="337">
        <v>314</v>
      </c>
      <c r="KF43" s="337">
        <v>150</v>
      </c>
      <c r="KG43" s="337">
        <v>150</v>
      </c>
      <c r="KH43" s="337">
        <v>150</v>
      </c>
      <c r="KI43" s="337">
        <v>150</v>
      </c>
      <c r="KJ43" s="337">
        <v>150</v>
      </c>
      <c r="KK43" s="337">
        <v>150</v>
      </c>
      <c r="KL43" s="337">
        <v>255</v>
      </c>
      <c r="KM43" s="337">
        <v>314</v>
      </c>
      <c r="KN43" s="337">
        <v>314</v>
      </c>
      <c r="KO43" s="337">
        <v>314</v>
      </c>
      <c r="KP43" s="337">
        <v>314</v>
      </c>
      <c r="KQ43" s="337">
        <v>160</v>
      </c>
      <c r="KR43" s="337">
        <v>160</v>
      </c>
      <c r="KS43" s="337">
        <v>160</v>
      </c>
      <c r="KT43" s="337">
        <v>160</v>
      </c>
      <c r="KU43" s="337">
        <v>150</v>
      </c>
      <c r="KV43" s="337">
        <v>150</v>
      </c>
      <c r="KW43" s="337">
        <v>150</v>
      </c>
      <c r="KX43" s="337">
        <v>150</v>
      </c>
      <c r="KY43" s="337">
        <v>150</v>
      </c>
      <c r="KZ43" s="337">
        <v>150</v>
      </c>
      <c r="LA43" s="337">
        <v>150</v>
      </c>
      <c r="LB43" s="337">
        <v>1023.3</v>
      </c>
      <c r="LC43" s="337">
        <v>1995.3</v>
      </c>
      <c r="LD43" s="337">
        <v>1995.3</v>
      </c>
      <c r="LE43" s="337">
        <v>115</v>
      </c>
      <c r="LF43" s="337">
        <v>115</v>
      </c>
      <c r="LG43" s="337">
        <v>1023.3</v>
      </c>
      <c r="LH43" s="337">
        <v>1995.3</v>
      </c>
      <c r="LI43" s="337">
        <v>1995.3</v>
      </c>
      <c r="LJ43" s="337">
        <v>115</v>
      </c>
      <c r="LK43" s="337">
        <v>115</v>
      </c>
      <c r="LL43" s="337">
        <v>1023.3</v>
      </c>
      <c r="LM43" s="337">
        <v>250</v>
      </c>
      <c r="LN43" s="337">
        <v>250</v>
      </c>
      <c r="LO43" s="337">
        <v>250</v>
      </c>
      <c r="LP43" s="337">
        <v>250</v>
      </c>
      <c r="LQ43" s="337">
        <v>250</v>
      </c>
      <c r="LR43" s="337">
        <v>250</v>
      </c>
      <c r="LS43" s="337">
        <v>250</v>
      </c>
      <c r="LT43" s="337">
        <v>250</v>
      </c>
      <c r="LU43" s="337">
        <v>250</v>
      </c>
      <c r="LV43" s="337">
        <v>250</v>
      </c>
      <c r="LW43" s="337">
        <v>250</v>
      </c>
      <c r="LX43" s="337">
        <v>250</v>
      </c>
      <c r="LY43" s="337">
        <v>250</v>
      </c>
      <c r="LZ43" s="337">
        <v>250</v>
      </c>
      <c r="MA43" s="337">
        <v>250</v>
      </c>
    </row>
    <row r="44" spans="2:339" ht="102.75" thickBot="1" x14ac:dyDescent="0.25">
      <c r="B44" s="94" t="s">
        <v>100</v>
      </c>
      <c r="C44" s="346" t="s">
        <v>62</v>
      </c>
      <c r="D44" s="60" t="s">
        <v>63</v>
      </c>
      <c r="E44" s="347">
        <f>ATAN((COS(E95*PI()/180)*COS((E8-E96)*PI()/180)-6378/(6378+35786))/SQRT(1-(COS(E95*PI()/180)*COS((E8-E96)*PI()/180))^2))/PI()*180</f>
        <v>50.979128349596834</v>
      </c>
      <c r="F44" s="347">
        <f t="shared" ref="F44:BQ44" si="0">ATAN((COS(F95*PI()/180)*COS((F8-F96)*PI()/180)-6378/(6378+35786))/SQRT(1-(COS(F95*PI()/180)*COS((F8-F96)*PI()/180))^2))/PI()*180</f>
        <v>50.979128349596834</v>
      </c>
      <c r="G44" s="347">
        <f t="shared" si="0"/>
        <v>50.979128349596834</v>
      </c>
      <c r="H44" s="347">
        <f t="shared" si="0"/>
        <v>50.979128349596834</v>
      </c>
      <c r="I44" s="347">
        <f t="shared" si="0"/>
        <v>55.721833466616793</v>
      </c>
      <c r="J44" s="347">
        <f t="shared" si="0"/>
        <v>44.514871456542707</v>
      </c>
      <c r="K44" s="347">
        <f t="shared" si="0"/>
        <v>52.687808432190948</v>
      </c>
      <c r="L44" s="347">
        <f t="shared" si="0"/>
        <v>53.087500126814547</v>
      </c>
      <c r="M44" s="347">
        <f t="shared" si="0"/>
        <v>50.347854522331133</v>
      </c>
      <c r="N44" s="347">
        <f t="shared" si="0"/>
        <v>47.528478729901998</v>
      </c>
      <c r="O44" s="347">
        <f t="shared" si="0"/>
        <v>51.427521884929249</v>
      </c>
      <c r="P44" s="347">
        <f t="shared" si="0"/>
        <v>37.686214586957007</v>
      </c>
      <c r="Q44" s="347">
        <f t="shared" si="0"/>
        <v>60.233044140410428</v>
      </c>
      <c r="R44" s="347">
        <f t="shared" si="0"/>
        <v>34.867588726735242</v>
      </c>
      <c r="S44" s="347">
        <f t="shared" si="0"/>
        <v>37.508210660192013</v>
      </c>
      <c r="T44" s="347">
        <f t="shared" si="0"/>
        <v>25.062985372609301</v>
      </c>
      <c r="U44" s="347">
        <f t="shared" si="0"/>
        <v>51.427521884929249</v>
      </c>
      <c r="V44" s="347">
        <f t="shared" si="0"/>
        <v>37.686214586957007</v>
      </c>
      <c r="W44" s="347">
        <f t="shared" si="0"/>
        <v>60.233044140410428</v>
      </c>
      <c r="X44" s="347">
        <f t="shared" si="0"/>
        <v>37.3902731704042</v>
      </c>
      <c r="Y44" s="347">
        <f t="shared" si="0"/>
        <v>34.867588726735242</v>
      </c>
      <c r="Z44" s="347">
        <f t="shared" si="0"/>
        <v>37.508210660192013</v>
      </c>
      <c r="AA44" s="347">
        <f t="shared" si="0"/>
        <v>25.062985372609301</v>
      </c>
      <c r="AB44" s="347">
        <f t="shared" si="0"/>
        <v>54.991542485873346</v>
      </c>
      <c r="AC44" s="347">
        <f t="shared" si="0"/>
        <v>50.347854522331133</v>
      </c>
      <c r="AD44" s="347">
        <f t="shared" si="0"/>
        <v>47.528478729901998</v>
      </c>
      <c r="AE44" s="347">
        <f t="shared" si="0"/>
        <v>51.427521884929249</v>
      </c>
      <c r="AF44" s="347">
        <f t="shared" si="0"/>
        <v>37.686214586957007</v>
      </c>
      <c r="AG44" s="347">
        <f t="shared" si="0"/>
        <v>60.233044140410428</v>
      </c>
      <c r="AH44" s="347">
        <f t="shared" si="0"/>
        <v>34.867588726735242</v>
      </c>
      <c r="AI44" s="347">
        <f t="shared" si="0"/>
        <v>37.508210660192013</v>
      </c>
      <c r="AJ44" s="347">
        <f t="shared" si="0"/>
        <v>25.062985372609301</v>
      </c>
      <c r="AK44" s="347">
        <f t="shared" si="0"/>
        <v>54.991542485873346</v>
      </c>
      <c r="AL44" s="347">
        <f t="shared" si="0"/>
        <v>50.347854522331133</v>
      </c>
      <c r="AM44" s="347">
        <f t="shared" si="0"/>
        <v>47.528478729901998</v>
      </c>
      <c r="AN44" s="347">
        <f t="shared" si="0"/>
        <v>54.991542485873346</v>
      </c>
      <c r="AO44" s="347">
        <f t="shared" si="0"/>
        <v>50.347854522331133</v>
      </c>
      <c r="AP44" s="347">
        <f t="shared" si="0"/>
        <v>47.528478729901998</v>
      </c>
      <c r="AQ44" s="347">
        <f t="shared" si="0"/>
        <v>34.867588726735242</v>
      </c>
      <c r="AR44" s="347">
        <f t="shared" si="0"/>
        <v>37.508210660192013</v>
      </c>
      <c r="AS44" s="347">
        <f t="shared" si="0"/>
        <v>25.062985372609301</v>
      </c>
      <c r="AT44" s="347">
        <f t="shared" si="0"/>
        <v>39.345945680145732</v>
      </c>
      <c r="AU44" s="347">
        <f t="shared" si="0"/>
        <v>43.094505833347327</v>
      </c>
      <c r="AV44" s="347">
        <f t="shared" si="0"/>
        <v>50.979128349596834</v>
      </c>
      <c r="AW44" s="347">
        <f t="shared" si="0"/>
        <v>50.979128349596834</v>
      </c>
      <c r="AX44" s="347">
        <f t="shared" si="0"/>
        <v>51.660667040919613</v>
      </c>
      <c r="AY44" s="347">
        <f t="shared" si="0"/>
        <v>51.660667040919613</v>
      </c>
      <c r="AZ44" s="347">
        <f t="shared" si="0"/>
        <v>51.660667040919613</v>
      </c>
      <c r="BA44" s="347">
        <f t="shared" si="0"/>
        <v>51.660667040919613</v>
      </c>
      <c r="BB44" s="347">
        <f t="shared" si="0"/>
        <v>50.979128349596834</v>
      </c>
      <c r="BC44" s="347">
        <f t="shared" si="0"/>
        <v>50.979128349596834</v>
      </c>
      <c r="BD44" s="347">
        <f t="shared" si="0"/>
        <v>50.979128349596834</v>
      </c>
      <c r="BE44" s="347">
        <f t="shared" si="0"/>
        <v>50.979128349596834</v>
      </c>
      <c r="BF44" s="347">
        <f t="shared" si="0"/>
        <v>50.979128349596834</v>
      </c>
      <c r="BG44" s="347">
        <f t="shared" si="0"/>
        <v>50.979128349596834</v>
      </c>
      <c r="BH44" s="347">
        <f t="shared" si="0"/>
        <v>50.979128349596834</v>
      </c>
      <c r="BI44" s="347">
        <f t="shared" si="0"/>
        <v>51.660667040919613</v>
      </c>
      <c r="BJ44" s="347">
        <f t="shared" si="0"/>
        <v>51.660667040919613</v>
      </c>
      <c r="BK44" s="347">
        <f t="shared" si="0"/>
        <v>51.660667040919613</v>
      </c>
      <c r="BL44" s="347">
        <f t="shared" si="0"/>
        <v>51.660667040919613</v>
      </c>
      <c r="BM44" s="347">
        <f t="shared" si="0"/>
        <v>51.660667040919613</v>
      </c>
      <c r="BN44" s="347">
        <f t="shared" si="0"/>
        <v>50.979128349596834</v>
      </c>
      <c r="BO44" s="347">
        <f t="shared" si="0"/>
        <v>50.979128349596834</v>
      </c>
      <c r="BP44" s="347">
        <f t="shared" si="0"/>
        <v>50.979128349596834</v>
      </c>
      <c r="BQ44" s="347">
        <f t="shared" si="0"/>
        <v>54.991542485873346</v>
      </c>
      <c r="BR44" s="347">
        <f t="shared" ref="BR44:EC44" si="1">ATAN((COS(BR95*PI()/180)*COS((BR8-BR96)*PI()/180)-6378/(6378+35786))/SQRT(1-(COS(BR95*PI()/180)*COS((BR8-BR96)*PI()/180))^2))/PI()*180</f>
        <v>50.236406468648113</v>
      </c>
      <c r="BS44" s="347">
        <f t="shared" si="1"/>
        <v>50.699884274886998</v>
      </c>
      <c r="BT44" s="347">
        <f t="shared" si="1"/>
        <v>14.619089814167431</v>
      </c>
      <c r="BU44" s="347">
        <f t="shared" si="1"/>
        <v>14.619089814167431</v>
      </c>
      <c r="BV44" s="347">
        <f t="shared" si="1"/>
        <v>55.524445482696223</v>
      </c>
      <c r="BW44" s="347">
        <f t="shared" si="1"/>
        <v>28.412002307346949</v>
      </c>
      <c r="BX44" s="347">
        <f t="shared" si="1"/>
        <v>27.846333516453956</v>
      </c>
      <c r="BY44" s="347">
        <f t="shared" si="1"/>
        <v>27.846333516453956</v>
      </c>
      <c r="BZ44" s="347">
        <f t="shared" si="1"/>
        <v>43.414272107737133</v>
      </c>
      <c r="CA44" s="347">
        <f t="shared" si="1"/>
        <v>43.414272107737133</v>
      </c>
      <c r="CB44" s="347">
        <f t="shared" si="1"/>
        <v>18.606671319394469</v>
      </c>
      <c r="CC44" s="347">
        <f t="shared" si="1"/>
        <v>18.606671319394469</v>
      </c>
      <c r="CD44" s="347">
        <f t="shared" si="1"/>
        <v>36.795537705955503</v>
      </c>
      <c r="CE44" s="347">
        <f t="shared" si="1"/>
        <v>26.907003111016749</v>
      </c>
      <c r="CF44" s="347">
        <f t="shared" si="1"/>
        <v>29.798403895940691</v>
      </c>
      <c r="CG44" s="347">
        <f t="shared" si="1"/>
        <v>31.054283526627209</v>
      </c>
      <c r="CH44" s="347">
        <f t="shared" si="1"/>
        <v>43.414272107737133</v>
      </c>
      <c r="CI44" s="347">
        <f t="shared" si="1"/>
        <v>43.322357555884487</v>
      </c>
      <c r="CJ44" s="347">
        <f t="shared" si="1"/>
        <v>43.414272107737133</v>
      </c>
      <c r="CK44" s="347">
        <f t="shared" si="1"/>
        <v>43.379779423975961</v>
      </c>
      <c r="CL44" s="347">
        <f t="shared" si="1"/>
        <v>18.606671319394469</v>
      </c>
      <c r="CM44" s="347">
        <f t="shared" si="1"/>
        <v>37.749101087041055</v>
      </c>
      <c r="CN44" s="347">
        <f t="shared" si="1"/>
        <v>43.414272107737133</v>
      </c>
      <c r="CO44" s="347">
        <f t="shared" si="1"/>
        <v>31.054283526627209</v>
      </c>
      <c r="CP44" s="347">
        <f t="shared" si="1"/>
        <v>28.412002307346949</v>
      </c>
      <c r="CQ44" s="347">
        <f t="shared" si="1"/>
        <v>27.846333516453956</v>
      </c>
      <c r="CR44" s="347">
        <f t="shared" si="1"/>
        <v>43.414272107737133</v>
      </c>
      <c r="CS44" s="347">
        <f t="shared" si="1"/>
        <v>43.414272107737133</v>
      </c>
      <c r="CT44" s="347">
        <f t="shared" si="1"/>
        <v>18.606671319394469</v>
      </c>
      <c r="CU44" s="347">
        <f t="shared" si="1"/>
        <v>37.749101087041055</v>
      </c>
      <c r="CV44" s="347">
        <f t="shared" si="1"/>
        <v>26.907003111016749</v>
      </c>
      <c r="CW44" s="347">
        <f t="shared" si="1"/>
        <v>29.798403895940691</v>
      </c>
      <c r="CX44" s="347">
        <f t="shared" si="1"/>
        <v>31.054283526627209</v>
      </c>
      <c r="CY44" s="347">
        <f t="shared" si="1"/>
        <v>31.054283526627209</v>
      </c>
      <c r="CZ44" s="347">
        <f t="shared" si="1"/>
        <v>37.749101087041055</v>
      </c>
      <c r="DA44" s="347">
        <f t="shared" si="1"/>
        <v>43.414272107737133</v>
      </c>
      <c r="DB44" s="347">
        <f t="shared" si="1"/>
        <v>43.322357555884487</v>
      </c>
      <c r="DC44" s="347">
        <f t="shared" si="1"/>
        <v>43.414272107737133</v>
      </c>
      <c r="DD44" s="347">
        <f t="shared" si="1"/>
        <v>43.379779423975961</v>
      </c>
      <c r="DE44" s="347">
        <f t="shared" si="1"/>
        <v>28.412002307346949</v>
      </c>
      <c r="DF44" s="347">
        <f t="shared" si="1"/>
        <v>28.412002307346949</v>
      </c>
      <c r="DG44" s="347">
        <f t="shared" si="1"/>
        <v>27.846333516453956</v>
      </c>
      <c r="DH44" s="347">
        <f t="shared" si="1"/>
        <v>38.757078979580051</v>
      </c>
      <c r="DI44" s="347">
        <f t="shared" si="1"/>
        <v>26.907003111016749</v>
      </c>
      <c r="DJ44" s="347">
        <f t="shared" si="1"/>
        <v>29.798403895940691</v>
      </c>
      <c r="DK44" s="347">
        <f t="shared" si="1"/>
        <v>18.606671319394469</v>
      </c>
      <c r="DL44" s="347">
        <f t="shared" si="1"/>
        <v>37.749101087041055</v>
      </c>
      <c r="DM44" s="347">
        <f t="shared" si="1"/>
        <v>43.42577627777068</v>
      </c>
      <c r="DN44" s="347">
        <f t="shared" si="1"/>
        <v>43.414272107737133</v>
      </c>
      <c r="DO44" s="347">
        <f t="shared" si="1"/>
        <v>43.414272107737133</v>
      </c>
      <c r="DP44" s="347">
        <f t="shared" si="1"/>
        <v>31.054283526627209</v>
      </c>
      <c r="DQ44" s="347">
        <f t="shared" si="1"/>
        <v>28.412002307346949</v>
      </c>
      <c r="DR44" s="347">
        <f t="shared" si="1"/>
        <v>28.412002307346949</v>
      </c>
      <c r="DS44" s="347">
        <f t="shared" si="1"/>
        <v>27.846333516453956</v>
      </c>
      <c r="DT44" s="347">
        <f t="shared" si="1"/>
        <v>43.414272107737133</v>
      </c>
      <c r="DU44" s="347">
        <f t="shared" si="1"/>
        <v>43.414272107737133</v>
      </c>
      <c r="DV44" s="347">
        <f t="shared" si="1"/>
        <v>43.414272107737133</v>
      </c>
      <c r="DW44" s="347">
        <f t="shared" si="1"/>
        <v>18.606671319394469</v>
      </c>
      <c r="DX44" s="347">
        <f t="shared" si="1"/>
        <v>26.907003111016749</v>
      </c>
      <c r="DY44" s="347">
        <f t="shared" si="1"/>
        <v>29.798403895940691</v>
      </c>
      <c r="DZ44" s="347">
        <f t="shared" si="1"/>
        <v>31.054283526627209</v>
      </c>
      <c r="EA44" s="347">
        <f t="shared" si="1"/>
        <v>31.054283526627209</v>
      </c>
      <c r="EB44" s="347">
        <f t="shared" si="1"/>
        <v>37.749101087041055</v>
      </c>
      <c r="EC44" s="347">
        <f t="shared" si="1"/>
        <v>43.414272107737133</v>
      </c>
      <c r="ED44" s="347">
        <f t="shared" ref="ED44:GO44" si="2">ATAN((COS(ED95*PI()/180)*COS((ED8-ED96)*PI()/180)-6378/(6378+35786))/SQRT(1-(COS(ED95*PI()/180)*COS((ED8-ED96)*PI()/180))^2))/PI()*180</f>
        <v>43.322357555884487</v>
      </c>
      <c r="EE44" s="347">
        <f t="shared" si="2"/>
        <v>43.414272107737133</v>
      </c>
      <c r="EF44" s="347">
        <f t="shared" si="2"/>
        <v>43.379779423975961</v>
      </c>
      <c r="EG44" s="347">
        <f t="shared" si="2"/>
        <v>28.412002307346949</v>
      </c>
      <c r="EH44" s="347">
        <f t="shared" si="2"/>
        <v>28.412002307346949</v>
      </c>
      <c r="EI44" s="347">
        <f t="shared" si="2"/>
        <v>27.846333516453956</v>
      </c>
      <c r="EJ44" s="347">
        <f t="shared" si="2"/>
        <v>38.757078979580051</v>
      </c>
      <c r="EK44" s="347">
        <f t="shared" si="2"/>
        <v>26.907003111016749</v>
      </c>
      <c r="EL44" s="347">
        <f t="shared" si="2"/>
        <v>29.798403895940691</v>
      </c>
      <c r="EM44" s="347">
        <f t="shared" si="2"/>
        <v>18.606671319394469</v>
      </c>
      <c r="EN44" s="347">
        <f t="shared" si="2"/>
        <v>28.412002307346949</v>
      </c>
      <c r="EO44" s="347">
        <f t="shared" si="2"/>
        <v>27.846333516453956</v>
      </c>
      <c r="EP44" s="347">
        <f t="shared" si="2"/>
        <v>43.414272107737133</v>
      </c>
      <c r="EQ44" s="347">
        <f t="shared" si="2"/>
        <v>43.414272107737133</v>
      </c>
      <c r="ER44" s="347">
        <f t="shared" si="2"/>
        <v>18.606671319394469</v>
      </c>
      <c r="ES44" s="347">
        <f t="shared" si="2"/>
        <v>18.606671319394469</v>
      </c>
      <c r="ET44" s="347">
        <f t="shared" si="2"/>
        <v>36.795537705955503</v>
      </c>
      <c r="EU44" s="347">
        <f t="shared" si="2"/>
        <v>26.907003111016749</v>
      </c>
      <c r="EV44" s="347">
        <f t="shared" si="2"/>
        <v>29.798403895940691</v>
      </c>
      <c r="EW44" s="347">
        <f t="shared" si="2"/>
        <v>31.054283526627209</v>
      </c>
      <c r="EX44" s="347">
        <f t="shared" si="2"/>
        <v>43.414272107737133</v>
      </c>
      <c r="EY44" s="347">
        <f t="shared" si="2"/>
        <v>43.322357555884487</v>
      </c>
      <c r="EZ44" s="347">
        <f t="shared" si="2"/>
        <v>43.414272107737133</v>
      </c>
      <c r="FA44" s="347">
        <f t="shared" si="2"/>
        <v>43.379779423975961</v>
      </c>
      <c r="FB44" s="347">
        <f t="shared" si="2"/>
        <v>27.846333516453956</v>
      </c>
      <c r="FC44" s="347">
        <f t="shared" si="2"/>
        <v>43.414272107737133</v>
      </c>
      <c r="FD44" s="347">
        <f t="shared" si="2"/>
        <v>28.412002307346949</v>
      </c>
      <c r="FE44" s="347">
        <f t="shared" si="2"/>
        <v>28.412002307346949</v>
      </c>
      <c r="FF44" s="347">
        <f t="shared" si="2"/>
        <v>27.846333516453956</v>
      </c>
      <c r="FG44" s="347">
        <f t="shared" si="2"/>
        <v>27.846333516453956</v>
      </c>
      <c r="FH44" s="347">
        <f t="shared" si="2"/>
        <v>43.414272107737133</v>
      </c>
      <c r="FI44" s="347">
        <f t="shared" si="2"/>
        <v>43.414272107737133</v>
      </c>
      <c r="FJ44" s="347">
        <f t="shared" si="2"/>
        <v>18.606671319394469</v>
      </c>
      <c r="FK44" s="347">
        <f t="shared" si="2"/>
        <v>18.606671319394469</v>
      </c>
      <c r="FL44" s="347">
        <f t="shared" si="2"/>
        <v>36.795537705955503</v>
      </c>
      <c r="FM44" s="347">
        <f t="shared" si="2"/>
        <v>26.907003111016749</v>
      </c>
      <c r="FN44" s="347">
        <f t="shared" si="2"/>
        <v>29.798403895940691</v>
      </c>
      <c r="FO44" s="347">
        <f t="shared" si="2"/>
        <v>31.054283526627209</v>
      </c>
      <c r="FP44" s="347">
        <f t="shared" si="2"/>
        <v>43.414272107737133</v>
      </c>
      <c r="FQ44" s="347">
        <f t="shared" si="2"/>
        <v>43.322357555884487</v>
      </c>
      <c r="FR44" s="347">
        <f t="shared" si="2"/>
        <v>43.414272107737133</v>
      </c>
      <c r="FS44" s="347">
        <f t="shared" si="2"/>
        <v>43.379779423975961</v>
      </c>
      <c r="FT44" s="347">
        <f t="shared" si="2"/>
        <v>29.798403895940691</v>
      </c>
      <c r="FU44" s="347">
        <f t="shared" si="2"/>
        <v>18.606671319394469</v>
      </c>
      <c r="FV44" s="347">
        <f t="shared" si="2"/>
        <v>37.749101087041055</v>
      </c>
      <c r="FW44" s="347">
        <f t="shared" si="2"/>
        <v>39.51049624875801</v>
      </c>
      <c r="FX44" s="347">
        <f t="shared" si="2"/>
        <v>31.054283526627209</v>
      </c>
      <c r="FY44" s="347">
        <f t="shared" si="2"/>
        <v>45.97371386494298</v>
      </c>
      <c r="FZ44" s="347">
        <f t="shared" si="2"/>
        <v>39.302084679136712</v>
      </c>
      <c r="GA44" s="347">
        <f t="shared" si="2"/>
        <v>40.990591958134317</v>
      </c>
      <c r="GB44" s="347">
        <f t="shared" si="2"/>
        <v>39.265395874742744</v>
      </c>
      <c r="GC44" s="347">
        <f t="shared" si="2"/>
        <v>52.488579710016474</v>
      </c>
      <c r="GD44" s="347">
        <f t="shared" si="2"/>
        <v>44.71890497364619</v>
      </c>
      <c r="GE44" s="347">
        <f t="shared" si="2"/>
        <v>30.187339877499614</v>
      </c>
      <c r="GF44" s="347">
        <f t="shared" si="2"/>
        <v>30.187339877499614</v>
      </c>
      <c r="GG44" s="347">
        <f t="shared" si="2"/>
        <v>44.730928971691206</v>
      </c>
      <c r="GH44" s="347">
        <f t="shared" si="2"/>
        <v>44.730928971691206</v>
      </c>
      <c r="GI44" s="347">
        <f t="shared" si="2"/>
        <v>44.71890497364619</v>
      </c>
      <c r="GJ44" s="347">
        <f t="shared" si="2"/>
        <v>44.730928971691206</v>
      </c>
      <c r="GK44" s="347">
        <f t="shared" si="2"/>
        <v>30.187339877499614</v>
      </c>
      <c r="GL44" s="347">
        <f t="shared" si="2"/>
        <v>30.187339877499614</v>
      </c>
      <c r="GM44" s="347">
        <f t="shared" si="2"/>
        <v>44.730928971691206</v>
      </c>
      <c r="GN44" s="347">
        <f t="shared" si="2"/>
        <v>44.730928971691206</v>
      </c>
      <c r="GO44" s="347">
        <f t="shared" si="2"/>
        <v>44.71890497364619</v>
      </c>
      <c r="GP44" s="347">
        <f t="shared" ref="GP44:JA44" si="3">ATAN((COS(GP95*PI()/180)*COS((GP8-GP96)*PI()/180)-6378/(6378+35786))/SQRT(1-(COS(GP95*PI()/180)*COS((GP8-GP96)*PI()/180))^2))/PI()*180</f>
        <v>42.942434489226677</v>
      </c>
      <c r="GQ44" s="347">
        <f t="shared" si="3"/>
        <v>44.846058061352601</v>
      </c>
      <c r="GR44" s="347">
        <f t="shared" si="3"/>
        <v>44.954965081111304</v>
      </c>
      <c r="GS44" s="347">
        <f t="shared" si="3"/>
        <v>54.991542485873346</v>
      </c>
      <c r="GT44" s="347">
        <f t="shared" si="3"/>
        <v>64.229127731092319</v>
      </c>
      <c r="GU44" s="347">
        <f t="shared" si="3"/>
        <v>55.071490078624791</v>
      </c>
      <c r="GV44" s="347">
        <f t="shared" si="3"/>
        <v>55.071490078624791</v>
      </c>
      <c r="GW44" s="347">
        <f t="shared" si="3"/>
        <v>64.229127731092319</v>
      </c>
      <c r="GX44" s="347">
        <f t="shared" si="3"/>
        <v>55.071490078624791</v>
      </c>
      <c r="GY44" s="347">
        <f t="shared" si="3"/>
        <v>64.229127731092319</v>
      </c>
      <c r="GZ44" s="347">
        <f t="shared" si="3"/>
        <v>64.229127731092319</v>
      </c>
      <c r="HA44" s="347">
        <f t="shared" si="3"/>
        <v>55.071490078624791</v>
      </c>
      <c r="HB44" s="347">
        <f t="shared" si="3"/>
        <v>57.31438451202402</v>
      </c>
      <c r="HC44" s="347">
        <f t="shared" si="3"/>
        <v>64.229127731092319</v>
      </c>
      <c r="HD44" s="347">
        <f t="shared" si="3"/>
        <v>55.071490078624791</v>
      </c>
      <c r="HE44" s="347">
        <f t="shared" si="3"/>
        <v>64.229127731092319</v>
      </c>
      <c r="HF44" s="347">
        <f t="shared" si="3"/>
        <v>55.071490078624791</v>
      </c>
      <c r="HG44" s="347">
        <f t="shared" si="3"/>
        <v>57.31438451202402</v>
      </c>
      <c r="HH44" s="347">
        <f t="shared" si="3"/>
        <v>64.229127731092319</v>
      </c>
      <c r="HI44" s="347">
        <f t="shared" si="3"/>
        <v>55.071490078624791</v>
      </c>
      <c r="HJ44" s="347">
        <f t="shared" si="3"/>
        <v>64.229127731092319</v>
      </c>
      <c r="HK44" s="347">
        <f t="shared" si="3"/>
        <v>55.071490078624791</v>
      </c>
      <c r="HL44" s="347">
        <f t="shared" si="3"/>
        <v>57.31438451202402</v>
      </c>
      <c r="HM44" s="347">
        <f t="shared" si="3"/>
        <v>64.229127731092319</v>
      </c>
      <c r="HN44" s="347">
        <f t="shared" si="3"/>
        <v>55.071490078624791</v>
      </c>
      <c r="HO44" s="347">
        <f t="shared" si="3"/>
        <v>57.31438451202402</v>
      </c>
      <c r="HP44" s="347">
        <f t="shared" si="3"/>
        <v>64.229127731092319</v>
      </c>
      <c r="HQ44" s="347">
        <f t="shared" si="3"/>
        <v>55.071490078624791</v>
      </c>
      <c r="HR44" s="347">
        <f t="shared" si="3"/>
        <v>57.31438451202402</v>
      </c>
      <c r="HS44" s="347">
        <f t="shared" si="3"/>
        <v>64.229127731092319</v>
      </c>
      <c r="HT44" s="347">
        <f t="shared" si="3"/>
        <v>55.071490078624791</v>
      </c>
      <c r="HU44" s="347">
        <f t="shared" si="3"/>
        <v>57.31438451202402</v>
      </c>
      <c r="HV44" s="347">
        <f t="shared" si="3"/>
        <v>64.229127731092319</v>
      </c>
      <c r="HW44" s="347">
        <f t="shared" si="3"/>
        <v>55.071490078624791</v>
      </c>
      <c r="HX44" s="347">
        <f t="shared" si="3"/>
        <v>57.31438451202402</v>
      </c>
      <c r="HY44" s="347">
        <f t="shared" si="3"/>
        <v>64.229127731092319</v>
      </c>
      <c r="HZ44" s="347">
        <f t="shared" si="3"/>
        <v>55.071490078624791</v>
      </c>
      <c r="IA44" s="347">
        <f t="shared" si="3"/>
        <v>57.31438451202402</v>
      </c>
      <c r="IB44" s="347">
        <f t="shared" si="3"/>
        <v>64.229127731092319</v>
      </c>
      <c r="IC44" s="347">
        <f t="shared" si="3"/>
        <v>55.071490078624791</v>
      </c>
      <c r="ID44" s="347">
        <f t="shared" si="3"/>
        <v>51.660667040919613</v>
      </c>
      <c r="IE44" s="347">
        <f t="shared" si="3"/>
        <v>51.660667040919613</v>
      </c>
      <c r="IF44" s="347">
        <f t="shared" si="3"/>
        <v>51.660667040919613</v>
      </c>
      <c r="IG44" s="347">
        <f t="shared" si="3"/>
        <v>51.660667040919613</v>
      </c>
      <c r="IH44" s="347">
        <f t="shared" si="3"/>
        <v>51.660667040919613</v>
      </c>
      <c r="II44" s="347">
        <f t="shared" si="3"/>
        <v>43.724066989887667</v>
      </c>
      <c r="IJ44" s="347">
        <f t="shared" si="3"/>
        <v>43.724066989887667</v>
      </c>
      <c r="IK44" s="347">
        <f t="shared" si="3"/>
        <v>43.724066989887667</v>
      </c>
      <c r="IL44" s="347">
        <f t="shared" si="3"/>
        <v>43.724066989887667</v>
      </c>
      <c r="IM44" s="347">
        <f t="shared" si="3"/>
        <v>43.724066989887667</v>
      </c>
      <c r="IN44" s="347">
        <f t="shared" si="3"/>
        <v>43.724066989887667</v>
      </c>
      <c r="IO44" s="347">
        <f t="shared" si="3"/>
        <v>43.724066989887667</v>
      </c>
      <c r="IP44" s="347">
        <f t="shared" si="3"/>
        <v>43.724066989887667</v>
      </c>
      <c r="IQ44" s="347">
        <f t="shared" si="3"/>
        <v>43.724066989887667</v>
      </c>
      <c r="IR44" s="347">
        <f t="shared" si="3"/>
        <v>43.724066989887667</v>
      </c>
      <c r="IS44" s="347">
        <f t="shared" si="3"/>
        <v>59.864618166077342</v>
      </c>
      <c r="IT44" s="347">
        <f t="shared" si="3"/>
        <v>44.28317135643907</v>
      </c>
      <c r="IU44" s="347">
        <f t="shared" si="3"/>
        <v>44.28317135643907</v>
      </c>
      <c r="IV44" s="347">
        <f t="shared" si="3"/>
        <v>44.28317135643907</v>
      </c>
      <c r="IW44" s="347">
        <f t="shared" si="3"/>
        <v>40.161647325879926</v>
      </c>
      <c r="IX44" s="347">
        <f t="shared" si="3"/>
        <v>40.161647325879926</v>
      </c>
      <c r="IY44" s="347">
        <f t="shared" si="3"/>
        <v>45.391048790409464</v>
      </c>
      <c r="IZ44" s="347">
        <f t="shared" si="3"/>
        <v>43.724066989887667</v>
      </c>
      <c r="JA44" s="347">
        <f t="shared" si="3"/>
        <v>43.724066989887667</v>
      </c>
      <c r="JB44" s="347">
        <f t="shared" ref="JB44:LA44" si="4">ATAN((COS(JB95*PI()/180)*COS((JB8-JB96)*PI()/180)-6378/(6378+35786))/SQRT(1-(COS(JB95*PI()/180)*COS((JB8-JB96)*PI()/180))^2))/PI()*180</f>
        <v>45.354166930941844</v>
      </c>
      <c r="JC44" s="347">
        <f t="shared" si="4"/>
        <v>45.391048790409464</v>
      </c>
      <c r="JD44" s="347">
        <f t="shared" si="4"/>
        <v>-13.459590743168141</v>
      </c>
      <c r="JE44" s="347">
        <f t="shared" si="4"/>
        <v>-33.266155417710671</v>
      </c>
      <c r="JF44" s="347">
        <f t="shared" si="4"/>
        <v>-36.026903944161255</v>
      </c>
      <c r="JG44" s="347">
        <f t="shared" si="4"/>
        <v>-36.026903944161255</v>
      </c>
      <c r="JH44" s="347">
        <f t="shared" si="4"/>
        <v>-36.026903944161255</v>
      </c>
      <c r="JI44" s="347">
        <f t="shared" si="4"/>
        <v>-36.026903944161255</v>
      </c>
      <c r="JJ44" s="347">
        <f t="shared" si="4"/>
        <v>-32.471892905184212</v>
      </c>
      <c r="JK44" s="347">
        <f t="shared" si="4"/>
        <v>-32.471892905184212</v>
      </c>
      <c r="JL44" s="347">
        <f t="shared" si="4"/>
        <v>59.887638833445529</v>
      </c>
      <c r="JM44" s="347">
        <f t="shared" si="4"/>
        <v>59.887638833445529</v>
      </c>
      <c r="JN44" s="347">
        <f t="shared" si="4"/>
        <v>59.887638833445529</v>
      </c>
      <c r="JO44" s="347">
        <f t="shared" si="4"/>
        <v>44.943760791402248</v>
      </c>
      <c r="JP44" s="347">
        <f t="shared" si="4"/>
        <v>44.943760791402248</v>
      </c>
      <c r="JQ44" s="347">
        <f t="shared" si="4"/>
        <v>44.943760791402248</v>
      </c>
      <c r="JR44" s="347">
        <f t="shared" si="4"/>
        <v>48.023385945250617</v>
      </c>
      <c r="JS44" s="347">
        <f t="shared" si="4"/>
        <v>48.023385945250617</v>
      </c>
      <c r="JT44" s="347">
        <f t="shared" si="4"/>
        <v>48.023385945250617</v>
      </c>
      <c r="JU44" s="347">
        <f t="shared" si="4"/>
        <v>58.315820996630272</v>
      </c>
      <c r="JV44" s="347">
        <f t="shared" si="4"/>
        <v>58.315820996630272</v>
      </c>
      <c r="JW44" s="347">
        <f t="shared" si="4"/>
        <v>50.609715521487814</v>
      </c>
      <c r="JX44" s="347">
        <f t="shared" si="4"/>
        <v>50.609715521487814</v>
      </c>
      <c r="JY44" s="347">
        <f t="shared" si="4"/>
        <v>50.609715521487814</v>
      </c>
      <c r="JZ44" s="347">
        <f t="shared" si="4"/>
        <v>50.609715521487814</v>
      </c>
      <c r="KA44" s="347">
        <f t="shared" si="4"/>
        <v>50.609715521487814</v>
      </c>
      <c r="KB44" s="347">
        <f t="shared" si="4"/>
        <v>50.609715521487814</v>
      </c>
      <c r="KC44" s="347">
        <f t="shared" si="4"/>
        <v>43.248044099354182</v>
      </c>
      <c r="KD44" s="347">
        <f t="shared" si="4"/>
        <v>43.248044099354182</v>
      </c>
      <c r="KE44" s="347">
        <f t="shared" si="4"/>
        <v>43.248044099354182</v>
      </c>
      <c r="KF44" s="347">
        <f t="shared" si="4"/>
        <v>37.504358547168913</v>
      </c>
      <c r="KG44" s="347">
        <f t="shared" si="4"/>
        <v>37.504358547168913</v>
      </c>
      <c r="KH44" s="347">
        <f t="shared" si="4"/>
        <v>37.504358547168913</v>
      </c>
      <c r="KI44" s="347">
        <f t="shared" si="4"/>
        <v>37.504358547168913</v>
      </c>
      <c r="KJ44" s="347">
        <f t="shared" si="4"/>
        <v>37.504358547168913</v>
      </c>
      <c r="KK44" s="347">
        <f t="shared" si="4"/>
        <v>37.504358547168913</v>
      </c>
      <c r="KL44" s="347">
        <f t="shared" si="4"/>
        <v>48.023385945250617</v>
      </c>
      <c r="KM44" s="347">
        <f t="shared" si="4"/>
        <v>47.823409565646479</v>
      </c>
      <c r="KN44" s="347">
        <f t="shared" si="4"/>
        <v>47.823409565646479</v>
      </c>
      <c r="KO44" s="347">
        <f t="shared" si="4"/>
        <v>47.823409565646479</v>
      </c>
      <c r="KP44" s="347">
        <f t="shared" si="4"/>
        <v>47.823409565646479</v>
      </c>
      <c r="KQ44" s="347">
        <f t="shared" si="4"/>
        <v>45.424246707818398</v>
      </c>
      <c r="KR44" s="347">
        <f t="shared" si="4"/>
        <v>45.424246707818398</v>
      </c>
      <c r="KS44" s="347">
        <f t="shared" si="4"/>
        <v>45.424246707818398</v>
      </c>
      <c r="KT44" s="347">
        <f t="shared" si="4"/>
        <v>45.424246707818398</v>
      </c>
      <c r="KU44" s="347">
        <f t="shared" si="4"/>
        <v>46.090548361925812</v>
      </c>
      <c r="KV44" s="347">
        <f t="shared" si="4"/>
        <v>46.090548361925812</v>
      </c>
      <c r="KW44" s="347">
        <f t="shared" si="4"/>
        <v>46.090548361925812</v>
      </c>
      <c r="KX44" s="347">
        <f t="shared" si="4"/>
        <v>46.090548361925812</v>
      </c>
      <c r="KY44" s="347">
        <f t="shared" si="4"/>
        <v>46.090548361925812</v>
      </c>
      <c r="KZ44" s="347">
        <f t="shared" si="4"/>
        <v>46.090548361925812</v>
      </c>
      <c r="LA44" s="347">
        <f t="shared" si="4"/>
        <v>46.090548361925812</v>
      </c>
      <c r="LB44" s="347"/>
      <c r="LC44" s="347"/>
      <c r="LD44" s="347"/>
      <c r="LE44" s="347"/>
      <c r="LF44" s="347"/>
      <c r="LG44" s="347"/>
      <c r="LH44" s="347"/>
      <c r="LI44" s="347"/>
      <c r="LJ44" s="347"/>
      <c r="LK44" s="347"/>
      <c r="LL44" s="347"/>
      <c r="LM44" s="347"/>
      <c r="LN44" s="347"/>
      <c r="LO44" s="347"/>
      <c r="LP44" s="347"/>
      <c r="LQ44" s="347"/>
      <c r="LR44" s="347"/>
      <c r="LS44" s="347"/>
      <c r="LT44" s="347"/>
      <c r="LU44" s="347"/>
      <c r="LV44" s="347"/>
      <c r="LW44" s="347"/>
      <c r="LX44" s="347"/>
      <c r="LY44" s="347"/>
      <c r="LZ44" s="347"/>
      <c r="MA44" s="347"/>
    </row>
    <row r="45" spans="2:339" ht="102.75" thickBot="1" x14ac:dyDescent="0.25">
      <c r="B45" s="23" t="s">
        <v>101</v>
      </c>
      <c r="C45" s="58" t="s">
        <v>65</v>
      </c>
      <c r="D45" s="169" t="s">
        <v>63</v>
      </c>
      <c r="E45" s="347">
        <f>ATAN((COS(E98*PI()/180)*COS((E8-E99)*PI()/180)-6378/(6378+35786))/SQRT(1-(COS(E98*PI()/180)*COS((E8-E99)*PI()/180))^2))/PI()*180</f>
        <v>55.025804403246184</v>
      </c>
      <c r="F45" s="347">
        <f t="shared" ref="F45:BQ45" si="5">ATAN((COS(F98*PI()/180)*COS((F8-F99)*PI()/180)-6378/(6378+35786))/SQRT(1-(COS(F98*PI()/180)*COS((F8-F99)*PI()/180))^2))/PI()*180</f>
        <v>55.025804403246184</v>
      </c>
      <c r="G45" s="347">
        <f t="shared" si="5"/>
        <v>55.025804403246184</v>
      </c>
      <c r="H45" s="347">
        <f t="shared" si="5"/>
        <v>55.025804403246184</v>
      </c>
      <c r="I45" s="347">
        <f t="shared" si="5"/>
        <v>53.087500126814547</v>
      </c>
      <c r="J45" s="347">
        <f t="shared" si="5"/>
        <v>41.494312093864686</v>
      </c>
      <c r="K45" s="347">
        <f t="shared" si="5"/>
        <v>56.169006987345782</v>
      </c>
      <c r="L45" s="347">
        <f t="shared" si="5"/>
        <v>53.087500126814547</v>
      </c>
      <c r="M45" s="347">
        <f t="shared" si="5"/>
        <v>37.508210660192013</v>
      </c>
      <c r="N45" s="347">
        <f t="shared" si="5"/>
        <v>60.233044140410428</v>
      </c>
      <c r="O45" s="347">
        <f t="shared" si="5"/>
        <v>54.991542485873346</v>
      </c>
      <c r="P45" s="347">
        <f t="shared" si="5"/>
        <v>37.508210660192013</v>
      </c>
      <c r="Q45" s="347">
        <f t="shared" si="5"/>
        <v>60.233044140410428</v>
      </c>
      <c r="R45" s="347">
        <f t="shared" si="5"/>
        <v>54.991542485873346</v>
      </c>
      <c r="S45" s="347">
        <f t="shared" si="5"/>
        <v>37.508210660192013</v>
      </c>
      <c r="T45" s="347">
        <f t="shared" si="5"/>
        <v>60.233044140410428</v>
      </c>
      <c r="U45" s="347">
        <f t="shared" si="5"/>
        <v>54.991542485873346</v>
      </c>
      <c r="V45" s="347">
        <f t="shared" si="5"/>
        <v>37.508210660192013</v>
      </c>
      <c r="W45" s="347">
        <f t="shared" si="5"/>
        <v>60.233044140410428</v>
      </c>
      <c r="X45" s="347">
        <f t="shared" si="5"/>
        <v>58.347038650097574</v>
      </c>
      <c r="Y45" s="347">
        <f t="shared" si="5"/>
        <v>54.991542485873346</v>
      </c>
      <c r="Z45" s="347">
        <f t="shared" si="5"/>
        <v>37.508210660192013</v>
      </c>
      <c r="AA45" s="347">
        <f t="shared" si="5"/>
        <v>60.233044140410428</v>
      </c>
      <c r="AB45" s="347">
        <f t="shared" si="5"/>
        <v>54.991542485873346</v>
      </c>
      <c r="AC45" s="347">
        <f t="shared" si="5"/>
        <v>37.508210660192013</v>
      </c>
      <c r="AD45" s="347">
        <f t="shared" si="5"/>
        <v>60.233044140410428</v>
      </c>
      <c r="AE45" s="347">
        <f t="shared" si="5"/>
        <v>54.991542485873346</v>
      </c>
      <c r="AF45" s="347">
        <f t="shared" si="5"/>
        <v>37.508210660192013</v>
      </c>
      <c r="AG45" s="347">
        <f t="shared" si="5"/>
        <v>60.233044140410428</v>
      </c>
      <c r="AH45" s="347">
        <f t="shared" si="5"/>
        <v>54.991542485873346</v>
      </c>
      <c r="AI45" s="347">
        <f t="shared" si="5"/>
        <v>37.508210660192013</v>
      </c>
      <c r="AJ45" s="347">
        <f t="shared" si="5"/>
        <v>60.233044140410428</v>
      </c>
      <c r="AK45" s="347">
        <f t="shared" si="5"/>
        <v>54.991542485873346</v>
      </c>
      <c r="AL45" s="347">
        <f t="shared" si="5"/>
        <v>37.508210660192013</v>
      </c>
      <c r="AM45" s="347">
        <f t="shared" si="5"/>
        <v>60.233044140410428</v>
      </c>
      <c r="AN45" s="347">
        <f t="shared" si="5"/>
        <v>54.991542485873346</v>
      </c>
      <c r="AO45" s="347">
        <f t="shared" si="5"/>
        <v>37.508210660192013</v>
      </c>
      <c r="AP45" s="347">
        <f t="shared" si="5"/>
        <v>60.233044140410428</v>
      </c>
      <c r="AQ45" s="347">
        <f t="shared" si="5"/>
        <v>54.991542485873346</v>
      </c>
      <c r="AR45" s="347">
        <f t="shared" si="5"/>
        <v>37.508210660192013</v>
      </c>
      <c r="AS45" s="347">
        <f t="shared" si="5"/>
        <v>60.233044140410428</v>
      </c>
      <c r="AT45" s="347">
        <f t="shared" si="5"/>
        <v>42.719350886306223</v>
      </c>
      <c r="AU45" s="347">
        <f t="shared" si="5"/>
        <v>50.362504496506247</v>
      </c>
      <c r="AV45" s="347">
        <f t="shared" si="5"/>
        <v>55.025804403246184</v>
      </c>
      <c r="AW45" s="347">
        <f t="shared" si="5"/>
        <v>55.025804403246184</v>
      </c>
      <c r="AX45" s="347">
        <f t="shared" si="5"/>
        <v>55.025804403246184</v>
      </c>
      <c r="AY45" s="347">
        <f t="shared" si="5"/>
        <v>55.025804403246184</v>
      </c>
      <c r="AZ45" s="347">
        <f t="shared" si="5"/>
        <v>55.025804403246184</v>
      </c>
      <c r="BA45" s="347">
        <f t="shared" si="5"/>
        <v>55.025804403246184</v>
      </c>
      <c r="BB45" s="347">
        <f t="shared" si="5"/>
        <v>55.025804403246184</v>
      </c>
      <c r="BC45" s="347">
        <f t="shared" si="5"/>
        <v>55.025804403246184</v>
      </c>
      <c r="BD45" s="347">
        <f t="shared" si="5"/>
        <v>55.025804403246184</v>
      </c>
      <c r="BE45" s="347">
        <f t="shared" si="5"/>
        <v>55.025804403246184</v>
      </c>
      <c r="BF45" s="347">
        <f t="shared" si="5"/>
        <v>55.025804403246184</v>
      </c>
      <c r="BG45" s="347">
        <f t="shared" si="5"/>
        <v>55.025804403246184</v>
      </c>
      <c r="BH45" s="347">
        <f t="shared" si="5"/>
        <v>55.025804403246184</v>
      </c>
      <c r="BI45" s="347">
        <f t="shared" si="5"/>
        <v>55.025804403246184</v>
      </c>
      <c r="BJ45" s="347">
        <f t="shared" si="5"/>
        <v>55.025804403246184</v>
      </c>
      <c r="BK45" s="347">
        <f t="shared" si="5"/>
        <v>55.025804403246184</v>
      </c>
      <c r="BL45" s="347">
        <f t="shared" si="5"/>
        <v>55.025804403246184</v>
      </c>
      <c r="BM45" s="347">
        <f t="shared" si="5"/>
        <v>55.025804403246184</v>
      </c>
      <c r="BN45" s="347">
        <f t="shared" si="5"/>
        <v>55.025804403246184</v>
      </c>
      <c r="BO45" s="347">
        <f t="shared" si="5"/>
        <v>55.025804403246184</v>
      </c>
      <c r="BP45" s="347">
        <f t="shared" si="5"/>
        <v>55.025804403246184</v>
      </c>
      <c r="BQ45" s="347">
        <f t="shared" si="5"/>
        <v>54.991542485873346</v>
      </c>
      <c r="BR45" s="347">
        <f t="shared" ref="BR45:EC45" si="6">ATAN((COS(BR98*PI()/180)*COS((BR8-BR99)*PI()/180)-6378/(6378+35786))/SQRT(1-(COS(BR98*PI()/180)*COS((BR8-BR99)*PI()/180))^2))/PI()*180</f>
        <v>44.350308195260581</v>
      </c>
      <c r="BS45" s="347">
        <f t="shared" si="6"/>
        <v>52.268572525766949</v>
      </c>
      <c r="BT45" s="347">
        <f t="shared" si="6"/>
        <v>30.620349098586672</v>
      </c>
      <c r="BU45" s="347">
        <f t="shared" si="6"/>
        <v>30.620349098586672</v>
      </c>
      <c r="BV45" s="347">
        <f t="shared" si="6"/>
        <v>48.553559008948945</v>
      </c>
      <c r="BW45" s="347">
        <f t="shared" si="6"/>
        <v>40.383485058838389</v>
      </c>
      <c r="BX45" s="347">
        <f t="shared" si="6"/>
        <v>48.195913504564977</v>
      </c>
      <c r="BY45" s="347">
        <f t="shared" si="6"/>
        <v>48.195913504564977</v>
      </c>
      <c r="BZ45" s="347">
        <f t="shared" si="6"/>
        <v>42.886653560512016</v>
      </c>
      <c r="CA45" s="347">
        <f t="shared" si="6"/>
        <v>42.849841808131806</v>
      </c>
      <c r="CB45" s="347">
        <f t="shared" si="6"/>
        <v>61.916521090063249</v>
      </c>
      <c r="CC45" s="347">
        <f t="shared" si="6"/>
        <v>61.916521090063249</v>
      </c>
      <c r="CD45" s="347">
        <f t="shared" si="6"/>
        <v>33.516886577360644</v>
      </c>
      <c r="CE45" s="347">
        <f t="shared" si="6"/>
        <v>40.031923108797905</v>
      </c>
      <c r="CF45" s="347">
        <f t="shared" si="6"/>
        <v>40.753087747728515</v>
      </c>
      <c r="CG45" s="347">
        <f t="shared" si="6"/>
        <v>50.551673927520952</v>
      </c>
      <c r="CH45" s="347">
        <f t="shared" si="6"/>
        <v>44.506997639667382</v>
      </c>
      <c r="CI45" s="347">
        <f t="shared" si="6"/>
        <v>47.989563900509168</v>
      </c>
      <c r="CJ45" s="347">
        <f t="shared" si="6"/>
        <v>39.829096527212002</v>
      </c>
      <c r="CK45" s="347">
        <f t="shared" si="6"/>
        <v>49.118177144099207</v>
      </c>
      <c r="CL45" s="347">
        <f t="shared" si="6"/>
        <v>61.916521090063249</v>
      </c>
      <c r="CM45" s="347">
        <f t="shared" si="6"/>
        <v>32.141147013546032</v>
      </c>
      <c r="CN45" s="347">
        <f t="shared" si="6"/>
        <v>42.886653560512016</v>
      </c>
      <c r="CO45" s="347">
        <f t="shared" si="6"/>
        <v>50.551673927520952</v>
      </c>
      <c r="CP45" s="347">
        <f t="shared" si="6"/>
        <v>40.383485058838389</v>
      </c>
      <c r="CQ45" s="347">
        <f t="shared" si="6"/>
        <v>48.195913504564977</v>
      </c>
      <c r="CR45" s="347">
        <f t="shared" si="6"/>
        <v>42.886653560512016</v>
      </c>
      <c r="CS45" s="347">
        <f t="shared" si="6"/>
        <v>42.849841808131806</v>
      </c>
      <c r="CT45" s="347">
        <f t="shared" si="6"/>
        <v>61.916521090063249</v>
      </c>
      <c r="CU45" s="347">
        <f t="shared" si="6"/>
        <v>32.141147013546032</v>
      </c>
      <c r="CV45" s="347">
        <f t="shared" si="6"/>
        <v>40.031923108797905</v>
      </c>
      <c r="CW45" s="347">
        <f t="shared" si="6"/>
        <v>40.753087747728515</v>
      </c>
      <c r="CX45" s="347">
        <f t="shared" si="6"/>
        <v>63.572768629906847</v>
      </c>
      <c r="CY45" s="347">
        <f t="shared" si="6"/>
        <v>63.572768629906847</v>
      </c>
      <c r="CZ45" s="347">
        <f t="shared" si="6"/>
        <v>62.30106128465836</v>
      </c>
      <c r="DA45" s="347">
        <f t="shared" si="6"/>
        <v>44.506997639667382</v>
      </c>
      <c r="DB45" s="347">
        <f t="shared" si="6"/>
        <v>47.989563900509168</v>
      </c>
      <c r="DC45" s="347">
        <f t="shared" si="6"/>
        <v>39.829096527212002</v>
      </c>
      <c r="DD45" s="347">
        <f t="shared" si="6"/>
        <v>49.118177144099207</v>
      </c>
      <c r="DE45" s="347">
        <f t="shared" si="6"/>
        <v>40.383485058838389</v>
      </c>
      <c r="DF45" s="347">
        <f t="shared" si="6"/>
        <v>40.383485058838389</v>
      </c>
      <c r="DG45" s="347">
        <f t="shared" si="6"/>
        <v>48.195913504564977</v>
      </c>
      <c r="DH45" s="347">
        <f t="shared" si="6"/>
        <v>48.195913504564977</v>
      </c>
      <c r="DI45" s="347">
        <f t="shared" si="6"/>
        <v>40.031923108797905</v>
      </c>
      <c r="DJ45" s="347">
        <f t="shared" si="6"/>
        <v>40.753087747728515</v>
      </c>
      <c r="DK45" s="347">
        <f t="shared" si="6"/>
        <v>61.916521090063249</v>
      </c>
      <c r="DL45" s="347">
        <f t="shared" si="6"/>
        <v>32.141147013546032</v>
      </c>
      <c r="DM45" s="347">
        <f t="shared" si="6"/>
        <v>35.235853996340424</v>
      </c>
      <c r="DN45" s="347">
        <f t="shared" si="6"/>
        <v>42.886653560512016</v>
      </c>
      <c r="DO45" s="347">
        <f t="shared" si="6"/>
        <v>42.849841808131806</v>
      </c>
      <c r="DP45" s="347">
        <f t="shared" si="6"/>
        <v>50.551673927520952</v>
      </c>
      <c r="DQ45" s="347">
        <f t="shared" si="6"/>
        <v>40.383485058838389</v>
      </c>
      <c r="DR45" s="347">
        <f t="shared" si="6"/>
        <v>40.383485058838389</v>
      </c>
      <c r="DS45" s="347">
        <f t="shared" si="6"/>
        <v>48.195913504564977</v>
      </c>
      <c r="DT45" s="347">
        <f t="shared" si="6"/>
        <v>42.886653560512016</v>
      </c>
      <c r="DU45" s="347">
        <f t="shared" si="6"/>
        <v>42.886653560512016</v>
      </c>
      <c r="DV45" s="347">
        <f t="shared" si="6"/>
        <v>42.849841808131806</v>
      </c>
      <c r="DW45" s="347">
        <f t="shared" si="6"/>
        <v>61.916521090063249</v>
      </c>
      <c r="DX45" s="347">
        <f t="shared" si="6"/>
        <v>40.031923108797905</v>
      </c>
      <c r="DY45" s="347">
        <f t="shared" si="6"/>
        <v>40.753087747728515</v>
      </c>
      <c r="DZ45" s="347">
        <f t="shared" si="6"/>
        <v>63.572768629906847</v>
      </c>
      <c r="EA45" s="347">
        <f t="shared" si="6"/>
        <v>63.572768629906847</v>
      </c>
      <c r="EB45" s="347">
        <f t="shared" si="6"/>
        <v>62.30106128465836</v>
      </c>
      <c r="EC45" s="347">
        <f t="shared" si="6"/>
        <v>44.506997639667382</v>
      </c>
      <c r="ED45" s="347">
        <f t="shared" ref="ED45:GO45" si="7">ATAN((COS(ED98*PI()/180)*COS((ED8-ED99)*PI()/180)-6378/(6378+35786))/SQRT(1-(COS(ED98*PI()/180)*COS((ED8-ED99)*PI()/180))^2))/PI()*180</f>
        <v>47.989563900509168</v>
      </c>
      <c r="EE45" s="347">
        <f t="shared" si="7"/>
        <v>39.829096527212002</v>
      </c>
      <c r="EF45" s="347">
        <f t="shared" si="7"/>
        <v>49.118177144099207</v>
      </c>
      <c r="EG45" s="347">
        <f t="shared" si="7"/>
        <v>40.383485058838389</v>
      </c>
      <c r="EH45" s="347">
        <f t="shared" si="7"/>
        <v>40.383485058838389</v>
      </c>
      <c r="EI45" s="347">
        <f t="shared" si="7"/>
        <v>48.195913504564977</v>
      </c>
      <c r="EJ45" s="347">
        <f t="shared" si="7"/>
        <v>48.195913504564977</v>
      </c>
      <c r="EK45" s="347">
        <f t="shared" si="7"/>
        <v>40.031923108797905</v>
      </c>
      <c r="EL45" s="347">
        <f t="shared" si="7"/>
        <v>40.753087747728515</v>
      </c>
      <c r="EM45" s="347">
        <f t="shared" si="7"/>
        <v>61.916521090063249</v>
      </c>
      <c r="EN45" s="347">
        <f t="shared" si="7"/>
        <v>40.383485058838389</v>
      </c>
      <c r="EO45" s="347">
        <f t="shared" si="7"/>
        <v>48.195913504564977</v>
      </c>
      <c r="EP45" s="347">
        <f t="shared" si="7"/>
        <v>42.886653560512016</v>
      </c>
      <c r="EQ45" s="347">
        <f t="shared" si="7"/>
        <v>42.849841808131806</v>
      </c>
      <c r="ER45" s="347">
        <f t="shared" si="7"/>
        <v>61.916521090063249</v>
      </c>
      <c r="ES45" s="347">
        <f t="shared" si="7"/>
        <v>61.916521090063249</v>
      </c>
      <c r="ET45" s="347">
        <f t="shared" si="7"/>
        <v>33.516886577360644</v>
      </c>
      <c r="EU45" s="347">
        <f t="shared" si="7"/>
        <v>40.031923108797905</v>
      </c>
      <c r="EV45" s="347">
        <f t="shared" si="7"/>
        <v>40.753087747728515</v>
      </c>
      <c r="EW45" s="347">
        <f t="shared" si="7"/>
        <v>50.551673927520952</v>
      </c>
      <c r="EX45" s="347">
        <f t="shared" si="7"/>
        <v>44.506997639667382</v>
      </c>
      <c r="EY45" s="347">
        <f t="shared" si="7"/>
        <v>47.989563900509168</v>
      </c>
      <c r="EZ45" s="347">
        <f t="shared" si="7"/>
        <v>39.829096527212002</v>
      </c>
      <c r="FA45" s="347">
        <f t="shared" si="7"/>
        <v>49.118177144099207</v>
      </c>
      <c r="FB45" s="347">
        <f t="shared" si="7"/>
        <v>48.195913504564977</v>
      </c>
      <c r="FC45" s="347">
        <f t="shared" si="7"/>
        <v>42.886653560512016</v>
      </c>
      <c r="FD45" s="347">
        <f t="shared" si="7"/>
        <v>40.383485058838389</v>
      </c>
      <c r="FE45" s="347">
        <f t="shared" si="7"/>
        <v>40.383485058838389</v>
      </c>
      <c r="FF45" s="347">
        <f t="shared" si="7"/>
        <v>48.195913504564977</v>
      </c>
      <c r="FG45" s="347">
        <f t="shared" si="7"/>
        <v>48.195913504564977</v>
      </c>
      <c r="FH45" s="347">
        <f t="shared" si="7"/>
        <v>42.886653560512016</v>
      </c>
      <c r="FI45" s="347">
        <f t="shared" si="7"/>
        <v>42.849841808131806</v>
      </c>
      <c r="FJ45" s="347">
        <f t="shared" si="7"/>
        <v>61.916521090063249</v>
      </c>
      <c r="FK45" s="347">
        <f t="shared" si="7"/>
        <v>61.916521090063249</v>
      </c>
      <c r="FL45" s="347">
        <f t="shared" si="7"/>
        <v>33.516886577360644</v>
      </c>
      <c r="FM45" s="347">
        <f t="shared" si="7"/>
        <v>40.031923108797905</v>
      </c>
      <c r="FN45" s="347">
        <f t="shared" si="7"/>
        <v>40.753087747728515</v>
      </c>
      <c r="FO45" s="347">
        <f t="shared" si="7"/>
        <v>50.551673927520952</v>
      </c>
      <c r="FP45" s="347">
        <f t="shared" si="7"/>
        <v>44.506997639667382</v>
      </c>
      <c r="FQ45" s="347">
        <f t="shared" si="7"/>
        <v>47.989563900509168</v>
      </c>
      <c r="FR45" s="347">
        <f t="shared" si="7"/>
        <v>39.829096527212002</v>
      </c>
      <c r="FS45" s="347">
        <f t="shared" si="7"/>
        <v>49.118177144099207</v>
      </c>
      <c r="FT45" s="347">
        <f t="shared" si="7"/>
        <v>40.753087747728515</v>
      </c>
      <c r="FU45" s="347">
        <f t="shared" si="7"/>
        <v>61.916521090063249</v>
      </c>
      <c r="FV45" s="347">
        <f t="shared" si="7"/>
        <v>32.141147013546032</v>
      </c>
      <c r="FW45" s="347">
        <f t="shared" si="7"/>
        <v>62.30106128465836</v>
      </c>
      <c r="FX45" s="347">
        <f t="shared" si="7"/>
        <v>50.551673927520952</v>
      </c>
      <c r="FY45" s="347">
        <f t="shared" si="7"/>
        <v>41.716803629909379</v>
      </c>
      <c r="FZ45" s="347">
        <f t="shared" si="7"/>
        <v>49.344197694423713</v>
      </c>
      <c r="GA45" s="347">
        <f t="shared" si="7"/>
        <v>40.605432305720619</v>
      </c>
      <c r="GB45" s="347">
        <f t="shared" si="7"/>
        <v>35.309320941602152</v>
      </c>
      <c r="GC45" s="347">
        <f t="shared" si="7"/>
        <v>51.042468607674337</v>
      </c>
      <c r="GD45" s="347">
        <f t="shared" si="7"/>
        <v>42.942434489226677</v>
      </c>
      <c r="GE45" s="347">
        <f t="shared" si="7"/>
        <v>59.956705611889603</v>
      </c>
      <c r="GF45" s="347">
        <f t="shared" si="7"/>
        <v>59.956705611889603</v>
      </c>
      <c r="GG45" s="347">
        <f t="shared" si="7"/>
        <v>44.730928971691206</v>
      </c>
      <c r="GH45" s="347">
        <f t="shared" si="7"/>
        <v>44.730928971691206</v>
      </c>
      <c r="GI45" s="347">
        <f t="shared" si="7"/>
        <v>42.942434489226677</v>
      </c>
      <c r="GJ45" s="347">
        <f t="shared" si="7"/>
        <v>44.730928971691206</v>
      </c>
      <c r="GK45" s="347">
        <f t="shared" si="7"/>
        <v>59.956705611889603</v>
      </c>
      <c r="GL45" s="347">
        <f t="shared" si="7"/>
        <v>59.956705611889603</v>
      </c>
      <c r="GM45" s="347">
        <f t="shared" si="7"/>
        <v>44.730928971691206</v>
      </c>
      <c r="GN45" s="347">
        <f t="shared" si="7"/>
        <v>42.886653560512016</v>
      </c>
      <c r="GO45" s="347">
        <f t="shared" si="7"/>
        <v>42.942434489226677</v>
      </c>
      <c r="GP45" s="347">
        <f t="shared" ref="GP45:JA45" si="8">ATAN((COS(GP98*PI()/180)*COS((GP8-GP99)*PI()/180)-6378/(6378+35786))/SQRT(1-(COS(GP98*PI()/180)*COS((GP8-GP99)*PI()/180))^2))/PI()*180</f>
        <v>42.942434489226677</v>
      </c>
      <c r="GQ45" s="347">
        <f t="shared" si="8"/>
        <v>51.042468607674337</v>
      </c>
      <c r="GR45" s="347">
        <f t="shared" si="8"/>
        <v>39.718301245328433</v>
      </c>
      <c r="GS45" s="347">
        <f t="shared" si="8"/>
        <v>54.991542485873346</v>
      </c>
      <c r="GT45" s="347">
        <f t="shared" si="8"/>
        <v>64.229127731092319</v>
      </c>
      <c r="GU45" s="347">
        <f t="shared" si="8"/>
        <v>55.071490078624791</v>
      </c>
      <c r="GV45" s="347">
        <f t="shared" si="8"/>
        <v>55.071490078624791</v>
      </c>
      <c r="GW45" s="347">
        <f t="shared" si="8"/>
        <v>64.229127731092319</v>
      </c>
      <c r="GX45" s="347">
        <f t="shared" si="8"/>
        <v>55.071490078624791</v>
      </c>
      <c r="GY45" s="347">
        <f t="shared" si="8"/>
        <v>64.229127731092319</v>
      </c>
      <c r="GZ45" s="347">
        <f t="shared" si="8"/>
        <v>64.229127731092319</v>
      </c>
      <c r="HA45" s="347">
        <f t="shared" si="8"/>
        <v>55.071490078624791</v>
      </c>
      <c r="HB45" s="347">
        <f t="shared" si="8"/>
        <v>57.31438451202402</v>
      </c>
      <c r="HC45" s="347">
        <f t="shared" si="8"/>
        <v>64.229127731092319</v>
      </c>
      <c r="HD45" s="347">
        <f t="shared" si="8"/>
        <v>55.071490078624791</v>
      </c>
      <c r="HE45" s="347">
        <f t="shared" si="8"/>
        <v>64.229127731092319</v>
      </c>
      <c r="HF45" s="347">
        <f t="shared" si="8"/>
        <v>55.071490078624791</v>
      </c>
      <c r="HG45" s="347">
        <f t="shared" si="8"/>
        <v>57.31438451202402</v>
      </c>
      <c r="HH45" s="347">
        <f t="shared" si="8"/>
        <v>64.229127731092319</v>
      </c>
      <c r="HI45" s="347">
        <f t="shared" si="8"/>
        <v>55.071490078624791</v>
      </c>
      <c r="HJ45" s="347">
        <f t="shared" si="8"/>
        <v>64.229127731092319</v>
      </c>
      <c r="HK45" s="347">
        <f t="shared" si="8"/>
        <v>55.071490078624791</v>
      </c>
      <c r="HL45" s="347">
        <f t="shared" si="8"/>
        <v>57.31438451202402</v>
      </c>
      <c r="HM45" s="347">
        <f t="shared" si="8"/>
        <v>64.229127731092319</v>
      </c>
      <c r="HN45" s="347">
        <f t="shared" si="8"/>
        <v>55.071490078624791</v>
      </c>
      <c r="HO45" s="347">
        <f t="shared" si="8"/>
        <v>57.31438451202402</v>
      </c>
      <c r="HP45" s="347">
        <f t="shared" si="8"/>
        <v>64.229127731092319</v>
      </c>
      <c r="HQ45" s="347">
        <f t="shared" si="8"/>
        <v>55.071490078624791</v>
      </c>
      <c r="HR45" s="347">
        <f t="shared" si="8"/>
        <v>57.31438451202402</v>
      </c>
      <c r="HS45" s="347">
        <f t="shared" si="8"/>
        <v>64.229127731092319</v>
      </c>
      <c r="HT45" s="347">
        <f t="shared" si="8"/>
        <v>55.071490078624791</v>
      </c>
      <c r="HU45" s="347">
        <f t="shared" si="8"/>
        <v>57.31438451202402</v>
      </c>
      <c r="HV45" s="347">
        <f t="shared" si="8"/>
        <v>64.229127731092319</v>
      </c>
      <c r="HW45" s="347">
        <f t="shared" si="8"/>
        <v>55.071490078624791</v>
      </c>
      <c r="HX45" s="347">
        <f t="shared" si="8"/>
        <v>57.31438451202402</v>
      </c>
      <c r="HY45" s="347">
        <f t="shared" si="8"/>
        <v>64.229127731092319</v>
      </c>
      <c r="HZ45" s="347">
        <f t="shared" si="8"/>
        <v>55.071490078624791</v>
      </c>
      <c r="IA45" s="347">
        <f t="shared" si="8"/>
        <v>57.31438451202402</v>
      </c>
      <c r="IB45" s="347">
        <f t="shared" si="8"/>
        <v>64.229127731092319</v>
      </c>
      <c r="IC45" s="347">
        <f t="shared" si="8"/>
        <v>55.071490078624791</v>
      </c>
      <c r="ID45" s="347">
        <f t="shared" si="8"/>
        <v>55.025804403246184</v>
      </c>
      <c r="IE45" s="347">
        <f t="shared" si="8"/>
        <v>55.025804403246184</v>
      </c>
      <c r="IF45" s="347">
        <f t="shared" si="8"/>
        <v>55.025804403246184</v>
      </c>
      <c r="IG45" s="347">
        <f t="shared" si="8"/>
        <v>55.025804403246184</v>
      </c>
      <c r="IH45" s="347">
        <f t="shared" si="8"/>
        <v>55.025804403246184</v>
      </c>
      <c r="II45" s="347">
        <f t="shared" si="8"/>
        <v>43.724066989887667</v>
      </c>
      <c r="IJ45" s="347">
        <f t="shared" si="8"/>
        <v>43.724066989887667</v>
      </c>
      <c r="IK45" s="347">
        <f t="shared" si="8"/>
        <v>43.724066989887667</v>
      </c>
      <c r="IL45" s="347">
        <f t="shared" si="8"/>
        <v>43.724066989887667</v>
      </c>
      <c r="IM45" s="347">
        <f t="shared" si="8"/>
        <v>43.724066989887667</v>
      </c>
      <c r="IN45" s="347">
        <f t="shared" si="8"/>
        <v>43.724066989887667</v>
      </c>
      <c r="IO45" s="347">
        <f t="shared" si="8"/>
        <v>43.724066989887667</v>
      </c>
      <c r="IP45" s="347">
        <f t="shared" si="8"/>
        <v>43.724066989887667</v>
      </c>
      <c r="IQ45" s="347">
        <f t="shared" si="8"/>
        <v>43.724066989887667</v>
      </c>
      <c r="IR45" s="347">
        <f t="shared" si="8"/>
        <v>43.724066989887667</v>
      </c>
      <c r="IS45" s="347">
        <f t="shared" si="8"/>
        <v>59.850976842629009</v>
      </c>
      <c r="IT45" s="347">
        <f t="shared" si="8"/>
        <v>44.28317135643907</v>
      </c>
      <c r="IU45" s="347">
        <f t="shared" si="8"/>
        <v>44.28317135643907</v>
      </c>
      <c r="IV45" s="347">
        <f t="shared" si="8"/>
        <v>44.28317135643907</v>
      </c>
      <c r="IW45" s="347">
        <f t="shared" si="8"/>
        <v>40.161647325879926</v>
      </c>
      <c r="IX45" s="347">
        <f t="shared" si="8"/>
        <v>40.161647325879926</v>
      </c>
      <c r="IY45" s="347">
        <f t="shared" si="8"/>
        <v>44.059450390299332</v>
      </c>
      <c r="IZ45" s="347">
        <f t="shared" si="8"/>
        <v>43.724066989887667</v>
      </c>
      <c r="JA45" s="347">
        <f t="shared" si="8"/>
        <v>43.724066989887667</v>
      </c>
      <c r="JB45" s="347">
        <f t="shared" ref="JB45:LM45" si="9">ATAN((COS(JB98*PI()/180)*COS((JB8-JB99)*PI()/180)-6378/(6378+35786))/SQRT(1-(COS(JB98*PI()/180)*COS((JB8-JB99)*PI()/180))^2))/PI()*180</f>
        <v>51.042468607674337</v>
      </c>
      <c r="JC45" s="347">
        <f t="shared" si="9"/>
        <v>43.724066989887667</v>
      </c>
      <c r="JD45" s="347">
        <f t="shared" si="9"/>
        <v>33.776849568756113</v>
      </c>
      <c r="JE45" s="347">
        <f t="shared" si="9"/>
        <v>51.609765133700428</v>
      </c>
      <c r="JF45" s="347">
        <f t="shared" si="9"/>
        <v>44.842933946310595</v>
      </c>
      <c r="JG45" s="347">
        <f t="shared" si="9"/>
        <v>44.842933946310595</v>
      </c>
      <c r="JH45" s="347">
        <f t="shared" si="9"/>
        <v>44.842933946310595</v>
      </c>
      <c r="JI45" s="347">
        <f t="shared" si="9"/>
        <v>44.842933946310595</v>
      </c>
      <c r="JJ45" s="347">
        <f t="shared" si="9"/>
        <v>48.023385945250617</v>
      </c>
      <c r="JK45" s="347">
        <f t="shared" si="9"/>
        <v>48.023385945250617</v>
      </c>
      <c r="JL45" s="347">
        <f t="shared" si="9"/>
        <v>59.887638833445529</v>
      </c>
      <c r="JM45" s="347">
        <f t="shared" si="9"/>
        <v>59.887638833445529</v>
      </c>
      <c r="JN45" s="347">
        <f t="shared" si="9"/>
        <v>59.887638833445529</v>
      </c>
      <c r="JO45" s="347">
        <f t="shared" si="9"/>
        <v>44.943760791402248</v>
      </c>
      <c r="JP45" s="347">
        <f t="shared" si="9"/>
        <v>44.943760791402248</v>
      </c>
      <c r="JQ45" s="347">
        <f t="shared" si="9"/>
        <v>44.943760791402248</v>
      </c>
      <c r="JR45" s="347">
        <f t="shared" si="9"/>
        <v>48.023385945250617</v>
      </c>
      <c r="JS45" s="347">
        <f t="shared" si="9"/>
        <v>48.023385945250617</v>
      </c>
      <c r="JT45" s="347">
        <f t="shared" si="9"/>
        <v>48.023385945250617</v>
      </c>
      <c r="JU45" s="347">
        <f t="shared" si="9"/>
        <v>58.315820996630272</v>
      </c>
      <c r="JV45" s="347">
        <f t="shared" si="9"/>
        <v>58.315820996630272</v>
      </c>
      <c r="JW45" s="347">
        <f t="shared" si="9"/>
        <v>50.609715521487814</v>
      </c>
      <c r="JX45" s="347">
        <f t="shared" si="9"/>
        <v>50.609715521487814</v>
      </c>
      <c r="JY45" s="347">
        <f t="shared" si="9"/>
        <v>50.609715521487814</v>
      </c>
      <c r="JZ45" s="347">
        <f t="shared" si="9"/>
        <v>50.609715521487814</v>
      </c>
      <c r="KA45" s="347">
        <f t="shared" si="9"/>
        <v>50.609715521487814</v>
      </c>
      <c r="KB45" s="347">
        <f t="shared" si="9"/>
        <v>50.609715521487814</v>
      </c>
      <c r="KC45" s="347">
        <f t="shared" si="9"/>
        <v>43.248044099354182</v>
      </c>
      <c r="KD45" s="347">
        <f t="shared" si="9"/>
        <v>43.248044099354182</v>
      </c>
      <c r="KE45" s="347">
        <f t="shared" si="9"/>
        <v>43.248044099354182</v>
      </c>
      <c r="KF45" s="347">
        <f t="shared" si="9"/>
        <v>37.504358547168913</v>
      </c>
      <c r="KG45" s="347">
        <f t="shared" si="9"/>
        <v>37.504358547168913</v>
      </c>
      <c r="KH45" s="347">
        <f t="shared" si="9"/>
        <v>37.504358547168913</v>
      </c>
      <c r="KI45" s="347">
        <f t="shared" si="9"/>
        <v>37.504358547168913</v>
      </c>
      <c r="KJ45" s="347">
        <f t="shared" si="9"/>
        <v>37.504358547168913</v>
      </c>
      <c r="KK45" s="347">
        <f t="shared" si="9"/>
        <v>37.504358547168913</v>
      </c>
      <c r="KL45" s="347">
        <f t="shared" si="9"/>
        <v>48.023385945250617</v>
      </c>
      <c r="KM45" s="347">
        <f t="shared" si="9"/>
        <v>47.823409565646479</v>
      </c>
      <c r="KN45" s="347">
        <f t="shared" si="9"/>
        <v>47.823409565646479</v>
      </c>
      <c r="KO45" s="347">
        <f t="shared" si="9"/>
        <v>47.823409565646479</v>
      </c>
      <c r="KP45" s="347">
        <f t="shared" si="9"/>
        <v>47.823409565646479</v>
      </c>
      <c r="KQ45" s="347">
        <f t="shared" si="9"/>
        <v>45.424246707818398</v>
      </c>
      <c r="KR45" s="347">
        <f t="shared" si="9"/>
        <v>45.424246707818398</v>
      </c>
      <c r="KS45" s="347">
        <f t="shared" si="9"/>
        <v>45.424246707818398</v>
      </c>
      <c r="KT45" s="347">
        <f t="shared" si="9"/>
        <v>45.424246707818398</v>
      </c>
      <c r="KU45" s="347">
        <f t="shared" si="9"/>
        <v>46.090548361925812</v>
      </c>
      <c r="KV45" s="347">
        <f t="shared" si="9"/>
        <v>46.090548361925812</v>
      </c>
      <c r="KW45" s="347">
        <f t="shared" si="9"/>
        <v>46.090548361925812</v>
      </c>
      <c r="KX45" s="347">
        <f t="shared" si="9"/>
        <v>46.090548361925812</v>
      </c>
      <c r="KY45" s="347">
        <f t="shared" si="9"/>
        <v>46.090548361925812</v>
      </c>
      <c r="KZ45" s="347">
        <f t="shared" si="9"/>
        <v>46.090548361925812</v>
      </c>
      <c r="LA45" s="347">
        <f t="shared" si="9"/>
        <v>46.090548361925812</v>
      </c>
      <c r="LB45" s="347">
        <f t="shared" si="9"/>
        <v>51.993620269844556</v>
      </c>
      <c r="LC45" s="347">
        <f t="shared" si="9"/>
        <v>44.977579240296855</v>
      </c>
      <c r="LD45" s="347">
        <f t="shared" si="9"/>
        <v>52.407447333861406</v>
      </c>
      <c r="LE45" s="347">
        <f t="shared" si="9"/>
        <v>44.977579240296855</v>
      </c>
      <c r="LF45" s="347">
        <f t="shared" si="9"/>
        <v>52.407447333861406</v>
      </c>
      <c r="LG45" s="347">
        <f t="shared" si="9"/>
        <v>38.526729042648959</v>
      </c>
      <c r="LH45" s="347">
        <f t="shared" si="9"/>
        <v>36.928852243038854</v>
      </c>
      <c r="LI45" s="347">
        <f t="shared" si="9"/>
        <v>41.573318713539472</v>
      </c>
      <c r="LJ45" s="347">
        <f t="shared" si="9"/>
        <v>36.928852243038854</v>
      </c>
      <c r="LK45" s="347">
        <f t="shared" si="9"/>
        <v>41.573318713539472</v>
      </c>
      <c r="LL45" s="347">
        <f t="shared" si="9"/>
        <v>45.424246707818398</v>
      </c>
      <c r="LM45" s="347">
        <f t="shared" si="9"/>
        <v>52.232020003570106</v>
      </c>
      <c r="LN45" s="347">
        <f t="shared" ref="LN45:MA45" si="10">ATAN((COS(LN98*PI()/180)*COS((LN8-LN99)*PI()/180)-6378/(6378+35786))/SQRT(1-(COS(LN98*PI()/180)*COS((LN8-LN99)*PI()/180))^2))/PI()*180</f>
        <v>34.469530890722858</v>
      </c>
      <c r="LO45" s="347">
        <f t="shared" si="10"/>
        <v>45.457849596625579</v>
      </c>
      <c r="LP45" s="347">
        <f t="shared" si="10"/>
        <v>41.883491179630475</v>
      </c>
      <c r="LQ45" s="347">
        <f t="shared" si="10"/>
        <v>47.980800136160354</v>
      </c>
      <c r="LR45" s="347">
        <f t="shared" si="10"/>
        <v>41.059272507064549</v>
      </c>
      <c r="LS45" s="347">
        <f t="shared" si="10"/>
        <v>32.373197257220141</v>
      </c>
      <c r="LT45" s="347">
        <f t="shared" si="10"/>
        <v>56.473714345572574</v>
      </c>
      <c r="LU45" s="347">
        <f t="shared" si="10"/>
        <v>54.461846923052491</v>
      </c>
      <c r="LV45" s="347">
        <f t="shared" si="10"/>
        <v>30.277021395431991</v>
      </c>
      <c r="LW45" s="347">
        <f t="shared" si="10"/>
        <v>43.741301046365308</v>
      </c>
      <c r="LX45" s="347">
        <f t="shared" si="10"/>
        <v>40.343750879879074</v>
      </c>
      <c r="LY45" s="347">
        <f t="shared" si="10"/>
        <v>48.023364412866606</v>
      </c>
      <c r="LZ45" s="347">
        <f t="shared" si="10"/>
        <v>46.737371387423224</v>
      </c>
      <c r="MA45" s="347">
        <f t="shared" si="10"/>
        <v>43.877725342988484</v>
      </c>
    </row>
    <row r="46" spans="2:339" ht="75.75" thickBot="1" x14ac:dyDescent="0.25">
      <c r="B46" s="338">
        <v>6</v>
      </c>
      <c r="C46" s="341" t="s">
        <v>66</v>
      </c>
      <c r="D46" s="339"/>
      <c r="E46" s="339"/>
      <c r="F46" s="339"/>
      <c r="G46" s="339"/>
      <c r="H46" s="339"/>
      <c r="I46" s="339"/>
      <c r="J46" s="339"/>
      <c r="K46" s="339"/>
      <c r="L46" s="339"/>
      <c r="M46" s="339"/>
      <c r="N46" s="339"/>
      <c r="O46" s="339"/>
      <c r="P46" s="339"/>
      <c r="Q46" s="339"/>
      <c r="R46" s="339"/>
      <c r="S46" s="339"/>
      <c r="T46" s="339"/>
      <c r="U46" s="339"/>
      <c r="V46" s="339"/>
      <c r="W46" s="339"/>
      <c r="X46" s="339"/>
      <c r="Y46" s="339"/>
      <c r="Z46" s="339"/>
      <c r="AA46" s="339"/>
      <c r="AB46" s="339"/>
      <c r="AC46" s="339"/>
      <c r="AD46" s="339"/>
      <c r="AE46" s="339"/>
      <c r="AF46" s="339"/>
      <c r="AG46" s="339"/>
      <c r="AH46" s="339"/>
      <c r="AI46" s="339"/>
      <c r="AJ46" s="339"/>
      <c r="AK46" s="339"/>
      <c r="AL46" s="339"/>
      <c r="AM46" s="339"/>
      <c r="AN46" s="339"/>
      <c r="AO46" s="339"/>
      <c r="AP46" s="339"/>
      <c r="AQ46" s="339"/>
      <c r="AR46" s="339"/>
      <c r="AS46" s="339"/>
      <c r="AT46" s="339"/>
      <c r="AU46" s="339"/>
      <c r="AV46" s="339"/>
      <c r="AW46" s="339"/>
      <c r="AX46" s="339"/>
      <c r="AY46" s="339"/>
      <c r="AZ46" s="339"/>
      <c r="BA46" s="339"/>
      <c r="BB46" s="339"/>
      <c r="BC46" s="339"/>
      <c r="BD46" s="339"/>
      <c r="BE46" s="339"/>
      <c r="BF46" s="339"/>
      <c r="BG46" s="339"/>
      <c r="BH46" s="339"/>
      <c r="BI46" s="339"/>
      <c r="BJ46" s="339"/>
      <c r="BK46" s="339"/>
      <c r="BL46" s="339"/>
      <c r="BM46" s="339"/>
      <c r="BN46" s="339"/>
      <c r="BO46" s="339"/>
      <c r="BP46" s="339"/>
      <c r="BQ46" s="339"/>
      <c r="BR46" s="339"/>
      <c r="BS46" s="339"/>
      <c r="BT46" s="339"/>
      <c r="BU46" s="339"/>
      <c r="BV46" s="339"/>
      <c r="BW46" s="339"/>
      <c r="BX46" s="339"/>
      <c r="BY46" s="339"/>
      <c r="BZ46" s="339"/>
      <c r="CA46" s="339"/>
      <c r="CB46" s="339"/>
      <c r="CC46" s="339"/>
      <c r="CD46" s="339"/>
      <c r="CE46" s="339"/>
      <c r="CF46" s="339"/>
      <c r="CG46" s="339"/>
      <c r="CH46" s="339"/>
      <c r="CI46" s="339"/>
      <c r="CJ46" s="339"/>
      <c r="CK46" s="339"/>
      <c r="CL46" s="339"/>
      <c r="CM46" s="339"/>
      <c r="CN46" s="339"/>
      <c r="CO46" s="339"/>
      <c r="CP46" s="339"/>
      <c r="CQ46" s="339"/>
      <c r="CR46" s="339"/>
      <c r="CS46" s="339"/>
      <c r="CT46" s="339"/>
      <c r="CU46" s="339"/>
      <c r="CV46" s="339"/>
      <c r="CW46" s="339"/>
      <c r="CX46" s="339"/>
      <c r="CY46" s="339"/>
      <c r="CZ46" s="339"/>
      <c r="DA46" s="339"/>
      <c r="DB46" s="339"/>
      <c r="DC46" s="339"/>
      <c r="DD46" s="339"/>
      <c r="DE46" s="339"/>
      <c r="DF46" s="339"/>
      <c r="DG46" s="339"/>
      <c r="DH46" s="339"/>
      <c r="DI46" s="339"/>
      <c r="DJ46" s="339"/>
      <c r="DK46" s="339"/>
      <c r="DL46" s="339"/>
      <c r="DM46" s="339"/>
      <c r="DN46" s="339"/>
      <c r="DO46" s="339"/>
      <c r="DP46" s="339"/>
      <c r="DQ46" s="339"/>
      <c r="DR46" s="339"/>
      <c r="DS46" s="339"/>
      <c r="DT46" s="339"/>
      <c r="DU46" s="339"/>
      <c r="DV46" s="339"/>
      <c r="DW46" s="339"/>
      <c r="DX46" s="339"/>
      <c r="DY46" s="339"/>
      <c r="DZ46" s="339"/>
      <c r="EA46" s="339"/>
      <c r="EB46" s="339"/>
      <c r="EC46" s="339"/>
      <c r="ED46" s="339"/>
      <c r="EE46" s="339"/>
      <c r="EF46" s="339"/>
      <c r="EG46" s="339"/>
      <c r="EH46" s="339"/>
      <c r="EI46" s="339"/>
      <c r="EJ46" s="339"/>
      <c r="EK46" s="339"/>
      <c r="EL46" s="339"/>
      <c r="EM46" s="339"/>
      <c r="EN46" s="339"/>
      <c r="EO46" s="339"/>
      <c r="EP46" s="339"/>
      <c r="EQ46" s="339"/>
      <c r="ER46" s="339"/>
      <c r="ES46" s="339"/>
      <c r="ET46" s="339"/>
      <c r="EU46" s="339"/>
      <c r="EV46" s="339"/>
      <c r="EW46" s="339"/>
      <c r="EX46" s="339"/>
      <c r="EY46" s="339"/>
      <c r="EZ46" s="339"/>
      <c r="FA46" s="339"/>
      <c r="FB46" s="339"/>
      <c r="FC46" s="339"/>
      <c r="FD46" s="339"/>
      <c r="FE46" s="339"/>
      <c r="FF46" s="339"/>
      <c r="FG46" s="339"/>
      <c r="FH46" s="339"/>
      <c r="FI46" s="339"/>
      <c r="FJ46" s="339"/>
      <c r="FK46" s="339"/>
      <c r="FL46" s="339"/>
      <c r="FM46" s="339"/>
      <c r="FN46" s="339"/>
      <c r="FO46" s="339"/>
      <c r="FP46" s="339"/>
      <c r="FQ46" s="339"/>
      <c r="FR46" s="339"/>
      <c r="FS46" s="339"/>
      <c r="FT46" s="339"/>
      <c r="FU46" s="339"/>
      <c r="FV46" s="339"/>
      <c r="FW46" s="339"/>
      <c r="FX46" s="339"/>
      <c r="FY46" s="339"/>
      <c r="FZ46" s="339"/>
      <c r="GA46" s="339"/>
      <c r="GB46" s="339"/>
      <c r="GC46" s="339"/>
      <c r="GD46" s="339"/>
      <c r="GE46" s="339"/>
      <c r="GF46" s="339"/>
      <c r="GG46" s="339"/>
      <c r="GH46" s="339"/>
      <c r="GI46" s="339"/>
      <c r="GJ46" s="339"/>
      <c r="GK46" s="339"/>
      <c r="GL46" s="339"/>
      <c r="GM46" s="339"/>
      <c r="GN46" s="339"/>
      <c r="GO46" s="339"/>
      <c r="GP46" s="339"/>
      <c r="GQ46" s="339"/>
      <c r="GR46" s="339"/>
      <c r="GS46" s="339"/>
      <c r="GT46" s="339"/>
      <c r="GU46" s="339"/>
      <c r="GV46" s="339"/>
      <c r="GW46" s="339"/>
      <c r="GX46" s="339"/>
      <c r="GY46" s="339"/>
      <c r="GZ46" s="339"/>
      <c r="HA46" s="339"/>
      <c r="HB46" s="339"/>
      <c r="HC46" s="339"/>
      <c r="HD46" s="339"/>
      <c r="HE46" s="339"/>
      <c r="HF46" s="339"/>
      <c r="HG46" s="339"/>
      <c r="HH46" s="339"/>
      <c r="HI46" s="339"/>
      <c r="HJ46" s="339"/>
      <c r="HK46" s="339"/>
      <c r="HL46" s="339"/>
      <c r="HM46" s="339"/>
      <c r="HN46" s="339"/>
      <c r="HO46" s="339"/>
      <c r="HP46" s="339"/>
      <c r="HQ46" s="339"/>
      <c r="HR46" s="339"/>
      <c r="HS46" s="339"/>
      <c r="HT46" s="339"/>
      <c r="HU46" s="339"/>
      <c r="HV46" s="339"/>
      <c r="HW46" s="339"/>
      <c r="HX46" s="339"/>
      <c r="HY46" s="339"/>
      <c r="HZ46" s="339"/>
      <c r="IA46" s="339"/>
      <c r="IB46" s="339"/>
      <c r="IC46" s="339"/>
      <c r="ID46" s="339"/>
      <c r="IE46" s="339"/>
      <c r="IF46" s="339"/>
      <c r="IG46" s="339"/>
      <c r="IH46" s="339"/>
      <c r="II46" s="339"/>
      <c r="IJ46" s="339"/>
      <c r="IK46" s="339"/>
      <c r="IL46" s="339"/>
      <c r="IM46" s="339"/>
      <c r="IN46" s="339"/>
      <c r="IO46" s="339"/>
      <c r="IP46" s="339"/>
      <c r="IQ46" s="339"/>
      <c r="IR46" s="339"/>
      <c r="IS46" s="339"/>
      <c r="IT46" s="339"/>
      <c r="IU46" s="339"/>
      <c r="IV46" s="339"/>
      <c r="IW46" s="339"/>
      <c r="IX46" s="339"/>
      <c r="IY46" s="339"/>
      <c r="IZ46" s="339"/>
      <c r="JA46" s="339"/>
      <c r="JB46" s="339"/>
      <c r="JC46" s="339"/>
      <c r="JD46" s="339"/>
      <c r="JE46" s="339"/>
      <c r="JF46" s="339"/>
      <c r="JG46" s="339"/>
      <c r="JH46" s="339"/>
      <c r="JI46" s="339"/>
      <c r="JJ46" s="339"/>
      <c r="JK46" s="339"/>
      <c r="JL46" s="339"/>
      <c r="JM46" s="339"/>
      <c r="JN46" s="339"/>
      <c r="JO46" s="339"/>
      <c r="JP46" s="339"/>
      <c r="JQ46" s="339"/>
      <c r="JR46" s="339"/>
      <c r="JS46" s="339"/>
      <c r="JT46" s="339"/>
      <c r="JU46" s="339"/>
      <c r="JV46" s="339"/>
      <c r="JW46" s="339"/>
      <c r="JX46" s="339"/>
      <c r="JY46" s="339"/>
      <c r="JZ46" s="339"/>
      <c r="KA46" s="339"/>
      <c r="KB46" s="339"/>
      <c r="KC46" s="339"/>
      <c r="KD46" s="339"/>
      <c r="KE46" s="339"/>
      <c r="KF46" s="339"/>
      <c r="KG46" s="339"/>
      <c r="KH46" s="339"/>
      <c r="KI46" s="339"/>
      <c r="KJ46" s="339"/>
      <c r="KK46" s="339"/>
      <c r="KL46" s="339"/>
      <c r="KM46" s="339"/>
      <c r="KN46" s="339"/>
      <c r="KO46" s="339"/>
      <c r="KP46" s="339"/>
      <c r="KQ46" s="339"/>
      <c r="KR46" s="339"/>
      <c r="KS46" s="339"/>
      <c r="KT46" s="339"/>
      <c r="KU46" s="339"/>
      <c r="KV46" s="339"/>
      <c r="KW46" s="339"/>
      <c r="KX46" s="339"/>
      <c r="KY46" s="339"/>
      <c r="KZ46" s="339"/>
      <c r="LA46" s="339"/>
      <c r="LB46" s="339"/>
      <c r="LC46" s="339"/>
      <c r="LD46" s="339"/>
      <c r="LE46" s="339"/>
      <c r="LF46" s="339"/>
      <c r="LG46" s="339"/>
      <c r="LH46" s="339"/>
      <c r="LI46" s="339"/>
      <c r="LJ46" s="339"/>
      <c r="LK46" s="339"/>
      <c r="LL46" s="339"/>
      <c r="LM46" s="339"/>
      <c r="LN46" s="339"/>
      <c r="LO46" s="339"/>
      <c r="LP46" s="339"/>
      <c r="LQ46" s="339"/>
      <c r="LR46" s="339"/>
      <c r="LS46" s="339"/>
      <c r="LT46" s="339"/>
      <c r="LU46" s="339"/>
      <c r="LV46" s="339"/>
      <c r="LW46" s="339"/>
      <c r="LX46" s="339"/>
      <c r="LY46" s="339"/>
      <c r="LZ46" s="339"/>
      <c r="MA46" s="339"/>
    </row>
    <row r="47" spans="2:339" ht="153.75" thickBot="1" x14ac:dyDescent="0.25">
      <c r="B47" s="23" t="s">
        <v>102</v>
      </c>
      <c r="C47" s="58" t="s">
        <v>67</v>
      </c>
      <c r="D47" s="169" t="s">
        <v>38</v>
      </c>
      <c r="E47" s="347">
        <v>17.76109593168152</v>
      </c>
      <c r="F47" s="347">
        <v>20.508378637049379</v>
      </c>
      <c r="G47" s="347">
        <v>21.154832780582499</v>
      </c>
      <c r="H47" s="347">
        <v>25.365318140443399</v>
      </c>
      <c r="I47" s="347">
        <v>28.23565137563515</v>
      </c>
      <c r="J47" s="347">
        <v>36</v>
      </c>
      <c r="K47" s="347">
        <v>33</v>
      </c>
      <c r="L47" s="347">
        <v>36</v>
      </c>
      <c r="M47" s="347">
        <v>29.629999601173239</v>
      </c>
      <c r="N47" s="347">
        <v>32.41999924179914</v>
      </c>
      <c r="O47" s="347">
        <v>32.549999218760362</v>
      </c>
      <c r="P47" s="347">
        <v>32.549999218760362</v>
      </c>
      <c r="Q47" s="347">
        <v>33.499999027735868</v>
      </c>
      <c r="R47" s="347">
        <v>34.129998875953561</v>
      </c>
      <c r="S47" s="347">
        <v>35.519998451952681</v>
      </c>
      <c r="T47" s="347">
        <v>37.219997710270412</v>
      </c>
      <c r="U47" s="347">
        <v>39.849995804496373</v>
      </c>
      <c r="V47" s="347">
        <v>39.849995804496373</v>
      </c>
      <c r="W47" s="347">
        <v>40</v>
      </c>
      <c r="X47" s="347">
        <v>22.09999992956568</v>
      </c>
      <c r="Y47" s="347">
        <v>26.049999825102219</v>
      </c>
      <c r="Z47" s="347">
        <v>26.669999798263589</v>
      </c>
      <c r="AA47" s="347">
        <v>27.54999975295032</v>
      </c>
      <c r="AB47" s="347">
        <v>22.39999992452827</v>
      </c>
      <c r="AC47" s="347">
        <v>23.799999895820012</v>
      </c>
      <c r="AD47" s="347">
        <v>28.399999699541631</v>
      </c>
      <c r="AE47" s="347">
        <v>28.16999971503974</v>
      </c>
      <c r="AF47" s="347">
        <v>28.16999971503974</v>
      </c>
      <c r="AG47" s="347">
        <v>29.339999626935189</v>
      </c>
      <c r="AH47" s="347">
        <v>21.67999993605828</v>
      </c>
      <c r="AI47" s="347">
        <v>23.38999990520524</v>
      </c>
      <c r="AJ47" s="347">
        <v>24.189999886031639</v>
      </c>
      <c r="AK47" s="347">
        <v>15.89999998310398</v>
      </c>
      <c r="AL47" s="347">
        <v>13.89999998933934</v>
      </c>
      <c r="AM47" s="347">
        <v>19.27999996320538</v>
      </c>
      <c r="AN47" s="347">
        <v>13.92999998926544</v>
      </c>
      <c r="AO47" s="347">
        <v>14.32999998822979</v>
      </c>
      <c r="AP47" s="347">
        <v>15.849999983297391</v>
      </c>
      <c r="AQ47" s="347">
        <v>15.39999998494141</v>
      </c>
      <c r="AR47" s="347">
        <v>18.779999967206759</v>
      </c>
      <c r="AS47" s="347">
        <v>19.06999996494223</v>
      </c>
      <c r="AT47" s="347">
        <v>40</v>
      </c>
      <c r="AU47" s="347">
        <v>40</v>
      </c>
      <c r="AV47" s="347">
        <v>22.999999913346869</v>
      </c>
      <c r="AW47" s="347">
        <v>21.999999931168968</v>
      </c>
      <c r="AX47" s="347">
        <v>27.29999976677006</v>
      </c>
      <c r="AY47" s="347">
        <v>30.799999477863221</v>
      </c>
      <c r="AZ47" s="347">
        <v>29.299999630355469</v>
      </c>
      <c r="BA47" s="347">
        <v>32.699999191305913</v>
      </c>
      <c r="BB47" s="347">
        <v>26.10717256215484</v>
      </c>
      <c r="BC47" s="347">
        <v>24.946664180904619</v>
      </c>
      <c r="BD47" s="347">
        <v>29.54838469164488</v>
      </c>
      <c r="BE47" s="347">
        <v>30.89948221944762</v>
      </c>
      <c r="BF47" s="347">
        <v>17.99999997259787</v>
      </c>
      <c r="BG47" s="347">
        <v>18.999999965502759</v>
      </c>
      <c r="BH47" s="347">
        <v>22.199999927925059</v>
      </c>
      <c r="BI47" s="347">
        <v>25.699999838644299</v>
      </c>
      <c r="BJ47" s="347">
        <v>19.299999963035539</v>
      </c>
      <c r="BK47" s="347">
        <v>20.599999950136318</v>
      </c>
      <c r="BL47" s="347">
        <v>24.09999988836913</v>
      </c>
      <c r="BM47" s="347">
        <v>27.599999750089619</v>
      </c>
      <c r="BN47" s="347">
        <v>17.76109593168152</v>
      </c>
      <c r="BO47" s="347">
        <v>20.508378637049379</v>
      </c>
      <c r="BP47" s="347">
        <v>21.154832780582499</v>
      </c>
      <c r="BQ47" s="347">
        <v>26.769836046424121</v>
      </c>
      <c r="BR47" s="347">
        <v>36</v>
      </c>
      <c r="BS47" s="347">
        <v>35.830457107204673</v>
      </c>
      <c r="BT47" s="347">
        <v>32.99999913346867</v>
      </c>
      <c r="BU47" s="347">
        <v>32.99999913346867</v>
      </c>
      <c r="BV47" s="347">
        <v>32.99999913346867</v>
      </c>
      <c r="BW47" s="347">
        <v>34.999998626640483</v>
      </c>
      <c r="BX47" s="347">
        <v>34.999998626640483</v>
      </c>
      <c r="BY47" s="347">
        <v>34.999998626640483</v>
      </c>
      <c r="BZ47" s="347">
        <v>26.999999782337159</v>
      </c>
      <c r="CA47" s="347">
        <v>26.999999782337159</v>
      </c>
      <c r="CB47" s="347">
        <v>26.999999782337159</v>
      </c>
      <c r="CC47" s="347">
        <v>26.999999782337159</v>
      </c>
      <c r="CD47" s="347">
        <v>26.999999782337159</v>
      </c>
      <c r="CE47" s="347">
        <v>34.999998626640483</v>
      </c>
      <c r="CF47" s="347">
        <v>34.999998626640483</v>
      </c>
      <c r="CG47" s="347">
        <v>34.999998626640483</v>
      </c>
      <c r="CH47" s="347">
        <v>34.999998626640483</v>
      </c>
      <c r="CI47" s="347">
        <v>34.999998626640483</v>
      </c>
      <c r="CJ47" s="347">
        <v>34.999998626640483</v>
      </c>
      <c r="CK47" s="347">
        <v>34.999998626640483</v>
      </c>
      <c r="CL47" s="347">
        <v>26.999999782337159</v>
      </c>
      <c r="CM47" s="347">
        <v>26.999999782337159</v>
      </c>
      <c r="CN47" s="347">
        <v>26.999999782337159</v>
      </c>
      <c r="CO47" s="347">
        <v>34.999998626640483</v>
      </c>
      <c r="CP47" s="347">
        <v>34.999998626640483</v>
      </c>
      <c r="CQ47" s="347">
        <v>34.999998626640483</v>
      </c>
      <c r="CR47" s="347">
        <v>26.999999782337159</v>
      </c>
      <c r="CS47" s="347">
        <v>26.999999782337159</v>
      </c>
      <c r="CT47" s="347">
        <v>26.999999782337159</v>
      </c>
      <c r="CU47" s="347">
        <v>26.999999782337159</v>
      </c>
      <c r="CV47" s="347">
        <v>34.999998626640483</v>
      </c>
      <c r="CW47" s="347">
        <v>34.999998626640483</v>
      </c>
      <c r="CX47" s="347">
        <v>34.999998626640483</v>
      </c>
      <c r="CY47" s="347">
        <v>34.999998626640483</v>
      </c>
      <c r="CZ47" s="347">
        <v>34.999998626640483</v>
      </c>
      <c r="DA47" s="347">
        <v>34.999998626640483</v>
      </c>
      <c r="DB47" s="347">
        <v>34.999998626640483</v>
      </c>
      <c r="DC47" s="347">
        <v>34.999998626640483</v>
      </c>
      <c r="DD47" s="347">
        <v>34.999998626640483</v>
      </c>
      <c r="DE47" s="347">
        <v>34.999998626640483</v>
      </c>
      <c r="DF47" s="347">
        <v>34.999998626640483</v>
      </c>
      <c r="DG47" s="347">
        <v>34.999998626640483</v>
      </c>
      <c r="DH47" s="347">
        <v>34.999998626640483</v>
      </c>
      <c r="DI47" s="347">
        <v>34.999998626640483</v>
      </c>
      <c r="DJ47" s="347">
        <v>34.999998626640483</v>
      </c>
      <c r="DK47" s="347">
        <v>26.999999782337159</v>
      </c>
      <c r="DL47" s="347">
        <v>26.999999782337159</v>
      </c>
      <c r="DM47" s="347">
        <v>26.999999782337159</v>
      </c>
      <c r="DN47" s="347">
        <v>26.999999782337159</v>
      </c>
      <c r="DO47" s="347">
        <v>26.999999782337159</v>
      </c>
      <c r="DP47" s="347">
        <v>34.999998626640483</v>
      </c>
      <c r="DQ47" s="347">
        <v>34.999998626640483</v>
      </c>
      <c r="DR47" s="347">
        <v>34.999998626640483</v>
      </c>
      <c r="DS47" s="347">
        <v>34.999998626640483</v>
      </c>
      <c r="DT47" s="347">
        <v>26.999999782337159</v>
      </c>
      <c r="DU47" s="347">
        <v>26.999999782337159</v>
      </c>
      <c r="DV47" s="347">
        <v>26.999999782337159</v>
      </c>
      <c r="DW47" s="347">
        <v>26.999999782337159</v>
      </c>
      <c r="DX47" s="347">
        <v>34.999998626640483</v>
      </c>
      <c r="DY47" s="347">
        <v>34.999998626640483</v>
      </c>
      <c r="DZ47" s="347">
        <v>34.999998626640483</v>
      </c>
      <c r="EA47" s="347">
        <v>34.999998626640483</v>
      </c>
      <c r="EB47" s="347">
        <v>34.999998626640483</v>
      </c>
      <c r="EC47" s="347">
        <v>34.999998626640483</v>
      </c>
      <c r="ED47" s="347">
        <v>34.999998626640483</v>
      </c>
      <c r="EE47" s="347">
        <v>34.999998626640483</v>
      </c>
      <c r="EF47" s="347">
        <v>34.999998626640483</v>
      </c>
      <c r="EG47" s="347">
        <v>34.999998626640483</v>
      </c>
      <c r="EH47" s="347">
        <v>34.999998626640483</v>
      </c>
      <c r="EI47" s="347">
        <v>34.999998626640483</v>
      </c>
      <c r="EJ47" s="347">
        <v>34.999998626640483</v>
      </c>
      <c r="EK47" s="347">
        <v>34.999998626640483</v>
      </c>
      <c r="EL47" s="347">
        <v>34.999998626640483</v>
      </c>
      <c r="EM47" s="347">
        <v>26.999999782337159</v>
      </c>
      <c r="EN47" s="347">
        <v>34.999998626640483</v>
      </c>
      <c r="EO47" s="347">
        <v>34.999998626640483</v>
      </c>
      <c r="EP47" s="347">
        <v>26.999999782337159</v>
      </c>
      <c r="EQ47" s="347">
        <v>26.999999782337159</v>
      </c>
      <c r="ER47" s="347">
        <v>26.999999782337159</v>
      </c>
      <c r="ES47" s="347">
        <v>26.999999782337159</v>
      </c>
      <c r="ET47" s="347">
        <v>26.999999782337159</v>
      </c>
      <c r="EU47" s="347">
        <v>34.999998626640483</v>
      </c>
      <c r="EV47" s="347">
        <v>34.999998626640483</v>
      </c>
      <c r="EW47" s="347">
        <v>34.999998626640483</v>
      </c>
      <c r="EX47" s="347">
        <v>34.999998626640483</v>
      </c>
      <c r="EY47" s="347">
        <v>34.999998626640483</v>
      </c>
      <c r="EZ47" s="347">
        <v>34.999998626640483</v>
      </c>
      <c r="FA47" s="347">
        <v>34.999998626640483</v>
      </c>
      <c r="FB47" s="347">
        <v>34.999998626640483</v>
      </c>
      <c r="FC47" s="347">
        <v>26.999999782337159</v>
      </c>
      <c r="FD47" s="347">
        <v>34.999998626640483</v>
      </c>
      <c r="FE47" s="347">
        <v>34.999998626640483</v>
      </c>
      <c r="FF47" s="347">
        <v>34.999998626640483</v>
      </c>
      <c r="FG47" s="347">
        <v>34.999998626640483</v>
      </c>
      <c r="FH47" s="347">
        <v>26.999999782337159</v>
      </c>
      <c r="FI47" s="347">
        <v>26.999999782337159</v>
      </c>
      <c r="FJ47" s="347">
        <v>26.999999782337159</v>
      </c>
      <c r="FK47" s="347">
        <v>26.999999782337159</v>
      </c>
      <c r="FL47" s="347">
        <v>26.999999782337159</v>
      </c>
      <c r="FM47" s="347">
        <v>34.999998626640483</v>
      </c>
      <c r="FN47" s="347">
        <v>34.999998626640483</v>
      </c>
      <c r="FO47" s="347">
        <v>34.999998626640483</v>
      </c>
      <c r="FP47" s="347">
        <v>34.999998626640483</v>
      </c>
      <c r="FQ47" s="347">
        <v>34.999998626640483</v>
      </c>
      <c r="FR47" s="347">
        <v>34.999998626640483</v>
      </c>
      <c r="FS47" s="347">
        <v>34.999998626640483</v>
      </c>
      <c r="FT47" s="347">
        <v>34.999998626640483</v>
      </c>
      <c r="FU47" s="347">
        <v>26.999999782337159</v>
      </c>
      <c r="FV47" s="347">
        <v>26.999999782337159</v>
      </c>
      <c r="FW47" s="347">
        <v>34.999998626640483</v>
      </c>
      <c r="FX47" s="347">
        <v>34.999998626640483</v>
      </c>
      <c r="FY47" s="347">
        <v>29.989700043360191</v>
      </c>
      <c r="FZ47" s="347">
        <v>29.989700043360191</v>
      </c>
      <c r="GA47" s="347">
        <v>29.989700043360191</v>
      </c>
      <c r="GB47" s="347">
        <v>28.23565137563515</v>
      </c>
      <c r="GC47" s="347">
        <v>29.989700043360191</v>
      </c>
      <c r="GD47" s="347">
        <v>26.989700043360191</v>
      </c>
      <c r="GE47" s="347">
        <v>26.989700043360191</v>
      </c>
      <c r="GF47" s="347">
        <v>26.989700043360191</v>
      </c>
      <c r="GG47" s="347">
        <v>26.989700043360191</v>
      </c>
      <c r="GH47" s="347">
        <v>26.989700043360191</v>
      </c>
      <c r="GI47" s="347">
        <v>26.989700043360191</v>
      </c>
      <c r="GJ47" s="347">
        <v>29.989700043360191</v>
      </c>
      <c r="GK47" s="347">
        <v>29.989700043360191</v>
      </c>
      <c r="GL47" s="347">
        <v>29.989700043360191</v>
      </c>
      <c r="GM47" s="347">
        <v>29.989700043360191</v>
      </c>
      <c r="GN47" s="347">
        <v>28.23565137563515</v>
      </c>
      <c r="GO47" s="347">
        <v>29.989700043360191</v>
      </c>
      <c r="GP47" s="347">
        <v>29.989700043360191</v>
      </c>
      <c r="GQ47" s="347">
        <v>28.23565137563515</v>
      </c>
      <c r="GR47" s="347">
        <v>28.23565137563515</v>
      </c>
      <c r="GS47" s="347">
        <v>26.769836046424121</v>
      </c>
      <c r="GT47" s="347">
        <v>37.277336966159133</v>
      </c>
      <c r="GU47" s="347">
        <v>37.101805679160172</v>
      </c>
      <c r="GV47" s="347">
        <v>31.785659059571401</v>
      </c>
      <c r="GW47" s="347">
        <v>39.028437866789993</v>
      </c>
      <c r="GX47" s="347">
        <v>38.928437945831163</v>
      </c>
      <c r="GY47" s="347">
        <v>24.19370557162749</v>
      </c>
      <c r="GZ47" s="347">
        <v>27.756552215337742</v>
      </c>
      <c r="HA47" s="347">
        <v>27.617671526750701</v>
      </c>
      <c r="HB47" s="347">
        <v>18.686301004025839</v>
      </c>
      <c r="HC47" s="347">
        <v>19.9745632970983</v>
      </c>
      <c r="HD47" s="347">
        <v>19.8163460083945</v>
      </c>
      <c r="HE47" s="347">
        <v>28.93060503350614</v>
      </c>
      <c r="HF47" s="347">
        <v>29.413651789310052</v>
      </c>
      <c r="HG47" s="347">
        <v>16.543702063898792</v>
      </c>
      <c r="HH47" s="347">
        <v>16.383037362750219</v>
      </c>
      <c r="HI47" s="347">
        <v>16.411870297203091</v>
      </c>
      <c r="HJ47" s="347">
        <v>18.915487895933001</v>
      </c>
      <c r="HK47" s="347">
        <v>19.06511348783096</v>
      </c>
      <c r="HL47" s="347">
        <v>12.699031953284511</v>
      </c>
      <c r="HM47" s="347">
        <v>12.88630102767773</v>
      </c>
      <c r="HN47" s="347">
        <v>13.068706358473641</v>
      </c>
      <c r="HO47" s="347">
        <v>19.28601620793933</v>
      </c>
      <c r="HP47" s="347">
        <v>20.586016195081559</v>
      </c>
      <c r="HQ47" s="347">
        <v>21.286016186388569</v>
      </c>
      <c r="HR47" s="347">
        <v>15.07944667309005</v>
      </c>
      <c r="HS47" s="347">
        <v>15.257964626300449</v>
      </c>
      <c r="HT47" s="347">
        <v>15.179446672764239</v>
      </c>
      <c r="HU47" s="347">
        <v>16.150827489372549</v>
      </c>
      <c r="HV47" s="347">
        <v>17.804644090646409</v>
      </c>
      <c r="HW47" s="347">
        <v>17.950827480179509</v>
      </c>
      <c r="HX47" s="347">
        <v>11.11634604440982</v>
      </c>
      <c r="HY47" s="347">
        <v>11.51634604386801</v>
      </c>
      <c r="HZ47" s="347">
        <v>11.427927237039141</v>
      </c>
      <c r="IA47" s="347">
        <v>17.586016219874232</v>
      </c>
      <c r="IB47" s="347">
        <v>19.186016208778039</v>
      </c>
      <c r="IC47" s="347">
        <v>19.58601620530413</v>
      </c>
      <c r="ID47" s="347">
        <v>19.999999956570552</v>
      </c>
      <c r="IE47" s="347">
        <v>19.999999956570552</v>
      </c>
      <c r="IF47" s="347">
        <v>19.999999956570552</v>
      </c>
      <c r="IG47" s="347">
        <v>19.999999956570552</v>
      </c>
      <c r="IH47" s="347">
        <v>19.999999956570552</v>
      </c>
      <c r="II47" s="347">
        <v>19.999999956570552</v>
      </c>
      <c r="IJ47" s="347">
        <v>19.999999956570552</v>
      </c>
      <c r="IK47" s="347">
        <v>19.999999956570552</v>
      </c>
      <c r="IL47" s="347">
        <v>19.999999956570552</v>
      </c>
      <c r="IM47" s="347">
        <v>19.999999956570552</v>
      </c>
      <c r="IN47" s="347">
        <v>19.999999956570552</v>
      </c>
      <c r="IO47" s="347">
        <v>19.999999956570552</v>
      </c>
      <c r="IP47" s="347">
        <v>19.999999956570552</v>
      </c>
      <c r="IQ47" s="347">
        <v>19.999999956570552</v>
      </c>
      <c r="IR47" s="347">
        <v>19.999999956570552</v>
      </c>
      <c r="IS47" s="347">
        <v>40</v>
      </c>
      <c r="IT47" s="347">
        <v>40</v>
      </c>
      <c r="IU47" s="347">
        <v>40</v>
      </c>
      <c r="IV47" s="347">
        <v>40</v>
      </c>
      <c r="IW47" s="347">
        <v>24.999999862664019</v>
      </c>
      <c r="IX47" s="347">
        <v>24.999999862664019</v>
      </c>
      <c r="IY47" s="347">
        <v>29.989700043360191</v>
      </c>
      <c r="IZ47" s="347">
        <v>29.989700043360191</v>
      </c>
      <c r="JA47" s="347">
        <v>28.23565137563515</v>
      </c>
      <c r="JB47" s="347">
        <v>28.23565137563515</v>
      </c>
      <c r="JC47" s="347">
        <v>28.23565137563515</v>
      </c>
      <c r="JD47" s="347"/>
      <c r="JE47" s="347"/>
      <c r="JF47" s="347"/>
      <c r="JG47" s="347"/>
      <c r="JH47" s="347"/>
      <c r="JI47" s="347"/>
      <c r="JJ47" s="347"/>
      <c r="JK47" s="347"/>
      <c r="JL47" s="347">
        <v>30</v>
      </c>
      <c r="JM47" s="347">
        <v>30</v>
      </c>
      <c r="JN47" s="347">
        <v>21</v>
      </c>
      <c r="JO47" s="347">
        <v>30</v>
      </c>
      <c r="JP47" s="347">
        <v>30</v>
      </c>
      <c r="JQ47" s="347">
        <v>21</v>
      </c>
      <c r="JR47" s="347">
        <v>30</v>
      </c>
      <c r="JS47" s="347">
        <v>30</v>
      </c>
      <c r="JT47" s="347">
        <v>21</v>
      </c>
      <c r="JU47" s="347">
        <v>25</v>
      </c>
      <c r="JV47" s="347">
        <v>25</v>
      </c>
      <c r="JW47" s="347">
        <v>40</v>
      </c>
      <c r="JX47" s="347">
        <v>40</v>
      </c>
      <c r="JY47" s="347">
        <v>40</v>
      </c>
      <c r="JZ47" s="347">
        <v>40</v>
      </c>
      <c r="KA47" s="347">
        <v>40</v>
      </c>
      <c r="KB47" s="347">
        <v>40</v>
      </c>
      <c r="KC47" s="347">
        <v>25</v>
      </c>
      <c r="KD47" s="347">
        <v>25</v>
      </c>
      <c r="KE47" s="347">
        <v>25</v>
      </c>
      <c r="KF47" s="347">
        <v>40</v>
      </c>
      <c r="KG47" s="347">
        <v>40</v>
      </c>
      <c r="KH47" s="347">
        <v>40</v>
      </c>
      <c r="KI47" s="347">
        <v>40</v>
      </c>
      <c r="KJ47" s="347">
        <v>40</v>
      </c>
      <c r="KK47" s="347">
        <v>40</v>
      </c>
      <c r="KL47" s="347">
        <v>23</v>
      </c>
      <c r="KM47" s="347">
        <v>25</v>
      </c>
      <c r="KN47" s="347">
        <v>25</v>
      </c>
      <c r="KO47" s="347">
        <v>25</v>
      </c>
      <c r="KP47" s="347">
        <v>25</v>
      </c>
      <c r="KQ47" s="347">
        <v>40</v>
      </c>
      <c r="KR47" s="347">
        <v>40</v>
      </c>
      <c r="KS47" s="347">
        <v>40</v>
      </c>
      <c r="KT47" s="347">
        <v>40</v>
      </c>
      <c r="KU47" s="347">
        <v>40</v>
      </c>
      <c r="KV47" s="347">
        <v>40</v>
      </c>
      <c r="KW47" s="347">
        <v>40</v>
      </c>
      <c r="KX47" s="347">
        <v>40</v>
      </c>
      <c r="KY47" s="347">
        <v>40</v>
      </c>
      <c r="KZ47" s="347">
        <v>40</v>
      </c>
      <c r="LA47" s="347">
        <v>40</v>
      </c>
      <c r="LB47" s="347"/>
      <c r="LC47" s="347"/>
      <c r="LD47" s="347"/>
      <c r="LE47" s="347"/>
      <c r="LF47" s="347"/>
      <c r="LG47" s="347"/>
      <c r="LH47" s="347"/>
      <c r="LI47" s="347"/>
      <c r="LJ47" s="347"/>
      <c r="LK47" s="347"/>
      <c r="LL47" s="347"/>
      <c r="LM47" s="347"/>
      <c r="LN47" s="347"/>
      <c r="LO47" s="347"/>
      <c r="LP47" s="347"/>
      <c r="LQ47" s="347"/>
      <c r="LR47" s="347"/>
      <c r="LS47" s="347"/>
      <c r="LT47" s="347"/>
      <c r="LU47" s="347"/>
      <c r="LV47" s="347"/>
      <c r="LW47" s="347"/>
      <c r="LX47" s="347"/>
      <c r="LY47" s="347"/>
      <c r="LZ47" s="347"/>
      <c r="MA47" s="347"/>
    </row>
    <row r="48" spans="2:339" ht="102.75" thickBot="1" x14ac:dyDescent="0.25">
      <c r="B48" s="23" t="s">
        <v>103</v>
      </c>
      <c r="C48" s="58" t="s">
        <v>68</v>
      </c>
      <c r="D48" s="169" t="s">
        <v>38</v>
      </c>
      <c r="E48" s="337">
        <v>200</v>
      </c>
      <c r="F48" s="337">
        <v>200</v>
      </c>
      <c r="G48" s="337">
        <v>200</v>
      </c>
      <c r="H48" s="337">
        <v>200</v>
      </c>
      <c r="I48" s="337">
        <v>200</v>
      </c>
      <c r="J48" s="337">
        <v>200</v>
      </c>
      <c r="K48" s="337">
        <v>200</v>
      </c>
      <c r="L48" s="337">
        <v>200</v>
      </c>
      <c r="M48" s="337">
        <v>200</v>
      </c>
      <c r="N48" s="337">
        <v>200</v>
      </c>
      <c r="O48" s="337">
        <v>200</v>
      </c>
      <c r="P48" s="337">
        <v>200</v>
      </c>
      <c r="Q48" s="337">
        <v>200</v>
      </c>
      <c r="R48" s="337">
        <v>200</v>
      </c>
      <c r="S48" s="337">
        <v>200</v>
      </c>
      <c r="T48" s="337">
        <v>200</v>
      </c>
      <c r="U48" s="337">
        <v>200</v>
      </c>
      <c r="V48" s="337">
        <v>200</v>
      </c>
      <c r="W48" s="337">
        <v>200</v>
      </c>
      <c r="X48" s="337">
        <v>200</v>
      </c>
      <c r="Y48" s="337">
        <v>200</v>
      </c>
      <c r="Z48" s="337">
        <v>200</v>
      </c>
      <c r="AA48" s="337">
        <v>200</v>
      </c>
      <c r="AB48" s="337">
        <v>200</v>
      </c>
      <c r="AC48" s="337">
        <v>200</v>
      </c>
      <c r="AD48" s="337">
        <v>200</v>
      </c>
      <c r="AE48" s="337">
        <v>200</v>
      </c>
      <c r="AF48" s="337">
        <v>200</v>
      </c>
      <c r="AG48" s="337">
        <v>200</v>
      </c>
      <c r="AH48" s="337">
        <v>200</v>
      </c>
      <c r="AI48" s="337">
        <v>200</v>
      </c>
      <c r="AJ48" s="337">
        <v>200</v>
      </c>
      <c r="AK48" s="337">
        <v>200</v>
      </c>
      <c r="AL48" s="337">
        <v>200</v>
      </c>
      <c r="AM48" s="337">
        <v>200</v>
      </c>
      <c r="AN48" s="337">
        <v>200</v>
      </c>
      <c r="AO48" s="337">
        <v>200</v>
      </c>
      <c r="AP48" s="337">
        <v>200</v>
      </c>
      <c r="AQ48" s="337">
        <v>200</v>
      </c>
      <c r="AR48" s="337">
        <v>200</v>
      </c>
      <c r="AS48" s="337">
        <v>200</v>
      </c>
      <c r="AT48" s="337">
        <v>200</v>
      </c>
      <c r="AU48" s="337">
        <v>200</v>
      </c>
      <c r="AV48" s="337">
        <v>200</v>
      </c>
      <c r="AW48" s="337">
        <v>200</v>
      </c>
      <c r="AX48" s="337">
        <v>200</v>
      </c>
      <c r="AY48" s="337">
        <v>200</v>
      </c>
      <c r="AZ48" s="337">
        <v>200</v>
      </c>
      <c r="BA48" s="337">
        <v>200</v>
      </c>
      <c r="BB48" s="337">
        <v>200</v>
      </c>
      <c r="BC48" s="337">
        <v>200</v>
      </c>
      <c r="BD48" s="337">
        <v>200</v>
      </c>
      <c r="BE48" s="337">
        <v>200</v>
      </c>
      <c r="BF48" s="337">
        <v>200</v>
      </c>
      <c r="BG48" s="337">
        <v>200</v>
      </c>
      <c r="BH48" s="337">
        <v>200</v>
      </c>
      <c r="BI48" s="337">
        <v>200</v>
      </c>
      <c r="BJ48" s="337">
        <v>200</v>
      </c>
      <c r="BK48" s="337">
        <v>200</v>
      </c>
      <c r="BL48" s="337">
        <v>200</v>
      </c>
      <c r="BM48" s="337">
        <v>200</v>
      </c>
      <c r="BN48" s="337">
        <v>200</v>
      </c>
      <c r="BO48" s="337">
        <v>200</v>
      </c>
      <c r="BP48" s="337">
        <v>200</v>
      </c>
      <c r="BQ48" s="337">
        <v>200</v>
      </c>
      <c r="BR48" s="337">
        <v>200</v>
      </c>
      <c r="BS48" s="337">
        <v>200</v>
      </c>
      <c r="BT48" s="337">
        <v>200</v>
      </c>
      <c r="BU48" s="337">
        <v>200</v>
      </c>
      <c r="BV48" s="337">
        <v>200</v>
      </c>
      <c r="BW48" s="337">
        <v>200</v>
      </c>
      <c r="BX48" s="337">
        <v>200</v>
      </c>
      <c r="BY48" s="337">
        <v>200</v>
      </c>
      <c r="BZ48" s="337">
        <v>200</v>
      </c>
      <c r="CA48" s="337">
        <v>200</v>
      </c>
      <c r="CB48" s="337">
        <v>200</v>
      </c>
      <c r="CC48" s="337">
        <v>200</v>
      </c>
      <c r="CD48" s="337">
        <v>200</v>
      </c>
      <c r="CE48" s="337">
        <v>200</v>
      </c>
      <c r="CF48" s="337">
        <v>200</v>
      </c>
      <c r="CG48" s="337">
        <v>200</v>
      </c>
      <c r="CH48" s="337">
        <v>200</v>
      </c>
      <c r="CI48" s="337">
        <v>200</v>
      </c>
      <c r="CJ48" s="337">
        <v>200</v>
      </c>
      <c r="CK48" s="337">
        <v>200</v>
      </c>
      <c r="CL48" s="337">
        <v>200</v>
      </c>
      <c r="CM48" s="337">
        <v>200</v>
      </c>
      <c r="CN48" s="337">
        <v>200</v>
      </c>
      <c r="CO48" s="337">
        <v>200</v>
      </c>
      <c r="CP48" s="337">
        <v>200</v>
      </c>
      <c r="CQ48" s="337">
        <v>200</v>
      </c>
      <c r="CR48" s="337">
        <v>200</v>
      </c>
      <c r="CS48" s="337">
        <v>200</v>
      </c>
      <c r="CT48" s="337">
        <v>200</v>
      </c>
      <c r="CU48" s="337">
        <v>200</v>
      </c>
      <c r="CV48" s="337">
        <v>200</v>
      </c>
      <c r="CW48" s="337">
        <v>200</v>
      </c>
      <c r="CX48" s="337">
        <v>200</v>
      </c>
      <c r="CY48" s="337">
        <v>200</v>
      </c>
      <c r="CZ48" s="337">
        <v>200</v>
      </c>
      <c r="DA48" s="337">
        <v>200</v>
      </c>
      <c r="DB48" s="337">
        <v>200</v>
      </c>
      <c r="DC48" s="337">
        <v>200</v>
      </c>
      <c r="DD48" s="337">
        <v>200</v>
      </c>
      <c r="DE48" s="337">
        <v>200</v>
      </c>
      <c r="DF48" s="337">
        <v>200</v>
      </c>
      <c r="DG48" s="337">
        <v>200</v>
      </c>
      <c r="DH48" s="337">
        <v>200</v>
      </c>
      <c r="DI48" s="337">
        <v>200</v>
      </c>
      <c r="DJ48" s="337">
        <v>200</v>
      </c>
      <c r="DK48" s="337">
        <v>200</v>
      </c>
      <c r="DL48" s="337">
        <v>200</v>
      </c>
      <c r="DM48" s="337">
        <v>200</v>
      </c>
      <c r="DN48" s="337">
        <v>200</v>
      </c>
      <c r="DO48" s="337">
        <v>200</v>
      </c>
      <c r="DP48" s="337">
        <v>200</v>
      </c>
      <c r="DQ48" s="337">
        <v>200</v>
      </c>
      <c r="DR48" s="337">
        <v>200</v>
      </c>
      <c r="DS48" s="337">
        <v>200</v>
      </c>
      <c r="DT48" s="337">
        <v>200</v>
      </c>
      <c r="DU48" s="337">
        <v>200</v>
      </c>
      <c r="DV48" s="337">
        <v>200</v>
      </c>
      <c r="DW48" s="337">
        <v>200</v>
      </c>
      <c r="DX48" s="337">
        <v>200</v>
      </c>
      <c r="DY48" s="337">
        <v>200</v>
      </c>
      <c r="DZ48" s="337">
        <v>200</v>
      </c>
      <c r="EA48" s="337">
        <v>200</v>
      </c>
      <c r="EB48" s="337">
        <v>200</v>
      </c>
      <c r="EC48" s="337">
        <v>200</v>
      </c>
      <c r="ED48" s="337">
        <v>200</v>
      </c>
      <c r="EE48" s="337">
        <v>200</v>
      </c>
      <c r="EF48" s="337">
        <v>200</v>
      </c>
      <c r="EG48" s="337">
        <v>200</v>
      </c>
      <c r="EH48" s="337">
        <v>200</v>
      </c>
      <c r="EI48" s="337">
        <v>200</v>
      </c>
      <c r="EJ48" s="337">
        <v>200</v>
      </c>
      <c r="EK48" s="337">
        <v>200</v>
      </c>
      <c r="EL48" s="337">
        <v>200</v>
      </c>
      <c r="EM48" s="337">
        <v>200</v>
      </c>
      <c r="EN48" s="337">
        <v>200</v>
      </c>
      <c r="EO48" s="337">
        <v>200</v>
      </c>
      <c r="EP48" s="337">
        <v>200</v>
      </c>
      <c r="EQ48" s="337">
        <v>200</v>
      </c>
      <c r="ER48" s="337">
        <v>200</v>
      </c>
      <c r="ES48" s="337">
        <v>200</v>
      </c>
      <c r="ET48" s="337">
        <v>200</v>
      </c>
      <c r="EU48" s="337">
        <v>200</v>
      </c>
      <c r="EV48" s="337">
        <v>200</v>
      </c>
      <c r="EW48" s="337">
        <v>200</v>
      </c>
      <c r="EX48" s="337">
        <v>200</v>
      </c>
      <c r="EY48" s="337">
        <v>200</v>
      </c>
      <c r="EZ48" s="337">
        <v>200</v>
      </c>
      <c r="FA48" s="337">
        <v>200</v>
      </c>
      <c r="FB48" s="337">
        <v>200</v>
      </c>
      <c r="FC48" s="337">
        <v>200</v>
      </c>
      <c r="FD48" s="337">
        <v>200</v>
      </c>
      <c r="FE48" s="337">
        <v>200</v>
      </c>
      <c r="FF48" s="337">
        <v>200</v>
      </c>
      <c r="FG48" s="337">
        <v>200</v>
      </c>
      <c r="FH48" s="337">
        <v>200</v>
      </c>
      <c r="FI48" s="337">
        <v>200</v>
      </c>
      <c r="FJ48" s="337">
        <v>200</v>
      </c>
      <c r="FK48" s="337">
        <v>200</v>
      </c>
      <c r="FL48" s="337">
        <v>200</v>
      </c>
      <c r="FM48" s="337">
        <v>200</v>
      </c>
      <c r="FN48" s="337">
        <v>200</v>
      </c>
      <c r="FO48" s="337">
        <v>200</v>
      </c>
      <c r="FP48" s="337">
        <v>200</v>
      </c>
      <c r="FQ48" s="337">
        <v>200</v>
      </c>
      <c r="FR48" s="337">
        <v>200</v>
      </c>
      <c r="FS48" s="337">
        <v>200</v>
      </c>
      <c r="FT48" s="337">
        <v>200</v>
      </c>
      <c r="FU48" s="337">
        <v>200</v>
      </c>
      <c r="FV48" s="337">
        <v>200</v>
      </c>
      <c r="FW48" s="337">
        <v>200</v>
      </c>
      <c r="FX48" s="337">
        <v>200</v>
      </c>
      <c r="FY48" s="337">
        <v>200</v>
      </c>
      <c r="FZ48" s="337">
        <v>200</v>
      </c>
      <c r="GA48" s="337">
        <v>200</v>
      </c>
      <c r="GB48" s="337">
        <v>200</v>
      </c>
      <c r="GC48" s="337">
        <v>200</v>
      </c>
      <c r="GD48" s="337">
        <v>200</v>
      </c>
      <c r="GE48" s="337">
        <v>200</v>
      </c>
      <c r="GF48" s="337">
        <v>200</v>
      </c>
      <c r="GG48" s="337">
        <v>200</v>
      </c>
      <c r="GH48" s="337">
        <v>200</v>
      </c>
      <c r="GI48" s="337">
        <v>200</v>
      </c>
      <c r="GJ48" s="337">
        <v>200</v>
      </c>
      <c r="GK48" s="337">
        <v>200</v>
      </c>
      <c r="GL48" s="337">
        <v>200</v>
      </c>
      <c r="GM48" s="337">
        <v>200</v>
      </c>
      <c r="GN48" s="337">
        <v>200</v>
      </c>
      <c r="GO48" s="337">
        <v>200</v>
      </c>
      <c r="GP48" s="337">
        <v>200</v>
      </c>
      <c r="GQ48" s="337">
        <v>200</v>
      </c>
      <c r="GR48" s="337">
        <v>200</v>
      </c>
      <c r="GS48" s="337">
        <v>200</v>
      </c>
      <c r="GT48" s="337">
        <v>200</v>
      </c>
      <c r="GU48" s="337">
        <v>200</v>
      </c>
      <c r="GV48" s="337">
        <v>200</v>
      </c>
      <c r="GW48" s="337">
        <v>200</v>
      </c>
      <c r="GX48" s="337">
        <v>200</v>
      </c>
      <c r="GY48" s="337">
        <v>200</v>
      </c>
      <c r="GZ48" s="337">
        <v>200</v>
      </c>
      <c r="HA48" s="337">
        <v>200</v>
      </c>
      <c r="HB48" s="337">
        <v>200</v>
      </c>
      <c r="HC48" s="337">
        <v>200</v>
      </c>
      <c r="HD48" s="337">
        <v>200</v>
      </c>
      <c r="HE48" s="337">
        <v>200</v>
      </c>
      <c r="HF48" s="337">
        <v>200</v>
      </c>
      <c r="HG48" s="337">
        <v>200</v>
      </c>
      <c r="HH48" s="337">
        <v>200</v>
      </c>
      <c r="HI48" s="337">
        <v>200</v>
      </c>
      <c r="HJ48" s="337">
        <v>200</v>
      </c>
      <c r="HK48" s="337">
        <v>200</v>
      </c>
      <c r="HL48" s="337">
        <v>200</v>
      </c>
      <c r="HM48" s="337">
        <v>200</v>
      </c>
      <c r="HN48" s="337">
        <v>200</v>
      </c>
      <c r="HO48" s="337">
        <v>200</v>
      </c>
      <c r="HP48" s="337">
        <v>200</v>
      </c>
      <c r="HQ48" s="337">
        <v>200</v>
      </c>
      <c r="HR48" s="337">
        <v>200</v>
      </c>
      <c r="HS48" s="337">
        <v>200</v>
      </c>
      <c r="HT48" s="337">
        <v>200</v>
      </c>
      <c r="HU48" s="337">
        <v>200</v>
      </c>
      <c r="HV48" s="337">
        <v>200</v>
      </c>
      <c r="HW48" s="337">
        <v>200</v>
      </c>
      <c r="HX48" s="337">
        <v>200</v>
      </c>
      <c r="HY48" s="337">
        <v>200</v>
      </c>
      <c r="HZ48" s="337">
        <v>200</v>
      </c>
      <c r="IA48" s="337">
        <v>200</v>
      </c>
      <c r="IB48" s="337">
        <v>200</v>
      </c>
      <c r="IC48" s="337">
        <v>200</v>
      </c>
      <c r="ID48" s="337">
        <v>200</v>
      </c>
      <c r="IE48" s="337">
        <v>200</v>
      </c>
      <c r="IF48" s="337">
        <v>200</v>
      </c>
      <c r="IG48" s="337">
        <v>200</v>
      </c>
      <c r="IH48" s="337">
        <v>200</v>
      </c>
      <c r="II48" s="337">
        <v>200</v>
      </c>
      <c r="IJ48" s="337">
        <v>200</v>
      </c>
      <c r="IK48" s="337">
        <v>200</v>
      </c>
      <c r="IL48" s="337">
        <v>200</v>
      </c>
      <c r="IM48" s="337">
        <v>200</v>
      </c>
      <c r="IN48" s="337">
        <v>200</v>
      </c>
      <c r="IO48" s="337">
        <v>200</v>
      </c>
      <c r="IP48" s="337">
        <v>200</v>
      </c>
      <c r="IQ48" s="337">
        <v>200</v>
      </c>
      <c r="IR48" s="337">
        <v>200</v>
      </c>
      <c r="IS48" s="337">
        <v>200</v>
      </c>
      <c r="IT48" s="337">
        <v>200</v>
      </c>
      <c r="IU48" s="337">
        <v>200</v>
      </c>
      <c r="IV48" s="337">
        <v>200</v>
      </c>
      <c r="IW48" s="337">
        <v>200</v>
      </c>
      <c r="IX48" s="337">
        <v>200</v>
      </c>
      <c r="IY48" s="337">
        <v>200</v>
      </c>
      <c r="IZ48" s="337">
        <v>200</v>
      </c>
      <c r="JA48" s="337">
        <v>200</v>
      </c>
      <c r="JB48" s="337">
        <v>200</v>
      </c>
      <c r="JC48" s="337">
        <v>200</v>
      </c>
      <c r="JD48" s="337">
        <v>200</v>
      </c>
      <c r="JE48" s="337">
        <v>200</v>
      </c>
      <c r="JF48" s="337">
        <v>200</v>
      </c>
      <c r="JG48" s="337">
        <v>200</v>
      </c>
      <c r="JH48" s="337">
        <v>200</v>
      </c>
      <c r="JI48" s="337">
        <v>200</v>
      </c>
      <c r="JJ48" s="337">
        <v>200</v>
      </c>
      <c r="JK48" s="337">
        <v>200</v>
      </c>
      <c r="JL48" s="337">
        <v>200</v>
      </c>
      <c r="JM48" s="337">
        <v>200</v>
      </c>
      <c r="JN48" s="337">
        <v>200</v>
      </c>
      <c r="JO48" s="337">
        <v>200</v>
      </c>
      <c r="JP48" s="337">
        <v>200</v>
      </c>
      <c r="JQ48" s="337">
        <v>200</v>
      </c>
      <c r="JR48" s="337">
        <v>200</v>
      </c>
      <c r="JS48" s="337">
        <v>200</v>
      </c>
      <c r="JT48" s="337">
        <v>200</v>
      </c>
      <c r="JU48" s="337">
        <v>200</v>
      </c>
      <c r="JV48" s="337">
        <v>200</v>
      </c>
      <c r="JW48" s="337">
        <v>200</v>
      </c>
      <c r="JX48" s="337">
        <v>200</v>
      </c>
      <c r="JY48" s="337">
        <v>200</v>
      </c>
      <c r="JZ48" s="337">
        <v>200</v>
      </c>
      <c r="KA48" s="337">
        <v>200</v>
      </c>
      <c r="KB48" s="337">
        <v>200</v>
      </c>
      <c r="KC48" s="337">
        <v>200</v>
      </c>
      <c r="KD48" s="337">
        <v>200</v>
      </c>
      <c r="KE48" s="337">
        <v>200</v>
      </c>
      <c r="KF48" s="337">
        <v>200</v>
      </c>
      <c r="KG48" s="337">
        <v>200</v>
      </c>
      <c r="KH48" s="337">
        <v>200</v>
      </c>
      <c r="KI48" s="337">
        <v>200</v>
      </c>
      <c r="KJ48" s="337">
        <v>200</v>
      </c>
      <c r="KK48" s="337">
        <v>200</v>
      </c>
      <c r="KL48" s="337">
        <v>200</v>
      </c>
      <c r="KM48" s="337">
        <v>200</v>
      </c>
      <c r="KN48" s="337">
        <v>200</v>
      </c>
      <c r="KO48" s="337">
        <v>200</v>
      </c>
      <c r="KP48" s="337">
        <v>200</v>
      </c>
      <c r="KQ48" s="337">
        <v>200</v>
      </c>
      <c r="KR48" s="337">
        <v>200</v>
      </c>
      <c r="KS48" s="337">
        <v>200</v>
      </c>
      <c r="KT48" s="337">
        <v>200</v>
      </c>
      <c r="KU48" s="337">
        <v>200</v>
      </c>
      <c r="KV48" s="337">
        <v>200</v>
      </c>
      <c r="KW48" s="337">
        <v>200</v>
      </c>
      <c r="KX48" s="337">
        <v>200</v>
      </c>
      <c r="KY48" s="337">
        <v>200</v>
      </c>
      <c r="KZ48" s="337">
        <v>200</v>
      </c>
      <c r="LA48" s="337">
        <v>200</v>
      </c>
      <c r="LB48" s="337">
        <v>200</v>
      </c>
      <c r="LC48" s="337">
        <v>200</v>
      </c>
      <c r="LD48" s="337">
        <v>200</v>
      </c>
      <c r="LE48" s="337">
        <v>200</v>
      </c>
      <c r="LF48" s="337">
        <v>200</v>
      </c>
      <c r="LG48" s="337">
        <v>200</v>
      </c>
      <c r="LH48" s="337">
        <v>200</v>
      </c>
      <c r="LI48" s="337">
        <v>200</v>
      </c>
      <c r="LJ48" s="337">
        <v>200</v>
      </c>
      <c r="LK48" s="337">
        <v>200</v>
      </c>
      <c r="LL48" s="337">
        <v>200</v>
      </c>
      <c r="LM48" s="337">
        <v>200</v>
      </c>
      <c r="LN48" s="337">
        <v>200</v>
      </c>
      <c r="LO48" s="337">
        <v>200</v>
      </c>
      <c r="LP48" s="337">
        <v>200</v>
      </c>
      <c r="LQ48" s="337">
        <v>200</v>
      </c>
      <c r="LR48" s="337">
        <v>200</v>
      </c>
      <c r="LS48" s="337">
        <v>200</v>
      </c>
      <c r="LT48" s="337">
        <v>200</v>
      </c>
      <c r="LU48" s="337">
        <v>200</v>
      </c>
      <c r="LV48" s="337">
        <v>200</v>
      </c>
      <c r="LW48" s="337">
        <v>200</v>
      </c>
      <c r="LX48" s="337">
        <v>200</v>
      </c>
      <c r="LY48" s="337">
        <v>200</v>
      </c>
      <c r="LZ48" s="337">
        <v>200</v>
      </c>
      <c r="MA48" s="337">
        <v>200</v>
      </c>
    </row>
    <row r="49" spans="2:339" ht="179.25" thickBot="1" x14ac:dyDescent="0.25">
      <c r="B49" s="23" t="s">
        <v>104</v>
      </c>
      <c r="C49" s="58" t="s">
        <v>69</v>
      </c>
      <c r="D49" s="169" t="s">
        <v>38</v>
      </c>
      <c r="E49" s="347">
        <v>19.586073069455121</v>
      </c>
      <c r="F49" s="347">
        <v>17.7342761924874</v>
      </c>
      <c r="G49" s="347">
        <v>20.48503048262576</v>
      </c>
      <c r="H49" s="347">
        <v>24.544595121578752</v>
      </c>
      <c r="I49" s="347">
        <v>22.767505759402631</v>
      </c>
      <c r="J49" s="347">
        <v>40</v>
      </c>
      <c r="K49" s="347">
        <v>26.8066891029654</v>
      </c>
      <c r="L49" s="347">
        <v>40</v>
      </c>
      <c r="M49" s="347">
        <v>19.88501517652886</v>
      </c>
      <c r="N49" s="347">
        <v>21.378337957144659</v>
      </c>
      <c r="O49" s="347">
        <v>17.593035675045549</v>
      </c>
      <c r="P49" s="347">
        <v>17.593035675045549</v>
      </c>
      <c r="Q49" s="347">
        <v>19.03731951875292</v>
      </c>
      <c r="R49" s="347">
        <v>19.88501517652886</v>
      </c>
      <c r="S49" s="347">
        <v>21.55031587534307</v>
      </c>
      <c r="T49" s="347">
        <v>23.28060919781888</v>
      </c>
      <c r="U49" s="347">
        <v>25.465635904979461</v>
      </c>
      <c r="V49" s="347">
        <v>25.465635904979461</v>
      </c>
      <c r="W49" s="347">
        <v>26.416214122090111</v>
      </c>
      <c r="X49" s="347">
        <v>23.653906060359699</v>
      </c>
      <c r="Y49" s="347">
        <v>19.540594812343251</v>
      </c>
      <c r="Z49" s="347">
        <v>19.830822106958099</v>
      </c>
      <c r="AA49" s="347">
        <v>20.617998543139201</v>
      </c>
      <c r="AB49" s="347">
        <v>17.063326154981031</v>
      </c>
      <c r="AC49" s="347">
        <v>19.93012044081383</v>
      </c>
      <c r="AD49" s="347">
        <v>17.922145393777839</v>
      </c>
      <c r="AE49" s="347">
        <v>21.769999804158129</v>
      </c>
      <c r="AF49" s="347">
        <v>21.769999804158129</v>
      </c>
      <c r="AG49" s="347">
        <v>22.739999755146929</v>
      </c>
      <c r="AH49" s="347">
        <v>19.8398593110124</v>
      </c>
      <c r="AI49" s="347">
        <v>16.873277884535149</v>
      </c>
      <c r="AJ49" s="347">
        <v>17.63072760081625</v>
      </c>
      <c r="AK49" s="347">
        <v>25.530170998464921</v>
      </c>
      <c r="AL49" s="347">
        <v>23.7152185215282</v>
      </c>
      <c r="AM49" s="347">
        <v>23.7152185215282</v>
      </c>
      <c r="AN49" s="347">
        <v>24.98570802659999</v>
      </c>
      <c r="AO49" s="347">
        <v>25.188896091959961</v>
      </c>
      <c r="AP49" s="347">
        <v>25.530170998464921</v>
      </c>
      <c r="AQ49" s="347">
        <v>23.421667395201439</v>
      </c>
      <c r="AR49" s="347">
        <v>22.359439554604371</v>
      </c>
      <c r="AS49" s="347">
        <v>19.830822106958099</v>
      </c>
      <c r="AT49" s="347">
        <v>26.297873068003021</v>
      </c>
      <c r="AU49" s="347">
        <v>40</v>
      </c>
      <c r="AV49" s="347">
        <v>24.9999995879921</v>
      </c>
      <c r="AW49" s="347">
        <v>22.999999740040579</v>
      </c>
      <c r="AX49" s="347">
        <v>23.806689310657891</v>
      </c>
      <c r="AY49" s="347">
        <v>23.806689310657891</v>
      </c>
      <c r="AZ49" s="347">
        <v>20.48503048262576</v>
      </c>
      <c r="BA49" s="347">
        <v>20.48503048262576</v>
      </c>
      <c r="BB49" s="347">
        <v>24.544595121578752</v>
      </c>
      <c r="BC49" s="347">
        <v>29.999998697116752</v>
      </c>
      <c r="BD49" s="347">
        <v>24.544595121578752</v>
      </c>
      <c r="BE49" s="347">
        <v>34.999995879922743</v>
      </c>
      <c r="BF49" s="347">
        <v>18.668043736198381</v>
      </c>
      <c r="BG49" s="347">
        <v>19.586073069455121</v>
      </c>
      <c r="BH49" s="347">
        <v>19.586073069455121</v>
      </c>
      <c r="BI49" s="347">
        <v>22.2099023589954</v>
      </c>
      <c r="BJ49" s="347">
        <v>16.31021555238317</v>
      </c>
      <c r="BK49" s="347">
        <v>17.262397976414729</v>
      </c>
      <c r="BL49" s="347">
        <v>17.7342761924874</v>
      </c>
      <c r="BM49" s="347">
        <v>19.129222284414581</v>
      </c>
      <c r="BN49" s="347">
        <v>19.586073069455121</v>
      </c>
      <c r="BO49" s="347">
        <v>17.7342761924874</v>
      </c>
      <c r="BP49" s="347">
        <v>20.48503048262576</v>
      </c>
      <c r="BQ49" s="347">
        <v>16.18553828835493</v>
      </c>
      <c r="BR49" s="347">
        <v>40</v>
      </c>
      <c r="BS49" s="347">
        <v>28.232759042909549</v>
      </c>
      <c r="BT49" s="347">
        <v>16.591408039091551</v>
      </c>
      <c r="BU49" s="347">
        <v>18.42058216707893</v>
      </c>
      <c r="BV49" s="347">
        <v>16.217697965959989</v>
      </c>
      <c r="BW49" s="347">
        <v>22.293108135244349</v>
      </c>
      <c r="BX49" s="347">
        <v>22.293108135244349</v>
      </c>
      <c r="BY49" s="347">
        <v>22.293108135244349</v>
      </c>
      <c r="BZ49" s="347">
        <v>21.6158852661138</v>
      </c>
      <c r="CA49" s="347">
        <v>21.6158852661138</v>
      </c>
      <c r="CB49" s="347">
        <v>21.6158852661138</v>
      </c>
      <c r="CC49" s="347">
        <v>21.6158852661138</v>
      </c>
      <c r="CD49" s="347">
        <v>21.6158852661138</v>
      </c>
      <c r="CE49" s="347">
        <v>22.293108135244349</v>
      </c>
      <c r="CF49" s="347">
        <v>22.293108135244349</v>
      </c>
      <c r="CG49" s="347">
        <v>22.293108135244349</v>
      </c>
      <c r="CH49" s="347">
        <v>22.293108135244349</v>
      </c>
      <c r="CI49" s="347">
        <v>22.293108135244349</v>
      </c>
      <c r="CJ49" s="347">
        <v>22.293108135244349</v>
      </c>
      <c r="CK49" s="347">
        <v>22.293108135244349</v>
      </c>
      <c r="CL49" s="347">
        <v>26.999999347011499</v>
      </c>
      <c r="CM49" s="347">
        <v>26.999999347011499</v>
      </c>
      <c r="CN49" s="347">
        <v>26.999999347011499</v>
      </c>
      <c r="CO49" s="347">
        <v>29.999998697116752</v>
      </c>
      <c r="CP49" s="347">
        <v>23.106510304428181</v>
      </c>
      <c r="CQ49" s="347">
        <v>23.106510304428181</v>
      </c>
      <c r="CR49" s="347">
        <v>22.302008476524719</v>
      </c>
      <c r="CS49" s="347">
        <v>22.302008476524719</v>
      </c>
      <c r="CT49" s="347">
        <v>22.302008476524719</v>
      </c>
      <c r="CU49" s="347">
        <v>22.302008476524719</v>
      </c>
      <c r="CV49" s="347">
        <v>23.106510304428181</v>
      </c>
      <c r="CW49" s="347">
        <v>23.106510304428181</v>
      </c>
      <c r="CX49" s="347">
        <v>23.106510304428181</v>
      </c>
      <c r="CY49" s="347">
        <v>23.106510304428181</v>
      </c>
      <c r="CZ49" s="347">
        <v>23.106510304428181</v>
      </c>
      <c r="DA49" s="347">
        <v>27.7164297770159</v>
      </c>
      <c r="DB49" s="347">
        <v>27.7164297770159</v>
      </c>
      <c r="DC49" s="347">
        <v>27.7164297770159</v>
      </c>
      <c r="DD49" s="347">
        <v>27.7164297770159</v>
      </c>
      <c r="DE49" s="347">
        <v>29.999998697116752</v>
      </c>
      <c r="DF49" s="347">
        <v>29.999998697116752</v>
      </c>
      <c r="DG49" s="347">
        <v>29.999998697116752</v>
      </c>
      <c r="DH49" s="347">
        <v>29.999998697116752</v>
      </c>
      <c r="DI49" s="347">
        <v>29.999998697116752</v>
      </c>
      <c r="DJ49" s="347">
        <v>29.999998697116752</v>
      </c>
      <c r="DK49" s="347">
        <v>26.999999347011499</v>
      </c>
      <c r="DL49" s="347">
        <v>26.999999347011499</v>
      </c>
      <c r="DM49" s="347">
        <v>26.999999347011499</v>
      </c>
      <c r="DN49" s="347">
        <v>26.999999347011499</v>
      </c>
      <c r="DO49" s="347">
        <v>26.999999347011499</v>
      </c>
      <c r="DP49" s="347">
        <v>29.999998697116752</v>
      </c>
      <c r="DQ49" s="347">
        <v>23.106510304428181</v>
      </c>
      <c r="DR49" s="347">
        <v>23.106510304428181</v>
      </c>
      <c r="DS49" s="347">
        <v>23.106510304428181</v>
      </c>
      <c r="DT49" s="347">
        <v>22.302008476524719</v>
      </c>
      <c r="DU49" s="347">
        <v>22.302008476524719</v>
      </c>
      <c r="DV49" s="347">
        <v>22.302008476524719</v>
      </c>
      <c r="DW49" s="347">
        <v>22.302008476524719</v>
      </c>
      <c r="DX49" s="347">
        <v>23.106510304428181</v>
      </c>
      <c r="DY49" s="347">
        <v>23.106510304428181</v>
      </c>
      <c r="DZ49" s="347">
        <v>23.106510304428181</v>
      </c>
      <c r="EA49" s="347">
        <v>23.106510304428181</v>
      </c>
      <c r="EB49" s="347">
        <v>23.106510304428181</v>
      </c>
      <c r="EC49" s="347">
        <v>23.106510304428181</v>
      </c>
      <c r="ED49" s="347">
        <v>23.106510304428181</v>
      </c>
      <c r="EE49" s="347">
        <v>23.106510304428181</v>
      </c>
      <c r="EF49" s="347">
        <v>23.106510304428181</v>
      </c>
      <c r="EG49" s="347">
        <v>29.999998697116752</v>
      </c>
      <c r="EH49" s="347">
        <v>29.999998697116752</v>
      </c>
      <c r="EI49" s="347">
        <v>29.999998697116752</v>
      </c>
      <c r="EJ49" s="347">
        <v>29.999998697116752</v>
      </c>
      <c r="EK49" s="347">
        <v>29.999998697116752</v>
      </c>
      <c r="EL49" s="347">
        <v>29.999998697116752</v>
      </c>
      <c r="EM49" s="347">
        <v>26.999999347011499</v>
      </c>
      <c r="EN49" s="347">
        <v>22.293108135244349</v>
      </c>
      <c r="EO49" s="347">
        <v>22.293108135244349</v>
      </c>
      <c r="EP49" s="347">
        <v>21.6158852661138</v>
      </c>
      <c r="EQ49" s="347">
        <v>21.6158852661138</v>
      </c>
      <c r="ER49" s="347">
        <v>21.6158852661138</v>
      </c>
      <c r="ES49" s="347">
        <v>21.6158852661138</v>
      </c>
      <c r="ET49" s="347">
        <v>21.6158852661138</v>
      </c>
      <c r="EU49" s="347">
        <v>22.293108135244349</v>
      </c>
      <c r="EV49" s="347">
        <v>22.293108135244349</v>
      </c>
      <c r="EW49" s="347">
        <v>22.293108135244349</v>
      </c>
      <c r="EX49" s="347">
        <v>22.293108135244349</v>
      </c>
      <c r="EY49" s="347">
        <v>22.293108135244349</v>
      </c>
      <c r="EZ49" s="347">
        <v>22.293108135244349</v>
      </c>
      <c r="FA49" s="347">
        <v>22.293108135244349</v>
      </c>
      <c r="FB49" s="347">
        <v>22.293108135244349</v>
      </c>
      <c r="FC49" s="347">
        <v>21.6158852661138</v>
      </c>
      <c r="FD49" s="347">
        <v>22.293108135244349</v>
      </c>
      <c r="FE49" s="347">
        <v>23.106510304428181</v>
      </c>
      <c r="FF49" s="347">
        <v>22.293108135244349</v>
      </c>
      <c r="FG49" s="347">
        <v>23.106510304428181</v>
      </c>
      <c r="FH49" s="347">
        <v>21.6158852661138</v>
      </c>
      <c r="FI49" s="347">
        <v>21.6158852661138</v>
      </c>
      <c r="FJ49" s="347">
        <v>21.6158852661138</v>
      </c>
      <c r="FK49" s="347">
        <v>21.6158852661138</v>
      </c>
      <c r="FL49" s="347">
        <v>21.6158852661138</v>
      </c>
      <c r="FM49" s="347">
        <v>22.293108135244349</v>
      </c>
      <c r="FN49" s="347">
        <v>22.293108135244349</v>
      </c>
      <c r="FO49" s="347">
        <v>23.106510304428181</v>
      </c>
      <c r="FP49" s="347">
        <v>23.106510304428181</v>
      </c>
      <c r="FQ49" s="347">
        <v>23.106510304428181</v>
      </c>
      <c r="FR49" s="347">
        <v>23.106510304428181</v>
      </c>
      <c r="FS49" s="347">
        <v>23.106510304428181</v>
      </c>
      <c r="FT49" s="347">
        <v>29.999998697116752</v>
      </c>
      <c r="FU49" s="347">
        <v>26.999999347011499</v>
      </c>
      <c r="FV49" s="347">
        <v>26.999999347011499</v>
      </c>
      <c r="FW49" s="347">
        <v>29.999998697116752</v>
      </c>
      <c r="FX49" s="347">
        <v>29.999998697116752</v>
      </c>
      <c r="FY49" s="347">
        <v>26.98454679466132</v>
      </c>
      <c r="FZ49" s="347">
        <v>26.98454679466132</v>
      </c>
      <c r="GA49" s="347">
        <v>26.98454679466132</v>
      </c>
      <c r="GB49" s="347">
        <v>26.01853779315578</v>
      </c>
      <c r="GC49" s="347">
        <v>26.98454679466132</v>
      </c>
      <c r="GD49" s="347">
        <v>19.208187503332539</v>
      </c>
      <c r="GE49" s="347">
        <v>19.208187503332539</v>
      </c>
      <c r="GF49" s="347">
        <v>19.208187503332539</v>
      </c>
      <c r="GG49" s="347">
        <v>19.208187503332539</v>
      </c>
      <c r="GH49" s="347">
        <v>19.208187503332539</v>
      </c>
      <c r="GI49" s="347">
        <v>19.208187503332539</v>
      </c>
      <c r="GJ49" s="347">
        <v>26.98454679466132</v>
      </c>
      <c r="GK49" s="347">
        <v>26.01853779315578</v>
      </c>
      <c r="GL49" s="347">
        <v>26.98454679466132</v>
      </c>
      <c r="GM49" s="347">
        <v>26.98454679466132</v>
      </c>
      <c r="GN49" s="347">
        <v>26.98454679466132</v>
      </c>
      <c r="GO49" s="347">
        <v>19.585135739179119</v>
      </c>
      <c r="GP49" s="347">
        <v>26.98454679466132</v>
      </c>
      <c r="GQ49" s="347">
        <v>26.01853779315578</v>
      </c>
      <c r="GR49" s="347">
        <v>26.98454679466132</v>
      </c>
      <c r="GS49" s="347">
        <v>16.18553828835493</v>
      </c>
      <c r="GT49" s="347">
        <v>23.245161260829711</v>
      </c>
      <c r="GU49" s="347">
        <v>23.072594311033559</v>
      </c>
      <c r="GV49" s="347">
        <v>15.312525158806871</v>
      </c>
      <c r="GW49" s="347">
        <v>25.09323183746562</v>
      </c>
      <c r="GX49" s="347">
        <v>25.09323183746562</v>
      </c>
      <c r="GY49" s="347">
        <v>19.371564014120072</v>
      </c>
      <c r="GZ49" s="347">
        <v>20.239343001477199</v>
      </c>
      <c r="HA49" s="347">
        <v>20.105287669547149</v>
      </c>
      <c r="HB49" s="347">
        <v>24.4591371850223</v>
      </c>
      <c r="HC49" s="347">
        <v>23.55145994894368</v>
      </c>
      <c r="HD49" s="347">
        <v>23.493242661315399</v>
      </c>
      <c r="HE49" s="347">
        <v>21.313395874314889</v>
      </c>
      <c r="HF49" s="347">
        <v>21.891510438074011</v>
      </c>
      <c r="HG49" s="347">
        <v>24.488297208258398</v>
      </c>
      <c r="HH49" s="347">
        <v>24.879301555953081</v>
      </c>
      <c r="HI49" s="347">
        <v>24.838765883205951</v>
      </c>
      <c r="HJ49" s="347">
        <v>24.631373069568649</v>
      </c>
      <c r="HK49" s="347">
        <v>24.365726420524251</v>
      </c>
      <c r="HL49" s="347">
        <v>23.856823377850969</v>
      </c>
      <c r="HM49" s="347">
        <v>23.716806349961601</v>
      </c>
      <c r="HN49" s="347">
        <v>23.926497780344359</v>
      </c>
      <c r="HO49" s="347">
        <v>25.230611324040719</v>
      </c>
      <c r="HP49" s="347">
        <v>24.339922270669408</v>
      </c>
      <c r="HQ49" s="347">
        <v>23.308655664506681</v>
      </c>
      <c r="HR49" s="347">
        <v>25.281455018115501</v>
      </c>
      <c r="HS49" s="347">
        <v>25.3258142635834</v>
      </c>
      <c r="HT49" s="347">
        <v>25.34729630831794</v>
      </c>
      <c r="HU49" s="347">
        <v>25.38399868936623</v>
      </c>
      <c r="HV49" s="347">
        <v>25.240295202180519</v>
      </c>
      <c r="HW49" s="347">
        <v>25.052231824373859</v>
      </c>
      <c r="HX49" s="347">
        <v>22.943117941887561</v>
      </c>
      <c r="HY49" s="347">
        <v>22.943117941887561</v>
      </c>
      <c r="HZ49" s="347">
        <v>22.954699134477831</v>
      </c>
      <c r="IA49" s="347">
        <v>26.053865813457641</v>
      </c>
      <c r="IB49" s="347">
        <v>25.582280372165972</v>
      </c>
      <c r="IC49" s="347">
        <v>25.230611324040719</v>
      </c>
      <c r="ID49" s="347">
        <v>23.999999670000001</v>
      </c>
      <c r="IE49" s="347">
        <v>19.811676500000001</v>
      </c>
      <c r="IF49" s="347">
        <v>21.896264309999999</v>
      </c>
      <c r="IG49" s="347">
        <v>21.896264309999999</v>
      </c>
      <c r="IH49" s="347">
        <v>21.896264309999999</v>
      </c>
      <c r="II49" s="347">
        <v>21.896264309999999</v>
      </c>
      <c r="IJ49" s="347">
        <v>21.896264309999999</v>
      </c>
      <c r="IK49" s="347">
        <v>21.896264309999999</v>
      </c>
      <c r="IL49" s="347">
        <v>21.896264309999999</v>
      </c>
      <c r="IM49" s="347">
        <v>21.896264309999999</v>
      </c>
      <c r="IN49" s="347">
        <v>21.896264309999999</v>
      </c>
      <c r="IO49" s="347">
        <v>21.896264309999999</v>
      </c>
      <c r="IP49" s="347">
        <v>21.896264309999999</v>
      </c>
      <c r="IQ49" s="347">
        <v>21.896264309999999</v>
      </c>
      <c r="IR49" s="347">
        <v>21.896264309999999</v>
      </c>
      <c r="IS49" s="347">
        <v>19.901779770000001</v>
      </c>
      <c r="IT49" s="347">
        <v>40</v>
      </c>
      <c r="IU49" s="347">
        <v>40</v>
      </c>
      <c r="IV49" s="347">
        <v>40</v>
      </c>
      <c r="IW49" s="347">
        <v>40</v>
      </c>
      <c r="IX49" s="347">
        <v>40</v>
      </c>
      <c r="IY49" s="347">
        <v>26.98454679</v>
      </c>
      <c r="IZ49" s="347">
        <v>26.98454679</v>
      </c>
      <c r="JA49" s="347">
        <v>26.98454679</v>
      </c>
      <c r="JB49" s="347">
        <v>26.98454679</v>
      </c>
      <c r="JC49" s="347">
        <v>26.98454679</v>
      </c>
      <c r="JD49" s="347">
        <v>16.987266569999999</v>
      </c>
      <c r="JE49" s="347">
        <v>16.987266569999999</v>
      </c>
      <c r="JF49" s="347">
        <v>40</v>
      </c>
      <c r="JG49" s="347">
        <v>40</v>
      </c>
      <c r="JH49" s="347">
        <v>40</v>
      </c>
      <c r="JI49" s="347">
        <v>40</v>
      </c>
      <c r="JJ49" s="347">
        <v>40</v>
      </c>
      <c r="JK49" s="347">
        <v>40</v>
      </c>
      <c r="JL49" s="347">
        <v>30</v>
      </c>
      <c r="JM49" s="347">
        <v>30</v>
      </c>
      <c r="JN49" s="347">
        <v>20</v>
      </c>
      <c r="JO49" s="347">
        <v>30</v>
      </c>
      <c r="JP49" s="347">
        <v>30</v>
      </c>
      <c r="JQ49" s="347">
        <v>20</v>
      </c>
      <c r="JR49" s="347">
        <v>30</v>
      </c>
      <c r="JS49" s="347">
        <v>30</v>
      </c>
      <c r="JT49" s="347">
        <v>20</v>
      </c>
      <c r="JU49" s="347">
        <v>24</v>
      </c>
      <c r="JV49" s="347">
        <v>24</v>
      </c>
      <c r="JW49" s="347">
        <v>20</v>
      </c>
      <c r="JX49" s="347">
        <v>20</v>
      </c>
      <c r="JY49" s="347">
        <v>20</v>
      </c>
      <c r="JZ49" s="347">
        <v>20</v>
      </c>
      <c r="KA49" s="347">
        <v>20</v>
      </c>
      <c r="KB49" s="347">
        <v>20</v>
      </c>
      <c r="KC49" s="347">
        <v>24</v>
      </c>
      <c r="KD49" s="347">
        <v>24</v>
      </c>
      <c r="KE49" s="347">
        <v>24</v>
      </c>
      <c r="KF49" s="347">
        <v>20</v>
      </c>
      <c r="KG49" s="347">
        <v>20</v>
      </c>
      <c r="KH49" s="347">
        <v>20</v>
      </c>
      <c r="KI49" s="347">
        <v>20</v>
      </c>
      <c r="KJ49" s="347">
        <v>20</v>
      </c>
      <c r="KK49" s="347">
        <v>20</v>
      </c>
      <c r="KL49" s="347">
        <v>23</v>
      </c>
      <c r="KM49" s="347">
        <v>24</v>
      </c>
      <c r="KN49" s="347">
        <v>24</v>
      </c>
      <c r="KO49" s="347">
        <v>24</v>
      </c>
      <c r="KP49" s="347">
        <v>24</v>
      </c>
      <c r="KQ49" s="347">
        <v>40</v>
      </c>
      <c r="KR49" s="347">
        <v>40</v>
      </c>
      <c r="KS49" s="347">
        <v>40</v>
      </c>
      <c r="KT49" s="347">
        <v>40</v>
      </c>
      <c r="KU49" s="347">
        <v>20</v>
      </c>
      <c r="KV49" s="347">
        <v>20</v>
      </c>
      <c r="KW49" s="347">
        <v>20</v>
      </c>
      <c r="KX49" s="347">
        <v>20</v>
      </c>
      <c r="KY49" s="347">
        <v>20</v>
      </c>
      <c r="KZ49" s="347">
        <v>20</v>
      </c>
      <c r="LA49" s="347">
        <v>40</v>
      </c>
      <c r="LB49" s="347">
        <v>40</v>
      </c>
      <c r="LC49" s="347">
        <v>40</v>
      </c>
      <c r="LD49" s="347">
        <v>40</v>
      </c>
      <c r="LE49" s="347">
        <v>40</v>
      </c>
      <c r="LF49" s="347">
        <v>40</v>
      </c>
      <c r="LG49" s="347">
        <v>40</v>
      </c>
      <c r="LH49" s="347">
        <v>40</v>
      </c>
      <c r="LI49" s="347">
        <v>40</v>
      </c>
      <c r="LJ49" s="347">
        <v>40</v>
      </c>
      <c r="LK49" s="347">
        <v>40</v>
      </c>
      <c r="LL49" s="347">
        <v>40</v>
      </c>
      <c r="LM49" s="347">
        <v>40</v>
      </c>
      <c r="LN49" s="347">
        <v>40</v>
      </c>
      <c r="LO49" s="347">
        <v>40</v>
      </c>
      <c r="LP49" s="347">
        <v>40</v>
      </c>
      <c r="LQ49" s="347">
        <v>40</v>
      </c>
      <c r="LR49" s="347">
        <v>40</v>
      </c>
      <c r="LS49" s="347">
        <v>40</v>
      </c>
      <c r="LT49" s="347">
        <v>40</v>
      </c>
      <c r="LU49" s="347">
        <v>40</v>
      </c>
      <c r="LV49" s="347">
        <v>40</v>
      </c>
      <c r="LW49" s="347">
        <v>40</v>
      </c>
      <c r="LX49" s="347">
        <v>40</v>
      </c>
      <c r="LY49" s="347">
        <v>40</v>
      </c>
      <c r="LZ49" s="347">
        <v>40</v>
      </c>
      <c r="MA49" s="347">
        <v>40</v>
      </c>
    </row>
    <row r="50" spans="2:339" ht="102.75" thickBot="1" x14ac:dyDescent="0.25">
      <c r="B50" s="23" t="s">
        <v>105</v>
      </c>
      <c r="C50" s="58" t="s">
        <v>70</v>
      </c>
      <c r="D50" s="169" t="s">
        <v>38</v>
      </c>
      <c r="E50" s="337">
        <v>200</v>
      </c>
      <c r="F50" s="337">
        <v>200</v>
      </c>
      <c r="G50" s="337">
        <v>200</v>
      </c>
      <c r="H50" s="337">
        <v>200</v>
      </c>
      <c r="I50" s="337">
        <v>200</v>
      </c>
      <c r="J50" s="337">
        <v>200</v>
      </c>
      <c r="K50" s="337">
        <v>200</v>
      </c>
      <c r="L50" s="337">
        <v>200</v>
      </c>
      <c r="M50" s="337">
        <v>200</v>
      </c>
      <c r="N50" s="337">
        <v>200</v>
      </c>
      <c r="O50" s="337">
        <v>200</v>
      </c>
      <c r="P50" s="337">
        <v>200</v>
      </c>
      <c r="Q50" s="337">
        <v>200</v>
      </c>
      <c r="R50" s="337">
        <v>200</v>
      </c>
      <c r="S50" s="337">
        <v>200</v>
      </c>
      <c r="T50" s="337">
        <v>200</v>
      </c>
      <c r="U50" s="337">
        <v>200</v>
      </c>
      <c r="V50" s="337">
        <v>200</v>
      </c>
      <c r="W50" s="337">
        <v>200</v>
      </c>
      <c r="X50" s="337">
        <v>200</v>
      </c>
      <c r="Y50" s="337">
        <v>200</v>
      </c>
      <c r="Z50" s="337">
        <v>200</v>
      </c>
      <c r="AA50" s="337">
        <v>200</v>
      </c>
      <c r="AB50" s="337">
        <v>200</v>
      </c>
      <c r="AC50" s="337">
        <v>200</v>
      </c>
      <c r="AD50" s="337">
        <v>200</v>
      </c>
      <c r="AE50" s="337">
        <v>200</v>
      </c>
      <c r="AF50" s="337">
        <v>200</v>
      </c>
      <c r="AG50" s="337">
        <v>200</v>
      </c>
      <c r="AH50" s="337">
        <v>200</v>
      </c>
      <c r="AI50" s="337">
        <v>200</v>
      </c>
      <c r="AJ50" s="337">
        <v>200</v>
      </c>
      <c r="AK50" s="337">
        <v>200</v>
      </c>
      <c r="AL50" s="337">
        <v>200</v>
      </c>
      <c r="AM50" s="337">
        <v>200</v>
      </c>
      <c r="AN50" s="337">
        <v>200</v>
      </c>
      <c r="AO50" s="337">
        <v>200</v>
      </c>
      <c r="AP50" s="337">
        <v>200</v>
      </c>
      <c r="AQ50" s="337">
        <v>200</v>
      </c>
      <c r="AR50" s="337">
        <v>200</v>
      </c>
      <c r="AS50" s="337">
        <v>200</v>
      </c>
      <c r="AT50" s="337">
        <v>200</v>
      </c>
      <c r="AU50" s="337">
        <v>200</v>
      </c>
      <c r="AV50" s="337">
        <v>200</v>
      </c>
      <c r="AW50" s="337">
        <v>200</v>
      </c>
      <c r="AX50" s="337">
        <v>200</v>
      </c>
      <c r="AY50" s="337">
        <v>200</v>
      </c>
      <c r="AZ50" s="337">
        <v>200</v>
      </c>
      <c r="BA50" s="337">
        <v>200</v>
      </c>
      <c r="BB50" s="337">
        <v>200</v>
      </c>
      <c r="BC50" s="337">
        <v>200</v>
      </c>
      <c r="BD50" s="337">
        <v>200</v>
      </c>
      <c r="BE50" s="337">
        <v>200</v>
      </c>
      <c r="BF50" s="337">
        <v>200</v>
      </c>
      <c r="BG50" s="337">
        <v>200</v>
      </c>
      <c r="BH50" s="337">
        <v>200</v>
      </c>
      <c r="BI50" s="337">
        <v>200</v>
      </c>
      <c r="BJ50" s="337">
        <v>200</v>
      </c>
      <c r="BK50" s="337">
        <v>200</v>
      </c>
      <c r="BL50" s="337">
        <v>200</v>
      </c>
      <c r="BM50" s="337">
        <v>200</v>
      </c>
      <c r="BN50" s="337">
        <v>200</v>
      </c>
      <c r="BO50" s="337">
        <v>200</v>
      </c>
      <c r="BP50" s="337">
        <v>200</v>
      </c>
      <c r="BQ50" s="337">
        <v>200</v>
      </c>
      <c r="BR50" s="337">
        <v>200</v>
      </c>
      <c r="BS50" s="337">
        <v>200</v>
      </c>
      <c r="BT50" s="337">
        <v>200</v>
      </c>
      <c r="BU50" s="337">
        <v>200</v>
      </c>
      <c r="BV50" s="337">
        <v>200</v>
      </c>
      <c r="BW50" s="337">
        <v>200</v>
      </c>
      <c r="BX50" s="337">
        <v>200</v>
      </c>
      <c r="BY50" s="337">
        <v>200</v>
      </c>
      <c r="BZ50" s="337">
        <v>200</v>
      </c>
      <c r="CA50" s="337">
        <v>200</v>
      </c>
      <c r="CB50" s="337">
        <v>200</v>
      </c>
      <c r="CC50" s="337">
        <v>200</v>
      </c>
      <c r="CD50" s="337">
        <v>200</v>
      </c>
      <c r="CE50" s="337">
        <v>200</v>
      </c>
      <c r="CF50" s="337">
        <v>200</v>
      </c>
      <c r="CG50" s="337">
        <v>200</v>
      </c>
      <c r="CH50" s="337">
        <v>200</v>
      </c>
      <c r="CI50" s="337">
        <v>200</v>
      </c>
      <c r="CJ50" s="337">
        <v>200</v>
      </c>
      <c r="CK50" s="337">
        <v>200</v>
      </c>
      <c r="CL50" s="337">
        <v>200</v>
      </c>
      <c r="CM50" s="337">
        <v>200</v>
      </c>
      <c r="CN50" s="337">
        <v>200</v>
      </c>
      <c r="CO50" s="337">
        <v>200</v>
      </c>
      <c r="CP50" s="337">
        <v>200</v>
      </c>
      <c r="CQ50" s="337">
        <v>200</v>
      </c>
      <c r="CR50" s="337">
        <v>200</v>
      </c>
      <c r="CS50" s="337">
        <v>200</v>
      </c>
      <c r="CT50" s="337">
        <v>200</v>
      </c>
      <c r="CU50" s="337">
        <v>200</v>
      </c>
      <c r="CV50" s="337">
        <v>200</v>
      </c>
      <c r="CW50" s="337">
        <v>200</v>
      </c>
      <c r="CX50" s="337">
        <v>200</v>
      </c>
      <c r="CY50" s="337">
        <v>200</v>
      </c>
      <c r="CZ50" s="337">
        <v>200</v>
      </c>
      <c r="DA50" s="337">
        <v>200</v>
      </c>
      <c r="DB50" s="337">
        <v>200</v>
      </c>
      <c r="DC50" s="337">
        <v>200</v>
      </c>
      <c r="DD50" s="337">
        <v>200</v>
      </c>
      <c r="DE50" s="337">
        <v>200</v>
      </c>
      <c r="DF50" s="337">
        <v>200</v>
      </c>
      <c r="DG50" s="337">
        <v>200</v>
      </c>
      <c r="DH50" s="337">
        <v>200</v>
      </c>
      <c r="DI50" s="337">
        <v>200</v>
      </c>
      <c r="DJ50" s="337">
        <v>200</v>
      </c>
      <c r="DK50" s="337">
        <v>200</v>
      </c>
      <c r="DL50" s="337">
        <v>200</v>
      </c>
      <c r="DM50" s="337">
        <v>200</v>
      </c>
      <c r="DN50" s="337">
        <v>200</v>
      </c>
      <c r="DO50" s="337">
        <v>200</v>
      </c>
      <c r="DP50" s="337">
        <v>200</v>
      </c>
      <c r="DQ50" s="337">
        <v>200</v>
      </c>
      <c r="DR50" s="337">
        <v>200</v>
      </c>
      <c r="DS50" s="337">
        <v>200</v>
      </c>
      <c r="DT50" s="337">
        <v>200</v>
      </c>
      <c r="DU50" s="337">
        <v>200</v>
      </c>
      <c r="DV50" s="337">
        <v>200</v>
      </c>
      <c r="DW50" s="337">
        <v>200</v>
      </c>
      <c r="DX50" s="337">
        <v>200</v>
      </c>
      <c r="DY50" s="337">
        <v>200</v>
      </c>
      <c r="DZ50" s="337">
        <v>200</v>
      </c>
      <c r="EA50" s="337">
        <v>200</v>
      </c>
      <c r="EB50" s="337">
        <v>200</v>
      </c>
      <c r="EC50" s="337">
        <v>200</v>
      </c>
      <c r="ED50" s="337">
        <v>200</v>
      </c>
      <c r="EE50" s="337">
        <v>200</v>
      </c>
      <c r="EF50" s="337">
        <v>200</v>
      </c>
      <c r="EG50" s="337">
        <v>200</v>
      </c>
      <c r="EH50" s="337">
        <v>200</v>
      </c>
      <c r="EI50" s="337">
        <v>200</v>
      </c>
      <c r="EJ50" s="337">
        <v>200</v>
      </c>
      <c r="EK50" s="337">
        <v>200</v>
      </c>
      <c r="EL50" s="337">
        <v>200</v>
      </c>
      <c r="EM50" s="337">
        <v>200</v>
      </c>
      <c r="EN50" s="337">
        <v>200</v>
      </c>
      <c r="EO50" s="337">
        <v>200</v>
      </c>
      <c r="EP50" s="337">
        <v>200</v>
      </c>
      <c r="EQ50" s="337">
        <v>200</v>
      </c>
      <c r="ER50" s="337">
        <v>200</v>
      </c>
      <c r="ES50" s="337">
        <v>200</v>
      </c>
      <c r="ET50" s="337">
        <v>200</v>
      </c>
      <c r="EU50" s="337">
        <v>200</v>
      </c>
      <c r="EV50" s="337">
        <v>200</v>
      </c>
      <c r="EW50" s="337">
        <v>200</v>
      </c>
      <c r="EX50" s="337">
        <v>200</v>
      </c>
      <c r="EY50" s="337">
        <v>200</v>
      </c>
      <c r="EZ50" s="337">
        <v>200</v>
      </c>
      <c r="FA50" s="337">
        <v>200</v>
      </c>
      <c r="FB50" s="337">
        <v>200</v>
      </c>
      <c r="FC50" s="337">
        <v>200</v>
      </c>
      <c r="FD50" s="337">
        <v>200</v>
      </c>
      <c r="FE50" s="337">
        <v>200</v>
      </c>
      <c r="FF50" s="337">
        <v>200</v>
      </c>
      <c r="FG50" s="337">
        <v>200</v>
      </c>
      <c r="FH50" s="337">
        <v>200</v>
      </c>
      <c r="FI50" s="337">
        <v>200</v>
      </c>
      <c r="FJ50" s="337">
        <v>200</v>
      </c>
      <c r="FK50" s="337">
        <v>200</v>
      </c>
      <c r="FL50" s="337">
        <v>200</v>
      </c>
      <c r="FM50" s="337">
        <v>200</v>
      </c>
      <c r="FN50" s="337">
        <v>200</v>
      </c>
      <c r="FO50" s="337">
        <v>200</v>
      </c>
      <c r="FP50" s="337">
        <v>200</v>
      </c>
      <c r="FQ50" s="337">
        <v>200</v>
      </c>
      <c r="FR50" s="337">
        <v>200</v>
      </c>
      <c r="FS50" s="337">
        <v>200</v>
      </c>
      <c r="FT50" s="337">
        <v>200</v>
      </c>
      <c r="FU50" s="337">
        <v>200</v>
      </c>
      <c r="FV50" s="337">
        <v>200</v>
      </c>
      <c r="FW50" s="337">
        <v>200</v>
      </c>
      <c r="FX50" s="337">
        <v>200</v>
      </c>
      <c r="FY50" s="337">
        <v>200</v>
      </c>
      <c r="FZ50" s="337">
        <v>200</v>
      </c>
      <c r="GA50" s="337">
        <v>200</v>
      </c>
      <c r="GB50" s="337">
        <v>200</v>
      </c>
      <c r="GC50" s="337">
        <v>200</v>
      </c>
      <c r="GD50" s="337">
        <v>200</v>
      </c>
      <c r="GE50" s="337">
        <v>200</v>
      </c>
      <c r="GF50" s="337">
        <v>200</v>
      </c>
      <c r="GG50" s="337">
        <v>200</v>
      </c>
      <c r="GH50" s="337">
        <v>200</v>
      </c>
      <c r="GI50" s="337">
        <v>200</v>
      </c>
      <c r="GJ50" s="337">
        <v>200</v>
      </c>
      <c r="GK50" s="337">
        <v>200</v>
      </c>
      <c r="GL50" s="337">
        <v>200</v>
      </c>
      <c r="GM50" s="337">
        <v>200</v>
      </c>
      <c r="GN50" s="337">
        <v>200</v>
      </c>
      <c r="GO50" s="337">
        <v>200</v>
      </c>
      <c r="GP50" s="337">
        <v>200</v>
      </c>
      <c r="GQ50" s="337">
        <v>200</v>
      </c>
      <c r="GR50" s="337">
        <v>200</v>
      </c>
      <c r="GS50" s="337">
        <v>200</v>
      </c>
      <c r="GT50" s="337">
        <v>200</v>
      </c>
      <c r="GU50" s="337">
        <v>200</v>
      </c>
      <c r="GV50" s="337">
        <v>200</v>
      </c>
      <c r="GW50" s="337">
        <v>200</v>
      </c>
      <c r="GX50" s="337">
        <v>200</v>
      </c>
      <c r="GY50" s="337">
        <v>200</v>
      </c>
      <c r="GZ50" s="337">
        <v>200</v>
      </c>
      <c r="HA50" s="337">
        <v>200</v>
      </c>
      <c r="HB50" s="337">
        <v>200</v>
      </c>
      <c r="HC50" s="337">
        <v>200</v>
      </c>
      <c r="HD50" s="337">
        <v>200</v>
      </c>
      <c r="HE50" s="337">
        <v>200</v>
      </c>
      <c r="HF50" s="337">
        <v>200</v>
      </c>
      <c r="HG50" s="337">
        <v>200</v>
      </c>
      <c r="HH50" s="337">
        <v>200</v>
      </c>
      <c r="HI50" s="337">
        <v>200</v>
      </c>
      <c r="HJ50" s="337">
        <v>200</v>
      </c>
      <c r="HK50" s="337">
        <v>200</v>
      </c>
      <c r="HL50" s="337">
        <v>200</v>
      </c>
      <c r="HM50" s="337">
        <v>200</v>
      </c>
      <c r="HN50" s="337">
        <v>200</v>
      </c>
      <c r="HO50" s="337">
        <v>200</v>
      </c>
      <c r="HP50" s="337">
        <v>200</v>
      </c>
      <c r="HQ50" s="337">
        <v>200</v>
      </c>
      <c r="HR50" s="337">
        <v>200</v>
      </c>
      <c r="HS50" s="337">
        <v>200</v>
      </c>
      <c r="HT50" s="337">
        <v>200</v>
      </c>
      <c r="HU50" s="337">
        <v>200</v>
      </c>
      <c r="HV50" s="337">
        <v>200</v>
      </c>
      <c r="HW50" s="337">
        <v>200</v>
      </c>
      <c r="HX50" s="337">
        <v>200</v>
      </c>
      <c r="HY50" s="337">
        <v>200</v>
      </c>
      <c r="HZ50" s="337">
        <v>200</v>
      </c>
      <c r="IA50" s="337">
        <v>200</v>
      </c>
      <c r="IB50" s="337">
        <v>200</v>
      </c>
      <c r="IC50" s="337">
        <v>200</v>
      </c>
      <c r="ID50" s="337">
        <v>200</v>
      </c>
      <c r="IE50" s="337">
        <v>200</v>
      </c>
      <c r="IF50" s="337">
        <v>200</v>
      </c>
      <c r="IG50" s="337">
        <v>200</v>
      </c>
      <c r="IH50" s="337">
        <v>200</v>
      </c>
      <c r="II50" s="337">
        <v>200</v>
      </c>
      <c r="IJ50" s="337">
        <v>200</v>
      </c>
      <c r="IK50" s="337">
        <v>200</v>
      </c>
      <c r="IL50" s="337">
        <v>200</v>
      </c>
      <c r="IM50" s="337">
        <v>200</v>
      </c>
      <c r="IN50" s="337">
        <v>200</v>
      </c>
      <c r="IO50" s="337">
        <v>200</v>
      </c>
      <c r="IP50" s="337">
        <v>200</v>
      </c>
      <c r="IQ50" s="337">
        <v>200</v>
      </c>
      <c r="IR50" s="337">
        <v>200</v>
      </c>
      <c r="IS50" s="337">
        <v>200</v>
      </c>
      <c r="IT50" s="337">
        <v>200</v>
      </c>
      <c r="IU50" s="337">
        <v>200</v>
      </c>
      <c r="IV50" s="337">
        <v>200</v>
      </c>
      <c r="IW50" s="337">
        <v>200</v>
      </c>
      <c r="IX50" s="337">
        <v>200</v>
      </c>
      <c r="IY50" s="337">
        <v>200</v>
      </c>
      <c r="IZ50" s="337">
        <v>200</v>
      </c>
      <c r="JA50" s="337">
        <v>200</v>
      </c>
      <c r="JB50" s="337">
        <v>200</v>
      </c>
      <c r="JC50" s="337">
        <v>200</v>
      </c>
      <c r="JD50" s="337">
        <v>200</v>
      </c>
      <c r="JE50" s="337">
        <v>200</v>
      </c>
      <c r="JF50" s="337">
        <v>200</v>
      </c>
      <c r="JG50" s="337">
        <v>200</v>
      </c>
      <c r="JH50" s="337">
        <v>200</v>
      </c>
      <c r="JI50" s="337">
        <v>200</v>
      </c>
      <c r="JJ50" s="337">
        <v>200</v>
      </c>
      <c r="JK50" s="337">
        <v>200</v>
      </c>
      <c r="JL50" s="337">
        <v>200</v>
      </c>
      <c r="JM50" s="337">
        <v>200</v>
      </c>
      <c r="JN50" s="337">
        <v>200</v>
      </c>
      <c r="JO50" s="337">
        <v>200</v>
      </c>
      <c r="JP50" s="337">
        <v>200</v>
      </c>
      <c r="JQ50" s="337">
        <v>200</v>
      </c>
      <c r="JR50" s="337">
        <v>200</v>
      </c>
      <c r="JS50" s="337">
        <v>200</v>
      </c>
      <c r="JT50" s="337">
        <v>200</v>
      </c>
      <c r="JU50" s="337">
        <v>200</v>
      </c>
      <c r="JV50" s="337">
        <v>200</v>
      </c>
      <c r="JW50" s="337">
        <v>200</v>
      </c>
      <c r="JX50" s="337">
        <v>200</v>
      </c>
      <c r="JY50" s="337">
        <v>200</v>
      </c>
      <c r="JZ50" s="337">
        <v>200</v>
      </c>
      <c r="KA50" s="337">
        <v>200</v>
      </c>
      <c r="KB50" s="337">
        <v>200</v>
      </c>
      <c r="KC50" s="337">
        <v>200</v>
      </c>
      <c r="KD50" s="337">
        <v>200</v>
      </c>
      <c r="KE50" s="337">
        <v>200</v>
      </c>
      <c r="KF50" s="337">
        <v>200</v>
      </c>
      <c r="KG50" s="337">
        <v>200</v>
      </c>
      <c r="KH50" s="337">
        <v>200</v>
      </c>
      <c r="KI50" s="337">
        <v>200</v>
      </c>
      <c r="KJ50" s="337">
        <v>200</v>
      </c>
      <c r="KK50" s="337">
        <v>200</v>
      </c>
      <c r="KL50" s="337">
        <v>200</v>
      </c>
      <c r="KM50" s="337">
        <v>200</v>
      </c>
      <c r="KN50" s="337">
        <v>200</v>
      </c>
      <c r="KO50" s="337">
        <v>200</v>
      </c>
      <c r="KP50" s="337">
        <v>200</v>
      </c>
      <c r="KQ50" s="337">
        <v>200</v>
      </c>
      <c r="KR50" s="337">
        <v>200</v>
      </c>
      <c r="KS50" s="337">
        <v>200</v>
      </c>
      <c r="KT50" s="337">
        <v>200</v>
      </c>
      <c r="KU50" s="337">
        <v>200</v>
      </c>
      <c r="KV50" s="337">
        <v>200</v>
      </c>
      <c r="KW50" s="337">
        <v>200</v>
      </c>
      <c r="KX50" s="337">
        <v>200</v>
      </c>
      <c r="KY50" s="337">
        <v>200</v>
      </c>
      <c r="KZ50" s="337">
        <v>200</v>
      </c>
      <c r="LA50" s="337">
        <v>200</v>
      </c>
      <c r="LB50" s="337">
        <v>200</v>
      </c>
      <c r="LC50" s="337">
        <v>200</v>
      </c>
      <c r="LD50" s="337">
        <v>200</v>
      </c>
      <c r="LE50" s="337">
        <v>200</v>
      </c>
      <c r="LF50" s="337">
        <v>200</v>
      </c>
      <c r="LG50" s="337">
        <v>200</v>
      </c>
      <c r="LH50" s="337">
        <v>200</v>
      </c>
      <c r="LI50" s="337">
        <v>200</v>
      </c>
      <c r="LJ50" s="337">
        <v>200</v>
      </c>
      <c r="LK50" s="337">
        <v>200</v>
      </c>
      <c r="LL50" s="337">
        <v>200</v>
      </c>
      <c r="LM50" s="337">
        <v>200</v>
      </c>
      <c r="LN50" s="337">
        <v>200</v>
      </c>
      <c r="LO50" s="337">
        <v>200</v>
      </c>
      <c r="LP50" s="337">
        <v>200</v>
      </c>
      <c r="LQ50" s="337">
        <v>200</v>
      </c>
      <c r="LR50" s="337">
        <v>200</v>
      </c>
      <c r="LS50" s="337">
        <v>200</v>
      </c>
      <c r="LT50" s="337">
        <v>200</v>
      </c>
      <c r="LU50" s="337">
        <v>200</v>
      </c>
      <c r="LV50" s="337">
        <v>200</v>
      </c>
      <c r="LW50" s="337">
        <v>200</v>
      </c>
      <c r="LX50" s="337">
        <v>200</v>
      </c>
      <c r="LY50" s="337">
        <v>200</v>
      </c>
      <c r="LZ50" s="337">
        <v>200</v>
      </c>
      <c r="MA50" s="337">
        <v>200</v>
      </c>
    </row>
    <row r="51" spans="2:339" ht="120.75" thickBot="1" x14ac:dyDescent="0.25">
      <c r="B51" s="338">
        <v>7</v>
      </c>
      <c r="C51" s="341" t="s">
        <v>71</v>
      </c>
      <c r="D51" s="339"/>
      <c r="E51" s="339"/>
      <c r="F51" s="339"/>
      <c r="G51" s="339"/>
      <c r="H51" s="339"/>
      <c r="I51" s="339"/>
      <c r="J51" s="339"/>
      <c r="K51" s="339"/>
      <c r="L51" s="339"/>
      <c r="M51" s="339"/>
      <c r="N51" s="339"/>
      <c r="O51" s="339"/>
      <c r="P51" s="339"/>
      <c r="Q51" s="339"/>
      <c r="R51" s="339"/>
      <c r="S51" s="339"/>
      <c r="T51" s="339"/>
      <c r="U51" s="339"/>
      <c r="V51" s="339"/>
      <c r="W51" s="339"/>
      <c r="X51" s="339"/>
      <c r="Y51" s="339"/>
      <c r="Z51" s="339"/>
      <c r="AA51" s="339"/>
      <c r="AB51" s="339"/>
      <c r="AC51" s="339"/>
      <c r="AD51" s="339"/>
      <c r="AE51" s="339"/>
      <c r="AF51" s="339"/>
      <c r="AG51" s="339"/>
      <c r="AH51" s="339"/>
      <c r="AI51" s="339"/>
      <c r="AJ51" s="339"/>
      <c r="AK51" s="339"/>
      <c r="AL51" s="339"/>
      <c r="AM51" s="339"/>
      <c r="AN51" s="339"/>
      <c r="AO51" s="339"/>
      <c r="AP51" s="339"/>
      <c r="AQ51" s="339"/>
      <c r="AR51" s="339"/>
      <c r="AS51" s="339"/>
      <c r="AT51" s="339"/>
      <c r="AU51" s="339"/>
      <c r="AV51" s="339"/>
      <c r="AW51" s="339"/>
      <c r="AX51" s="339"/>
      <c r="AY51" s="339"/>
      <c r="AZ51" s="339"/>
      <c r="BA51" s="339"/>
      <c r="BB51" s="339"/>
      <c r="BC51" s="339"/>
      <c r="BD51" s="339"/>
      <c r="BE51" s="339"/>
      <c r="BF51" s="339"/>
      <c r="BG51" s="339"/>
      <c r="BH51" s="339"/>
      <c r="BI51" s="339"/>
      <c r="BJ51" s="339"/>
      <c r="BK51" s="339"/>
      <c r="BL51" s="339"/>
      <c r="BM51" s="339"/>
      <c r="BN51" s="339"/>
      <c r="BO51" s="339"/>
      <c r="BP51" s="339"/>
      <c r="BQ51" s="339"/>
      <c r="BR51" s="339"/>
      <c r="BS51" s="339"/>
      <c r="BT51" s="339"/>
      <c r="BU51" s="339"/>
      <c r="BV51" s="339"/>
      <c r="BW51" s="339"/>
      <c r="BX51" s="339"/>
      <c r="BY51" s="339"/>
      <c r="BZ51" s="339"/>
      <c r="CA51" s="339"/>
      <c r="CB51" s="339"/>
      <c r="CC51" s="339"/>
      <c r="CD51" s="339"/>
      <c r="CE51" s="339"/>
      <c r="CF51" s="339"/>
      <c r="CG51" s="339"/>
      <c r="CH51" s="339"/>
      <c r="CI51" s="339"/>
      <c r="CJ51" s="339"/>
      <c r="CK51" s="339"/>
      <c r="CL51" s="339"/>
      <c r="CM51" s="339"/>
      <c r="CN51" s="339"/>
      <c r="CO51" s="339"/>
      <c r="CP51" s="339"/>
      <c r="CQ51" s="339"/>
      <c r="CR51" s="339"/>
      <c r="CS51" s="339"/>
      <c r="CT51" s="339"/>
      <c r="CU51" s="339"/>
      <c r="CV51" s="339"/>
      <c r="CW51" s="339"/>
      <c r="CX51" s="339"/>
      <c r="CY51" s="339"/>
      <c r="CZ51" s="339"/>
      <c r="DA51" s="339"/>
      <c r="DB51" s="339"/>
      <c r="DC51" s="339"/>
      <c r="DD51" s="339"/>
      <c r="DE51" s="339"/>
      <c r="DF51" s="339"/>
      <c r="DG51" s="339"/>
      <c r="DH51" s="339"/>
      <c r="DI51" s="339"/>
      <c r="DJ51" s="339"/>
      <c r="DK51" s="339"/>
      <c r="DL51" s="339"/>
      <c r="DM51" s="339"/>
      <c r="DN51" s="339"/>
      <c r="DO51" s="339"/>
      <c r="DP51" s="339"/>
      <c r="DQ51" s="339"/>
      <c r="DR51" s="339"/>
      <c r="DS51" s="339"/>
      <c r="DT51" s="339"/>
      <c r="DU51" s="339"/>
      <c r="DV51" s="339"/>
      <c r="DW51" s="339"/>
      <c r="DX51" s="339"/>
      <c r="DY51" s="339"/>
      <c r="DZ51" s="339"/>
      <c r="EA51" s="339"/>
      <c r="EB51" s="339"/>
      <c r="EC51" s="339"/>
      <c r="ED51" s="339"/>
      <c r="EE51" s="339"/>
      <c r="EF51" s="339"/>
      <c r="EG51" s="339"/>
      <c r="EH51" s="339"/>
      <c r="EI51" s="339"/>
      <c r="EJ51" s="339"/>
      <c r="EK51" s="339"/>
      <c r="EL51" s="339"/>
      <c r="EM51" s="339"/>
      <c r="EN51" s="339"/>
      <c r="EO51" s="339"/>
      <c r="EP51" s="339"/>
      <c r="EQ51" s="339"/>
      <c r="ER51" s="339"/>
      <c r="ES51" s="339"/>
      <c r="ET51" s="339"/>
      <c r="EU51" s="339"/>
      <c r="EV51" s="339"/>
      <c r="EW51" s="339"/>
      <c r="EX51" s="339"/>
      <c r="EY51" s="339"/>
      <c r="EZ51" s="339"/>
      <c r="FA51" s="339"/>
      <c r="FB51" s="339"/>
      <c r="FC51" s="339"/>
      <c r="FD51" s="339"/>
      <c r="FE51" s="339"/>
      <c r="FF51" s="339"/>
      <c r="FG51" s="339"/>
      <c r="FH51" s="339"/>
      <c r="FI51" s="339"/>
      <c r="FJ51" s="339"/>
      <c r="FK51" s="339"/>
      <c r="FL51" s="339"/>
      <c r="FM51" s="339"/>
      <c r="FN51" s="339"/>
      <c r="FO51" s="339"/>
      <c r="FP51" s="339"/>
      <c r="FQ51" s="339"/>
      <c r="FR51" s="339"/>
      <c r="FS51" s="339"/>
      <c r="FT51" s="339"/>
      <c r="FU51" s="339"/>
      <c r="FV51" s="339"/>
      <c r="FW51" s="339"/>
      <c r="FX51" s="339"/>
      <c r="FY51" s="339"/>
      <c r="FZ51" s="339"/>
      <c r="GA51" s="339"/>
      <c r="GB51" s="339"/>
      <c r="GC51" s="339"/>
      <c r="GD51" s="339"/>
      <c r="GE51" s="339"/>
      <c r="GF51" s="339"/>
      <c r="GG51" s="339"/>
      <c r="GH51" s="339"/>
      <c r="GI51" s="339"/>
      <c r="GJ51" s="339"/>
      <c r="GK51" s="339"/>
      <c r="GL51" s="339"/>
      <c r="GM51" s="339"/>
      <c r="GN51" s="339"/>
      <c r="GO51" s="339"/>
      <c r="GP51" s="339"/>
      <c r="GQ51" s="339"/>
      <c r="GR51" s="339"/>
      <c r="GS51" s="339"/>
      <c r="GT51" s="339"/>
      <c r="GU51" s="339"/>
      <c r="GV51" s="339"/>
      <c r="GW51" s="339"/>
      <c r="GX51" s="339"/>
      <c r="GY51" s="339"/>
      <c r="GZ51" s="339"/>
      <c r="HA51" s="339"/>
      <c r="HB51" s="339"/>
      <c r="HC51" s="339"/>
      <c r="HD51" s="339"/>
      <c r="HE51" s="339"/>
      <c r="HF51" s="339"/>
      <c r="HG51" s="339"/>
      <c r="HH51" s="339"/>
      <c r="HI51" s="339"/>
      <c r="HJ51" s="339"/>
      <c r="HK51" s="339"/>
      <c r="HL51" s="339"/>
      <c r="HM51" s="339"/>
      <c r="HN51" s="339"/>
      <c r="HO51" s="339"/>
      <c r="HP51" s="339"/>
      <c r="HQ51" s="339"/>
      <c r="HR51" s="339"/>
      <c r="HS51" s="339"/>
      <c r="HT51" s="339"/>
      <c r="HU51" s="339"/>
      <c r="HV51" s="339"/>
      <c r="HW51" s="339"/>
      <c r="HX51" s="339"/>
      <c r="HY51" s="339"/>
      <c r="HZ51" s="339"/>
      <c r="IA51" s="339"/>
      <c r="IB51" s="339"/>
      <c r="IC51" s="339"/>
      <c r="ID51" s="339"/>
      <c r="IE51" s="339"/>
      <c r="IF51" s="339"/>
      <c r="IG51" s="339"/>
      <c r="IH51" s="339"/>
      <c r="II51" s="339"/>
      <c r="IJ51" s="339"/>
      <c r="IK51" s="339"/>
      <c r="IL51" s="339"/>
      <c r="IM51" s="339"/>
      <c r="IN51" s="339"/>
      <c r="IO51" s="339"/>
      <c r="IP51" s="339"/>
      <c r="IQ51" s="339"/>
      <c r="IR51" s="339"/>
      <c r="IS51" s="339"/>
      <c r="IT51" s="339"/>
      <c r="IU51" s="339"/>
      <c r="IV51" s="339"/>
      <c r="IW51" s="339"/>
      <c r="IX51" s="339"/>
      <c r="IY51" s="339"/>
      <c r="IZ51" s="339"/>
      <c r="JA51" s="339"/>
      <c r="JB51" s="339"/>
      <c r="JC51" s="339"/>
      <c r="JD51" s="339"/>
      <c r="JE51" s="339"/>
      <c r="JF51" s="339"/>
      <c r="JG51" s="339"/>
      <c r="JH51" s="339"/>
      <c r="JI51" s="339"/>
      <c r="JJ51" s="339"/>
      <c r="JK51" s="339"/>
      <c r="JL51" s="339"/>
      <c r="JM51" s="339"/>
      <c r="JN51" s="339"/>
      <c r="JO51" s="339"/>
      <c r="JP51" s="339"/>
      <c r="JQ51" s="339"/>
      <c r="JR51" s="339"/>
      <c r="JS51" s="339"/>
      <c r="JT51" s="339"/>
      <c r="JU51" s="339"/>
      <c r="JV51" s="339"/>
      <c r="JW51" s="339"/>
      <c r="JX51" s="339"/>
      <c r="JY51" s="339"/>
      <c r="JZ51" s="339"/>
      <c r="KA51" s="339"/>
      <c r="KB51" s="339"/>
      <c r="KC51" s="339"/>
      <c r="KD51" s="339"/>
      <c r="KE51" s="339"/>
      <c r="KF51" s="339"/>
      <c r="KG51" s="339"/>
      <c r="KH51" s="339"/>
      <c r="KI51" s="339"/>
      <c r="KJ51" s="339"/>
      <c r="KK51" s="339"/>
      <c r="KL51" s="339"/>
      <c r="KM51" s="339"/>
      <c r="KN51" s="339"/>
      <c r="KO51" s="339"/>
      <c r="KP51" s="339"/>
      <c r="KQ51" s="339"/>
      <c r="KR51" s="339"/>
      <c r="KS51" s="339"/>
      <c r="KT51" s="339"/>
      <c r="KU51" s="339"/>
      <c r="KV51" s="339"/>
      <c r="KW51" s="339"/>
      <c r="KX51" s="339"/>
      <c r="KY51" s="339"/>
      <c r="KZ51" s="339"/>
      <c r="LA51" s="339"/>
      <c r="LB51" s="339"/>
      <c r="LC51" s="339"/>
      <c r="LD51" s="339"/>
      <c r="LE51" s="339"/>
      <c r="LF51" s="339"/>
      <c r="LG51" s="339"/>
      <c r="LH51" s="339"/>
      <c r="LI51" s="339"/>
      <c r="LJ51" s="339"/>
      <c r="LK51" s="339"/>
      <c r="LL51" s="339"/>
      <c r="LM51" s="339"/>
      <c r="LN51" s="339"/>
      <c r="LO51" s="339"/>
      <c r="LP51" s="339"/>
      <c r="LQ51" s="339"/>
      <c r="LR51" s="339"/>
      <c r="LS51" s="339"/>
      <c r="LT51" s="339"/>
      <c r="LU51" s="339"/>
      <c r="LV51" s="339"/>
      <c r="LW51" s="339"/>
      <c r="LX51" s="339"/>
      <c r="LY51" s="339"/>
      <c r="LZ51" s="339"/>
      <c r="MA51" s="339"/>
    </row>
    <row r="52" spans="2:339" ht="168.75" thickBot="1" x14ac:dyDescent="0.25">
      <c r="B52" s="348" t="s">
        <v>72</v>
      </c>
      <c r="C52" s="349" t="s">
        <v>73</v>
      </c>
      <c r="D52" s="350"/>
      <c r="E52" s="339"/>
      <c r="F52" s="339"/>
      <c r="G52" s="339"/>
      <c r="H52" s="339"/>
      <c r="I52" s="339"/>
      <c r="J52" s="339"/>
      <c r="K52" s="339"/>
      <c r="L52" s="339"/>
      <c r="M52" s="339"/>
      <c r="N52" s="339"/>
      <c r="O52" s="339"/>
      <c r="P52" s="339"/>
      <c r="Q52" s="339"/>
      <c r="R52" s="339"/>
      <c r="S52" s="339"/>
      <c r="T52" s="339"/>
      <c r="U52" s="339"/>
      <c r="V52" s="339"/>
      <c r="W52" s="339"/>
      <c r="X52" s="339"/>
      <c r="Y52" s="339"/>
      <c r="Z52" s="339"/>
      <c r="AA52" s="339"/>
      <c r="AB52" s="339"/>
      <c r="AC52" s="339"/>
      <c r="AD52" s="339"/>
      <c r="AE52" s="339"/>
      <c r="AF52" s="339"/>
      <c r="AG52" s="339"/>
      <c r="AH52" s="339"/>
      <c r="AI52" s="339"/>
      <c r="AJ52" s="339"/>
      <c r="AK52" s="339"/>
      <c r="AL52" s="339"/>
      <c r="AM52" s="339"/>
      <c r="AN52" s="339"/>
      <c r="AO52" s="339"/>
      <c r="AP52" s="339"/>
      <c r="AQ52" s="339"/>
      <c r="AR52" s="339"/>
      <c r="AS52" s="339"/>
      <c r="AT52" s="339"/>
      <c r="AU52" s="339"/>
      <c r="AV52" s="339"/>
      <c r="AW52" s="339"/>
      <c r="AX52" s="339"/>
      <c r="AY52" s="339"/>
      <c r="AZ52" s="339"/>
      <c r="BA52" s="339"/>
      <c r="BB52" s="339"/>
      <c r="BC52" s="339"/>
      <c r="BD52" s="339"/>
      <c r="BE52" s="339"/>
      <c r="BF52" s="339"/>
      <c r="BG52" s="339"/>
      <c r="BH52" s="339"/>
      <c r="BI52" s="339"/>
      <c r="BJ52" s="339"/>
      <c r="BK52" s="339"/>
      <c r="BL52" s="339"/>
      <c r="BM52" s="339"/>
      <c r="BN52" s="339"/>
      <c r="BO52" s="339"/>
      <c r="BP52" s="339"/>
      <c r="BQ52" s="339"/>
      <c r="BR52" s="339"/>
      <c r="BS52" s="339"/>
      <c r="BT52" s="339"/>
      <c r="BU52" s="339"/>
      <c r="BV52" s="339"/>
      <c r="BW52" s="339"/>
      <c r="BX52" s="339"/>
      <c r="BY52" s="339"/>
      <c r="BZ52" s="339"/>
      <c r="CA52" s="339"/>
      <c r="CB52" s="339"/>
      <c r="CC52" s="339"/>
      <c r="CD52" s="339"/>
      <c r="CE52" s="339"/>
      <c r="CF52" s="339"/>
      <c r="CG52" s="339"/>
      <c r="CH52" s="339"/>
      <c r="CI52" s="339"/>
      <c r="CJ52" s="339"/>
      <c r="CK52" s="339"/>
      <c r="CL52" s="339"/>
      <c r="CM52" s="339"/>
      <c r="CN52" s="339"/>
      <c r="CO52" s="339"/>
      <c r="CP52" s="339"/>
      <c r="CQ52" s="339"/>
      <c r="CR52" s="339"/>
      <c r="CS52" s="339"/>
      <c r="CT52" s="339"/>
      <c r="CU52" s="339"/>
      <c r="CV52" s="339"/>
      <c r="CW52" s="339"/>
      <c r="CX52" s="339"/>
      <c r="CY52" s="339"/>
      <c r="CZ52" s="339"/>
      <c r="DA52" s="339"/>
      <c r="DB52" s="339"/>
      <c r="DC52" s="339"/>
      <c r="DD52" s="339"/>
      <c r="DE52" s="339"/>
      <c r="DF52" s="339"/>
      <c r="DG52" s="339"/>
      <c r="DH52" s="339"/>
      <c r="DI52" s="339"/>
      <c r="DJ52" s="339"/>
      <c r="DK52" s="339"/>
      <c r="DL52" s="339"/>
      <c r="DM52" s="339"/>
      <c r="DN52" s="339"/>
      <c r="DO52" s="339"/>
      <c r="DP52" s="339"/>
      <c r="DQ52" s="339"/>
      <c r="DR52" s="339"/>
      <c r="DS52" s="339"/>
      <c r="DT52" s="339"/>
      <c r="DU52" s="339"/>
      <c r="DV52" s="339"/>
      <c r="DW52" s="339"/>
      <c r="DX52" s="339"/>
      <c r="DY52" s="339"/>
      <c r="DZ52" s="339"/>
      <c r="EA52" s="339"/>
      <c r="EB52" s="339"/>
      <c r="EC52" s="339"/>
      <c r="ED52" s="339"/>
      <c r="EE52" s="339"/>
      <c r="EF52" s="339"/>
      <c r="EG52" s="339"/>
      <c r="EH52" s="339"/>
      <c r="EI52" s="339"/>
      <c r="EJ52" s="339"/>
      <c r="EK52" s="339"/>
      <c r="EL52" s="339"/>
      <c r="EM52" s="339"/>
      <c r="EN52" s="339"/>
      <c r="EO52" s="339"/>
      <c r="EP52" s="339"/>
      <c r="EQ52" s="339"/>
      <c r="ER52" s="339"/>
      <c r="ES52" s="339"/>
      <c r="ET52" s="339"/>
      <c r="EU52" s="339"/>
      <c r="EV52" s="339"/>
      <c r="EW52" s="339"/>
      <c r="EX52" s="339"/>
      <c r="EY52" s="339"/>
      <c r="EZ52" s="339"/>
      <c r="FA52" s="339"/>
      <c r="FB52" s="339"/>
      <c r="FC52" s="339"/>
      <c r="FD52" s="339"/>
      <c r="FE52" s="339"/>
      <c r="FF52" s="339"/>
      <c r="FG52" s="339"/>
      <c r="FH52" s="339"/>
      <c r="FI52" s="339"/>
      <c r="FJ52" s="339"/>
      <c r="FK52" s="339"/>
      <c r="FL52" s="339"/>
      <c r="FM52" s="339"/>
      <c r="FN52" s="339"/>
      <c r="FO52" s="339"/>
      <c r="FP52" s="339"/>
      <c r="FQ52" s="339"/>
      <c r="FR52" s="339"/>
      <c r="FS52" s="339"/>
      <c r="FT52" s="339"/>
      <c r="FU52" s="339"/>
      <c r="FV52" s="339"/>
      <c r="FW52" s="339"/>
      <c r="FX52" s="339"/>
      <c r="FY52" s="339"/>
      <c r="FZ52" s="339"/>
      <c r="GA52" s="339"/>
      <c r="GB52" s="339"/>
      <c r="GC52" s="339"/>
      <c r="GD52" s="339"/>
      <c r="GE52" s="339"/>
      <c r="GF52" s="339"/>
      <c r="GG52" s="339"/>
      <c r="GH52" s="339"/>
      <c r="GI52" s="339"/>
      <c r="GJ52" s="339"/>
      <c r="GK52" s="339"/>
      <c r="GL52" s="339"/>
      <c r="GM52" s="339"/>
      <c r="GN52" s="339"/>
      <c r="GO52" s="339"/>
      <c r="GP52" s="339"/>
      <c r="GQ52" s="339"/>
      <c r="GR52" s="339"/>
      <c r="GS52" s="339"/>
      <c r="GT52" s="339"/>
      <c r="GU52" s="339"/>
      <c r="GV52" s="339"/>
      <c r="GW52" s="339"/>
      <c r="GX52" s="339"/>
      <c r="GY52" s="339"/>
      <c r="GZ52" s="339"/>
      <c r="HA52" s="339"/>
      <c r="HB52" s="339"/>
      <c r="HC52" s="339"/>
      <c r="HD52" s="339"/>
      <c r="HE52" s="339"/>
      <c r="HF52" s="339"/>
      <c r="HG52" s="339"/>
      <c r="HH52" s="339"/>
      <c r="HI52" s="339"/>
      <c r="HJ52" s="339"/>
      <c r="HK52" s="339"/>
      <c r="HL52" s="339"/>
      <c r="HM52" s="339"/>
      <c r="HN52" s="339"/>
      <c r="HO52" s="339"/>
      <c r="HP52" s="339"/>
      <c r="HQ52" s="339"/>
      <c r="HR52" s="339"/>
      <c r="HS52" s="339"/>
      <c r="HT52" s="339"/>
      <c r="HU52" s="339"/>
      <c r="HV52" s="339"/>
      <c r="HW52" s="339"/>
      <c r="HX52" s="339"/>
      <c r="HY52" s="339"/>
      <c r="HZ52" s="339"/>
      <c r="IA52" s="339"/>
      <c r="IB52" s="339"/>
      <c r="IC52" s="339"/>
      <c r="ID52" s="339"/>
      <c r="IE52" s="339"/>
      <c r="IF52" s="339"/>
      <c r="IG52" s="339"/>
      <c r="IH52" s="339"/>
      <c r="II52" s="339"/>
      <c r="IJ52" s="339"/>
      <c r="IK52" s="339"/>
      <c r="IL52" s="339"/>
      <c r="IM52" s="339"/>
      <c r="IN52" s="339"/>
      <c r="IO52" s="339"/>
      <c r="IP52" s="339"/>
      <c r="IQ52" s="339"/>
      <c r="IR52" s="339"/>
      <c r="IS52" s="339"/>
      <c r="IT52" s="339"/>
      <c r="IU52" s="339"/>
      <c r="IV52" s="339"/>
      <c r="IW52" s="339"/>
      <c r="IX52" s="339"/>
      <c r="IY52" s="339"/>
      <c r="IZ52" s="339"/>
      <c r="JA52" s="339"/>
      <c r="JB52" s="339"/>
      <c r="JC52" s="339"/>
      <c r="JD52" s="339"/>
      <c r="JE52" s="339"/>
      <c r="JF52" s="339"/>
      <c r="JG52" s="339"/>
      <c r="JH52" s="339"/>
      <c r="JI52" s="339"/>
      <c r="JJ52" s="339"/>
      <c r="JK52" s="339"/>
      <c r="JL52" s="339"/>
      <c r="JM52" s="339"/>
      <c r="JN52" s="339"/>
      <c r="JO52" s="339"/>
      <c r="JP52" s="339"/>
      <c r="JQ52" s="339"/>
      <c r="JR52" s="339"/>
      <c r="JS52" s="339"/>
      <c r="JT52" s="339"/>
      <c r="JU52" s="339"/>
      <c r="JV52" s="339"/>
      <c r="JW52" s="339"/>
      <c r="JX52" s="339"/>
      <c r="JY52" s="339"/>
      <c r="JZ52" s="339"/>
      <c r="KA52" s="339"/>
      <c r="KB52" s="339"/>
      <c r="KC52" s="339"/>
      <c r="KD52" s="339"/>
      <c r="KE52" s="339"/>
      <c r="KF52" s="339"/>
      <c r="KG52" s="339"/>
      <c r="KH52" s="339"/>
      <c r="KI52" s="339"/>
      <c r="KJ52" s="339"/>
      <c r="KK52" s="339"/>
      <c r="KL52" s="339"/>
      <c r="KM52" s="339"/>
      <c r="KN52" s="339"/>
      <c r="KO52" s="339"/>
      <c r="KP52" s="339"/>
      <c r="KQ52" s="339"/>
      <c r="KR52" s="339"/>
      <c r="KS52" s="339"/>
      <c r="KT52" s="339"/>
      <c r="KU52" s="339"/>
      <c r="KV52" s="339"/>
      <c r="KW52" s="339"/>
      <c r="KX52" s="339"/>
      <c r="KY52" s="339"/>
      <c r="KZ52" s="339"/>
      <c r="LA52" s="339"/>
      <c r="LB52" s="339"/>
      <c r="LC52" s="339"/>
      <c r="LD52" s="339"/>
      <c r="LE52" s="339"/>
      <c r="LF52" s="339"/>
      <c r="LG52" s="339"/>
      <c r="LH52" s="339"/>
      <c r="LI52" s="339"/>
      <c r="LJ52" s="339"/>
      <c r="LK52" s="339"/>
      <c r="LL52" s="339"/>
      <c r="LM52" s="339"/>
      <c r="LN52" s="339"/>
      <c r="LO52" s="339"/>
      <c r="LP52" s="339"/>
      <c r="LQ52" s="339"/>
      <c r="LR52" s="339"/>
      <c r="LS52" s="339"/>
      <c r="LT52" s="339"/>
      <c r="LU52" s="339"/>
      <c r="LV52" s="339"/>
      <c r="LW52" s="339"/>
      <c r="LX52" s="339"/>
      <c r="LY52" s="339"/>
      <c r="LZ52" s="339"/>
      <c r="MA52" s="339"/>
    </row>
    <row r="53" spans="2:339" ht="77.25" thickBot="1" x14ac:dyDescent="0.25">
      <c r="B53" s="23" t="s">
        <v>106</v>
      </c>
      <c r="C53" s="58" t="s">
        <v>74</v>
      </c>
      <c r="D53" s="169" t="s">
        <v>38</v>
      </c>
      <c r="E53" s="337">
        <v>9</v>
      </c>
      <c r="F53" s="337">
        <v>9</v>
      </c>
      <c r="G53" s="337">
        <v>9</v>
      </c>
      <c r="H53" s="337">
        <v>9</v>
      </c>
      <c r="I53" s="337">
        <v>7.6</v>
      </c>
      <c r="J53" s="337">
        <v>8.3000000000000007</v>
      </c>
      <c r="K53" s="337">
        <v>9.4</v>
      </c>
      <c r="L53" s="337">
        <v>16.899999999999999</v>
      </c>
      <c r="M53" s="337">
        <v>5.8</v>
      </c>
      <c r="N53" s="337">
        <v>5.8</v>
      </c>
      <c r="O53" s="337">
        <v>5.8</v>
      </c>
      <c r="P53" s="337">
        <v>5.8</v>
      </c>
      <c r="Q53" s="337">
        <v>5.8</v>
      </c>
      <c r="R53" s="337">
        <v>5.8</v>
      </c>
      <c r="S53" s="337">
        <v>5.8</v>
      </c>
      <c r="T53" s="337">
        <v>5.8</v>
      </c>
      <c r="U53" s="337">
        <v>5.8</v>
      </c>
      <c r="V53" s="337">
        <v>5.8</v>
      </c>
      <c r="W53" s="337">
        <v>5.8</v>
      </c>
      <c r="X53" s="337">
        <v>7</v>
      </c>
      <c r="Y53" s="337">
        <v>9</v>
      </c>
      <c r="Z53" s="337">
        <v>9</v>
      </c>
      <c r="AA53" s="337">
        <v>9</v>
      </c>
      <c r="AB53" s="337">
        <v>5.8</v>
      </c>
      <c r="AC53" s="337">
        <v>5.8</v>
      </c>
      <c r="AD53" s="337">
        <v>5.8</v>
      </c>
      <c r="AE53" s="337">
        <v>9</v>
      </c>
      <c r="AF53" s="337">
        <v>9</v>
      </c>
      <c r="AG53" s="337">
        <v>9</v>
      </c>
      <c r="AH53" s="337">
        <v>5.8</v>
      </c>
      <c r="AI53" s="337">
        <v>5.8</v>
      </c>
      <c r="AJ53" s="337">
        <v>5.8</v>
      </c>
      <c r="AK53" s="337">
        <v>5.8</v>
      </c>
      <c r="AL53" s="337">
        <v>5.8</v>
      </c>
      <c r="AM53" s="337">
        <v>5.8</v>
      </c>
      <c r="AN53" s="337">
        <v>5.8</v>
      </c>
      <c r="AO53" s="337">
        <v>5.8</v>
      </c>
      <c r="AP53" s="337">
        <v>5.8</v>
      </c>
      <c r="AQ53" s="337">
        <v>9</v>
      </c>
      <c r="AR53" s="337">
        <v>9</v>
      </c>
      <c r="AS53" s="337">
        <v>9</v>
      </c>
      <c r="AT53" s="337">
        <v>6.7</v>
      </c>
      <c r="AU53" s="337">
        <v>5.7</v>
      </c>
      <c r="AV53" s="337">
        <v>7.6</v>
      </c>
      <c r="AW53" s="337">
        <v>4.8</v>
      </c>
      <c r="AX53" s="337">
        <v>5</v>
      </c>
      <c r="AY53" s="337">
        <v>5</v>
      </c>
      <c r="AZ53" s="337">
        <v>5</v>
      </c>
      <c r="BA53" s="337">
        <v>5</v>
      </c>
      <c r="BB53" s="337">
        <v>9</v>
      </c>
      <c r="BC53" s="337">
        <v>9</v>
      </c>
      <c r="BD53" s="337">
        <v>9</v>
      </c>
      <c r="BE53" s="337">
        <v>9</v>
      </c>
      <c r="BF53" s="337">
        <v>5</v>
      </c>
      <c r="BG53" s="337">
        <v>5</v>
      </c>
      <c r="BH53" s="337">
        <v>5</v>
      </c>
      <c r="BI53" s="337">
        <v>5</v>
      </c>
      <c r="BJ53" s="337">
        <v>5</v>
      </c>
      <c r="BK53" s="337">
        <v>5</v>
      </c>
      <c r="BL53" s="337">
        <v>5</v>
      </c>
      <c r="BM53" s="337">
        <v>5</v>
      </c>
      <c r="BN53" s="337">
        <v>9</v>
      </c>
      <c r="BO53" s="337">
        <v>9</v>
      </c>
      <c r="BP53" s="337">
        <v>9</v>
      </c>
      <c r="BQ53" s="337">
        <v>5.8</v>
      </c>
      <c r="BR53" s="337">
        <v>18</v>
      </c>
      <c r="BS53" s="337">
        <v>8.6999999999999993</v>
      </c>
      <c r="BT53" s="337">
        <v>8.6</v>
      </c>
      <c r="BU53" s="337">
        <v>8.6</v>
      </c>
      <c r="BV53" s="337">
        <v>5.2</v>
      </c>
      <c r="BW53" s="337">
        <v>7</v>
      </c>
      <c r="BX53" s="337">
        <v>7</v>
      </c>
      <c r="BY53" s="337">
        <v>9</v>
      </c>
      <c r="BZ53" s="337">
        <v>7</v>
      </c>
      <c r="CA53" s="337">
        <v>7</v>
      </c>
      <c r="CB53" s="337">
        <v>7</v>
      </c>
      <c r="CC53" s="337">
        <v>7</v>
      </c>
      <c r="CD53" s="337">
        <v>7</v>
      </c>
      <c r="CE53" s="337">
        <v>7</v>
      </c>
      <c r="CF53" s="337">
        <v>7</v>
      </c>
      <c r="CG53" s="337">
        <v>7</v>
      </c>
      <c r="CH53" s="337">
        <v>9</v>
      </c>
      <c r="CI53" s="337">
        <v>9</v>
      </c>
      <c r="CJ53" s="337">
        <v>9</v>
      </c>
      <c r="CK53" s="337">
        <v>9</v>
      </c>
      <c r="CL53" s="337">
        <v>9</v>
      </c>
      <c r="CM53" s="337">
        <v>7</v>
      </c>
      <c r="CN53" s="337">
        <v>12.7</v>
      </c>
      <c r="CO53" s="337">
        <v>9</v>
      </c>
      <c r="CP53" s="337">
        <v>12.7</v>
      </c>
      <c r="CQ53" s="337">
        <v>12.7</v>
      </c>
      <c r="CR53" s="337">
        <v>12.7</v>
      </c>
      <c r="CS53" s="337">
        <v>12.7</v>
      </c>
      <c r="CT53" s="337">
        <v>12.7</v>
      </c>
      <c r="CU53" s="337">
        <v>12.7</v>
      </c>
      <c r="CV53" s="337">
        <v>12.7</v>
      </c>
      <c r="CW53" s="337">
        <v>12.7</v>
      </c>
      <c r="CX53" s="337">
        <v>12.7</v>
      </c>
      <c r="CY53" s="337">
        <v>12.7</v>
      </c>
      <c r="CZ53" s="337">
        <v>12.7</v>
      </c>
      <c r="DA53" s="337">
        <v>13.3</v>
      </c>
      <c r="DB53" s="337">
        <v>13.3</v>
      </c>
      <c r="DC53" s="337">
        <v>13.3</v>
      </c>
      <c r="DD53" s="337">
        <v>13.3</v>
      </c>
      <c r="DE53" s="337">
        <v>13.3</v>
      </c>
      <c r="DF53" s="337">
        <v>13.3</v>
      </c>
      <c r="DG53" s="337">
        <v>13.3</v>
      </c>
      <c r="DH53" s="337">
        <v>13.3</v>
      </c>
      <c r="DI53" s="337">
        <v>13.3</v>
      </c>
      <c r="DJ53" s="337">
        <v>13.3</v>
      </c>
      <c r="DK53" s="337">
        <v>13.3</v>
      </c>
      <c r="DL53" s="337">
        <v>13.3</v>
      </c>
      <c r="DM53" s="337">
        <v>13.3</v>
      </c>
      <c r="DN53" s="337">
        <v>13.3</v>
      </c>
      <c r="DO53" s="337">
        <v>13.3</v>
      </c>
      <c r="DP53" s="337">
        <v>13.3</v>
      </c>
      <c r="DQ53" s="337">
        <v>12.7</v>
      </c>
      <c r="DR53" s="337">
        <v>12.7</v>
      </c>
      <c r="DS53" s="337">
        <v>12.7</v>
      </c>
      <c r="DT53" s="337">
        <v>12.7</v>
      </c>
      <c r="DU53" s="337">
        <v>12.7</v>
      </c>
      <c r="DV53" s="337">
        <v>12.7</v>
      </c>
      <c r="DW53" s="337">
        <v>12.7</v>
      </c>
      <c r="DX53" s="337">
        <v>12.7</v>
      </c>
      <c r="DY53" s="337">
        <v>12.7</v>
      </c>
      <c r="DZ53" s="337">
        <v>12.7</v>
      </c>
      <c r="EA53" s="337">
        <v>12.7</v>
      </c>
      <c r="EB53" s="337">
        <v>12.7</v>
      </c>
      <c r="EC53" s="337">
        <v>13.3</v>
      </c>
      <c r="ED53" s="337">
        <v>13.3</v>
      </c>
      <c r="EE53" s="337">
        <v>13.3</v>
      </c>
      <c r="EF53" s="337">
        <v>13.3</v>
      </c>
      <c r="EG53" s="337">
        <v>13.3</v>
      </c>
      <c r="EH53" s="337">
        <v>13.3</v>
      </c>
      <c r="EI53" s="337">
        <v>13.3</v>
      </c>
      <c r="EJ53" s="337">
        <v>13.3</v>
      </c>
      <c r="EK53" s="337">
        <v>13.3</v>
      </c>
      <c r="EL53" s="337">
        <v>13.3</v>
      </c>
      <c r="EM53" s="337">
        <v>13.3</v>
      </c>
      <c r="EN53" s="337">
        <v>7</v>
      </c>
      <c r="EO53" s="337">
        <v>7</v>
      </c>
      <c r="EP53" s="337">
        <v>7</v>
      </c>
      <c r="EQ53" s="337">
        <v>7</v>
      </c>
      <c r="ER53" s="337">
        <v>7</v>
      </c>
      <c r="ES53" s="337">
        <v>7</v>
      </c>
      <c r="ET53" s="337">
        <v>7</v>
      </c>
      <c r="EU53" s="337">
        <v>7</v>
      </c>
      <c r="EV53" s="337">
        <v>7</v>
      </c>
      <c r="EW53" s="337">
        <v>7</v>
      </c>
      <c r="EX53" s="337">
        <v>7</v>
      </c>
      <c r="EY53" s="337">
        <v>7</v>
      </c>
      <c r="EZ53" s="337">
        <v>7</v>
      </c>
      <c r="FA53" s="337">
        <v>7</v>
      </c>
      <c r="FB53" s="337">
        <v>3.7</v>
      </c>
      <c r="FC53" s="337">
        <v>3.7</v>
      </c>
      <c r="FD53" s="337">
        <v>9</v>
      </c>
      <c r="FE53" s="337">
        <v>12.7</v>
      </c>
      <c r="FF53" s="337">
        <v>9</v>
      </c>
      <c r="FG53" s="337">
        <v>12.7</v>
      </c>
      <c r="FH53" s="337">
        <v>9</v>
      </c>
      <c r="FI53" s="337">
        <v>9</v>
      </c>
      <c r="FJ53" s="337">
        <v>9</v>
      </c>
      <c r="FK53" s="337">
        <v>9</v>
      </c>
      <c r="FL53" s="337">
        <v>7</v>
      </c>
      <c r="FM53" s="337">
        <v>12.7</v>
      </c>
      <c r="FN53" s="337">
        <v>12.7</v>
      </c>
      <c r="FO53" s="337">
        <v>12.7</v>
      </c>
      <c r="FP53" s="337">
        <v>9</v>
      </c>
      <c r="FQ53" s="337">
        <v>9</v>
      </c>
      <c r="FR53" s="337">
        <v>9</v>
      </c>
      <c r="FS53" s="337">
        <v>9</v>
      </c>
      <c r="FT53" s="337">
        <v>12.7</v>
      </c>
      <c r="FU53" s="337">
        <v>12.7</v>
      </c>
      <c r="FV53" s="337">
        <v>9</v>
      </c>
      <c r="FW53" s="337">
        <v>12.7</v>
      </c>
      <c r="FX53" s="337">
        <v>12.7</v>
      </c>
      <c r="FY53" s="337">
        <v>2.5</v>
      </c>
      <c r="FZ53" s="337">
        <v>2.5</v>
      </c>
      <c r="GA53" s="337">
        <v>7</v>
      </c>
      <c r="GB53" s="337">
        <v>7</v>
      </c>
      <c r="GC53" s="337">
        <v>7</v>
      </c>
      <c r="GD53" s="337">
        <v>10</v>
      </c>
      <c r="GE53" s="337">
        <v>10</v>
      </c>
      <c r="GF53" s="337">
        <v>10</v>
      </c>
      <c r="GG53" s="337">
        <v>10</v>
      </c>
      <c r="GH53" s="337">
        <v>10</v>
      </c>
      <c r="GI53" s="337">
        <v>10</v>
      </c>
      <c r="GJ53" s="337">
        <v>12</v>
      </c>
      <c r="GK53" s="337">
        <v>5</v>
      </c>
      <c r="GL53" s="337">
        <v>5</v>
      </c>
      <c r="GM53" s="337">
        <v>10</v>
      </c>
      <c r="GN53" s="337">
        <v>10</v>
      </c>
      <c r="GO53" s="337">
        <v>12</v>
      </c>
      <c r="GP53" s="337">
        <v>2.5</v>
      </c>
      <c r="GQ53" s="337">
        <v>2.5</v>
      </c>
      <c r="GR53" s="337">
        <v>2.5</v>
      </c>
      <c r="GS53" s="337">
        <v>5.8</v>
      </c>
      <c r="GT53" s="337">
        <v>9</v>
      </c>
      <c r="GU53" s="337">
        <v>9</v>
      </c>
      <c r="GV53" s="337">
        <v>4.2729999999999997</v>
      </c>
      <c r="GW53" s="337">
        <v>10.518141382538371</v>
      </c>
      <c r="GX53" s="337">
        <v>10.518141382538371</v>
      </c>
      <c r="GY53" s="337">
        <v>9</v>
      </c>
      <c r="GZ53" s="337">
        <v>9</v>
      </c>
      <c r="HA53" s="337">
        <v>9</v>
      </c>
      <c r="HB53" s="337">
        <v>4.2699999999999996</v>
      </c>
      <c r="HC53" s="337">
        <v>4.2699999999999996</v>
      </c>
      <c r="HD53" s="337">
        <v>4.2699999999999996</v>
      </c>
      <c r="HE53" s="337">
        <v>10.518141382538371</v>
      </c>
      <c r="HF53" s="337">
        <v>10.518141382538371</v>
      </c>
      <c r="HG53" s="337">
        <v>9.0073003902416886</v>
      </c>
      <c r="HH53" s="337">
        <v>9.0073003902416886</v>
      </c>
      <c r="HI53" s="337">
        <v>9.0073003902416886</v>
      </c>
      <c r="HJ53" s="337">
        <v>9</v>
      </c>
      <c r="HK53" s="337">
        <v>9</v>
      </c>
      <c r="HL53" s="337">
        <v>4.2729999999999997</v>
      </c>
      <c r="HM53" s="337">
        <v>4.2729999999999997</v>
      </c>
      <c r="HN53" s="337">
        <v>4.2729999999999997</v>
      </c>
      <c r="HO53" s="337">
        <v>10.518141382538371</v>
      </c>
      <c r="HP53" s="337">
        <v>10.518141382538371</v>
      </c>
      <c r="HQ53" s="337">
        <v>10.518141382538371</v>
      </c>
      <c r="HR53" s="337">
        <v>9.0073003902416886</v>
      </c>
      <c r="HS53" s="337">
        <v>9.0073003902416886</v>
      </c>
      <c r="HT53" s="337">
        <v>9.0073003902416886</v>
      </c>
      <c r="HU53" s="337">
        <v>9</v>
      </c>
      <c r="HV53" s="337">
        <v>9</v>
      </c>
      <c r="HW53" s="337">
        <v>9</v>
      </c>
      <c r="HX53" s="337">
        <v>4.2729999999999997</v>
      </c>
      <c r="HY53" s="337">
        <v>4.2729999999999997</v>
      </c>
      <c r="HZ53" s="337">
        <v>4.2729999999999997</v>
      </c>
      <c r="IA53" s="337">
        <v>10.518141382538371</v>
      </c>
      <c r="IB53" s="337">
        <v>10.518141382538371</v>
      </c>
      <c r="IC53" s="337">
        <v>10.518141382538371</v>
      </c>
      <c r="ID53" s="337">
        <v>4.5999999999999996</v>
      </c>
      <c r="IE53" s="337">
        <v>4.5999999999999996</v>
      </c>
      <c r="IF53" s="337">
        <v>4</v>
      </c>
      <c r="IG53" s="337">
        <v>4</v>
      </c>
      <c r="IH53" s="337">
        <v>4</v>
      </c>
      <c r="II53" s="337">
        <v>3.8</v>
      </c>
      <c r="IJ53" s="337">
        <v>3.8</v>
      </c>
      <c r="IK53" s="337">
        <v>3.8</v>
      </c>
      <c r="IL53" s="337">
        <v>3.8</v>
      </c>
      <c r="IM53" s="337">
        <v>3.8</v>
      </c>
      <c r="IN53" s="337">
        <v>3.8</v>
      </c>
      <c r="IO53" s="337">
        <v>3.8</v>
      </c>
      <c r="IP53" s="337">
        <v>3.8</v>
      </c>
      <c r="IQ53" s="337">
        <v>3.8</v>
      </c>
      <c r="IR53" s="337">
        <v>3.8</v>
      </c>
      <c r="IS53" s="337">
        <v>6.3016686980000003</v>
      </c>
      <c r="IT53" s="337">
        <v>6</v>
      </c>
      <c r="IU53" s="337">
        <v>6</v>
      </c>
      <c r="IV53" s="337">
        <v>6</v>
      </c>
      <c r="IW53" s="337">
        <v>7.8</v>
      </c>
      <c r="IX53" s="337">
        <v>7.8</v>
      </c>
      <c r="IY53" s="337">
        <v>5</v>
      </c>
      <c r="IZ53" s="337">
        <v>5</v>
      </c>
      <c r="JA53" s="337">
        <v>5</v>
      </c>
      <c r="JB53" s="337">
        <v>5</v>
      </c>
      <c r="JC53" s="337">
        <v>8</v>
      </c>
      <c r="JD53" s="337">
        <v>8.8000000000000007</v>
      </c>
      <c r="JE53" s="337">
        <v>8.8000000000000007</v>
      </c>
      <c r="JF53" s="337">
        <v>10</v>
      </c>
      <c r="JG53" s="337">
        <v>10</v>
      </c>
      <c r="JH53" s="337">
        <v>10</v>
      </c>
      <c r="JI53" s="337">
        <v>10</v>
      </c>
      <c r="JJ53" s="337">
        <v>0</v>
      </c>
      <c r="JK53" s="337">
        <v>0</v>
      </c>
      <c r="JL53" s="337">
        <v>5</v>
      </c>
      <c r="JM53" s="337">
        <v>5</v>
      </c>
      <c r="JN53" s="337">
        <v>5</v>
      </c>
      <c r="JO53" s="337">
        <v>5</v>
      </c>
      <c r="JP53" s="337">
        <v>5</v>
      </c>
      <c r="JQ53" s="337">
        <v>5</v>
      </c>
      <c r="JR53" s="337">
        <v>5</v>
      </c>
      <c r="JS53" s="337">
        <v>5</v>
      </c>
      <c r="JT53" s="337">
        <v>5</v>
      </c>
      <c r="JU53" s="337">
        <v>9</v>
      </c>
      <c r="JV53" s="337">
        <v>7.5</v>
      </c>
      <c r="JW53" s="337">
        <v>5.2</v>
      </c>
      <c r="JX53" s="337">
        <v>5.2</v>
      </c>
      <c r="JY53" s="337">
        <v>5.2</v>
      </c>
      <c r="JZ53" s="337">
        <v>5.2</v>
      </c>
      <c r="KA53" s="337">
        <v>5.2</v>
      </c>
      <c r="KB53" s="337">
        <v>5.2</v>
      </c>
      <c r="KC53" s="337">
        <v>9</v>
      </c>
      <c r="KD53" s="337">
        <v>7.5</v>
      </c>
      <c r="KE53" s="337">
        <v>7.5</v>
      </c>
      <c r="KF53" s="337">
        <v>5.2</v>
      </c>
      <c r="KG53" s="337">
        <v>5.2</v>
      </c>
      <c r="KH53" s="337">
        <v>5.2</v>
      </c>
      <c r="KI53" s="337">
        <v>5.2</v>
      </c>
      <c r="KJ53" s="337">
        <v>5.2</v>
      </c>
      <c r="KK53" s="337">
        <v>5.2</v>
      </c>
      <c r="KL53" s="337">
        <v>17.5</v>
      </c>
      <c r="KM53" s="337">
        <v>9</v>
      </c>
      <c r="KN53" s="337">
        <v>7.5</v>
      </c>
      <c r="KO53" s="337">
        <v>7.5</v>
      </c>
      <c r="KP53" s="337">
        <v>7.5</v>
      </c>
      <c r="KQ53" s="337">
        <v>6.9</v>
      </c>
      <c r="KR53" s="337">
        <v>6.9</v>
      </c>
      <c r="KS53" s="337">
        <v>6.9</v>
      </c>
      <c r="KT53" s="337">
        <v>6.9</v>
      </c>
      <c r="KU53" s="337">
        <v>5.2</v>
      </c>
      <c r="KV53" s="337">
        <v>5.2</v>
      </c>
      <c r="KW53" s="337">
        <v>5.2</v>
      </c>
      <c r="KX53" s="337">
        <v>5.2</v>
      </c>
      <c r="KY53" s="337">
        <v>5.2</v>
      </c>
      <c r="KZ53" s="337">
        <v>5.2</v>
      </c>
      <c r="LA53" s="337">
        <v>9</v>
      </c>
      <c r="LB53" s="337">
        <v>0</v>
      </c>
      <c r="LC53" s="337">
        <v>0</v>
      </c>
      <c r="LD53" s="337">
        <v>0</v>
      </c>
      <c r="LE53" s="337">
        <v>0</v>
      </c>
      <c r="LF53" s="337">
        <v>0</v>
      </c>
      <c r="LG53" s="337">
        <v>0</v>
      </c>
      <c r="LH53" s="337">
        <v>0</v>
      </c>
      <c r="LI53" s="337">
        <v>0</v>
      </c>
      <c r="LJ53" s="337">
        <v>0</v>
      </c>
      <c r="LK53" s="337">
        <v>0</v>
      </c>
      <c r="LL53" s="337">
        <v>0</v>
      </c>
      <c r="LM53" s="337">
        <v>0</v>
      </c>
      <c r="LN53" s="337">
        <v>0</v>
      </c>
      <c r="LO53" s="337">
        <v>0</v>
      </c>
      <c r="LP53" s="337">
        <v>0</v>
      </c>
      <c r="LQ53" s="337">
        <v>0</v>
      </c>
      <c r="LR53" s="337">
        <v>0</v>
      </c>
      <c r="LS53" s="337">
        <v>0</v>
      </c>
      <c r="LT53" s="337">
        <v>0</v>
      </c>
      <c r="LU53" s="337">
        <v>0</v>
      </c>
      <c r="LV53" s="337">
        <v>0</v>
      </c>
      <c r="LW53" s="337">
        <v>0</v>
      </c>
      <c r="LX53" s="337">
        <v>0</v>
      </c>
      <c r="LY53" s="337">
        <v>0</v>
      </c>
      <c r="LZ53" s="337">
        <v>0</v>
      </c>
      <c r="MA53" s="337">
        <v>0</v>
      </c>
    </row>
    <row r="54" spans="2:339" ht="90" thickBot="1" x14ac:dyDescent="0.25">
      <c r="B54" s="23" t="s">
        <v>107</v>
      </c>
      <c r="C54" s="58" t="s">
        <v>75</v>
      </c>
      <c r="D54" s="169" t="s">
        <v>38</v>
      </c>
      <c r="E54" s="337">
        <v>9</v>
      </c>
      <c r="F54" s="337">
        <v>9</v>
      </c>
      <c r="G54" s="337">
        <v>9</v>
      </c>
      <c r="H54" s="337">
        <v>9</v>
      </c>
      <c r="I54" s="337">
        <v>7.6</v>
      </c>
      <c r="J54" s="337">
        <v>8.3000000000000007</v>
      </c>
      <c r="K54" s="337">
        <v>9.4</v>
      </c>
      <c r="L54" s="337">
        <v>16.899999999999999</v>
      </c>
      <c r="M54" s="337">
        <v>5.8</v>
      </c>
      <c r="N54" s="337">
        <v>5.8</v>
      </c>
      <c r="O54" s="337">
        <v>5.8</v>
      </c>
      <c r="P54" s="337">
        <v>5.8</v>
      </c>
      <c r="Q54" s="337">
        <v>5.8</v>
      </c>
      <c r="R54" s="337">
        <v>5.8</v>
      </c>
      <c r="S54" s="337">
        <v>5.8</v>
      </c>
      <c r="T54" s="337">
        <v>5.8</v>
      </c>
      <c r="U54" s="337">
        <v>5.8</v>
      </c>
      <c r="V54" s="337">
        <v>5.8</v>
      </c>
      <c r="W54" s="337">
        <v>5.8</v>
      </c>
      <c r="X54" s="337">
        <v>7</v>
      </c>
      <c r="Y54" s="337">
        <v>9</v>
      </c>
      <c r="Z54" s="337">
        <v>9</v>
      </c>
      <c r="AA54" s="337">
        <v>9</v>
      </c>
      <c r="AB54" s="337">
        <v>5.8</v>
      </c>
      <c r="AC54" s="337">
        <v>5.8</v>
      </c>
      <c r="AD54" s="337">
        <v>5.8</v>
      </c>
      <c r="AE54" s="337">
        <v>9</v>
      </c>
      <c r="AF54" s="337">
        <v>9</v>
      </c>
      <c r="AG54" s="337">
        <v>9</v>
      </c>
      <c r="AH54" s="337">
        <v>5.8</v>
      </c>
      <c r="AI54" s="337">
        <v>5.8</v>
      </c>
      <c r="AJ54" s="337">
        <v>5.8</v>
      </c>
      <c r="AK54" s="337">
        <v>5.8</v>
      </c>
      <c r="AL54" s="337">
        <v>5.8</v>
      </c>
      <c r="AM54" s="337">
        <v>5.8</v>
      </c>
      <c r="AN54" s="337">
        <v>5.8</v>
      </c>
      <c r="AO54" s="337">
        <v>5.8</v>
      </c>
      <c r="AP54" s="337">
        <v>5.8</v>
      </c>
      <c r="AQ54" s="337">
        <v>9</v>
      </c>
      <c r="AR54" s="337">
        <v>9</v>
      </c>
      <c r="AS54" s="337">
        <v>9</v>
      </c>
      <c r="AT54" s="337">
        <v>6.7</v>
      </c>
      <c r="AU54" s="337">
        <v>5.7</v>
      </c>
      <c r="AV54" s="337">
        <v>7.6</v>
      </c>
      <c r="AW54" s="337">
        <v>4.8</v>
      </c>
      <c r="AX54" s="337">
        <v>5</v>
      </c>
      <c r="AY54" s="337">
        <v>5</v>
      </c>
      <c r="AZ54" s="337">
        <v>5</v>
      </c>
      <c r="BA54" s="337">
        <v>5</v>
      </c>
      <c r="BB54" s="337">
        <v>9</v>
      </c>
      <c r="BC54" s="337">
        <v>9</v>
      </c>
      <c r="BD54" s="337">
        <v>9</v>
      </c>
      <c r="BE54" s="337">
        <v>9</v>
      </c>
      <c r="BF54" s="337">
        <v>5</v>
      </c>
      <c r="BG54" s="337">
        <v>5</v>
      </c>
      <c r="BH54" s="337">
        <v>5</v>
      </c>
      <c r="BI54" s="337">
        <v>5</v>
      </c>
      <c r="BJ54" s="337">
        <v>5</v>
      </c>
      <c r="BK54" s="337">
        <v>5</v>
      </c>
      <c r="BL54" s="337">
        <v>5</v>
      </c>
      <c r="BM54" s="337">
        <v>5</v>
      </c>
      <c r="BN54" s="337">
        <v>9</v>
      </c>
      <c r="BO54" s="337">
        <v>9</v>
      </c>
      <c r="BP54" s="337">
        <v>9</v>
      </c>
      <c r="BQ54" s="337">
        <v>5.8</v>
      </c>
      <c r="BR54" s="337">
        <v>18</v>
      </c>
      <c r="BS54" s="337">
        <v>8.6999999999999993</v>
      </c>
      <c r="BT54" s="337">
        <v>8.6</v>
      </c>
      <c r="BU54" s="337">
        <v>8.6</v>
      </c>
      <c r="BV54" s="337">
        <v>5.2</v>
      </c>
      <c r="BW54" s="337">
        <v>7</v>
      </c>
      <c r="BX54" s="337">
        <v>7</v>
      </c>
      <c r="BY54" s="337">
        <v>9</v>
      </c>
      <c r="BZ54" s="337">
        <v>7</v>
      </c>
      <c r="CA54" s="337">
        <v>7</v>
      </c>
      <c r="CB54" s="337">
        <v>7</v>
      </c>
      <c r="CC54" s="337">
        <v>7</v>
      </c>
      <c r="CD54" s="337">
        <v>7</v>
      </c>
      <c r="CE54" s="337">
        <v>7</v>
      </c>
      <c r="CF54" s="337">
        <v>7</v>
      </c>
      <c r="CG54" s="337">
        <v>7</v>
      </c>
      <c r="CH54" s="337">
        <v>9</v>
      </c>
      <c r="CI54" s="337">
        <v>9</v>
      </c>
      <c r="CJ54" s="337">
        <v>9</v>
      </c>
      <c r="CK54" s="337">
        <v>9</v>
      </c>
      <c r="CL54" s="337">
        <v>9</v>
      </c>
      <c r="CM54" s="337">
        <v>7</v>
      </c>
      <c r="CN54" s="337">
        <v>12.7</v>
      </c>
      <c r="CO54" s="337">
        <v>9</v>
      </c>
      <c r="CP54" s="337">
        <v>12.7</v>
      </c>
      <c r="CQ54" s="337">
        <v>12.7</v>
      </c>
      <c r="CR54" s="337">
        <v>12.7</v>
      </c>
      <c r="CS54" s="337">
        <v>12.7</v>
      </c>
      <c r="CT54" s="337">
        <v>12.7</v>
      </c>
      <c r="CU54" s="337">
        <v>12.7</v>
      </c>
      <c r="CV54" s="337">
        <v>12.7</v>
      </c>
      <c r="CW54" s="337">
        <v>12.7</v>
      </c>
      <c r="CX54" s="337">
        <v>12.7</v>
      </c>
      <c r="CY54" s="337">
        <v>12.7</v>
      </c>
      <c r="CZ54" s="337">
        <v>12.7</v>
      </c>
      <c r="DA54" s="337">
        <v>13.3</v>
      </c>
      <c r="DB54" s="337">
        <v>13.3</v>
      </c>
      <c r="DC54" s="337">
        <v>13.3</v>
      </c>
      <c r="DD54" s="337">
        <v>13.3</v>
      </c>
      <c r="DE54" s="337">
        <v>13.3</v>
      </c>
      <c r="DF54" s="337">
        <v>13.3</v>
      </c>
      <c r="DG54" s="337">
        <v>13.3</v>
      </c>
      <c r="DH54" s="337">
        <v>13.3</v>
      </c>
      <c r="DI54" s="337">
        <v>13.3</v>
      </c>
      <c r="DJ54" s="337">
        <v>13.3</v>
      </c>
      <c r="DK54" s="337">
        <v>13.3</v>
      </c>
      <c r="DL54" s="337">
        <v>13.3</v>
      </c>
      <c r="DM54" s="337">
        <v>13.3</v>
      </c>
      <c r="DN54" s="337">
        <v>13.3</v>
      </c>
      <c r="DO54" s="337">
        <v>13.3</v>
      </c>
      <c r="DP54" s="337">
        <v>13.3</v>
      </c>
      <c r="DQ54" s="337">
        <v>12.7</v>
      </c>
      <c r="DR54" s="337">
        <v>12.7</v>
      </c>
      <c r="DS54" s="337">
        <v>12.7</v>
      </c>
      <c r="DT54" s="337">
        <v>12.7</v>
      </c>
      <c r="DU54" s="337">
        <v>12.7</v>
      </c>
      <c r="DV54" s="337">
        <v>12.7</v>
      </c>
      <c r="DW54" s="337">
        <v>12.7</v>
      </c>
      <c r="DX54" s="337">
        <v>12.7</v>
      </c>
      <c r="DY54" s="337">
        <v>12.7</v>
      </c>
      <c r="DZ54" s="337">
        <v>12.7</v>
      </c>
      <c r="EA54" s="337">
        <v>12.7</v>
      </c>
      <c r="EB54" s="337">
        <v>12.7</v>
      </c>
      <c r="EC54" s="337">
        <v>13.3</v>
      </c>
      <c r="ED54" s="337">
        <v>13.3</v>
      </c>
      <c r="EE54" s="337">
        <v>13.3</v>
      </c>
      <c r="EF54" s="337">
        <v>13.3</v>
      </c>
      <c r="EG54" s="337">
        <v>13.3</v>
      </c>
      <c r="EH54" s="337">
        <v>13.3</v>
      </c>
      <c r="EI54" s="337">
        <v>13.3</v>
      </c>
      <c r="EJ54" s="337">
        <v>13.3</v>
      </c>
      <c r="EK54" s="337">
        <v>13.3</v>
      </c>
      <c r="EL54" s="337">
        <v>13.3</v>
      </c>
      <c r="EM54" s="337">
        <v>13.3</v>
      </c>
      <c r="EN54" s="337">
        <v>7</v>
      </c>
      <c r="EO54" s="337">
        <v>7</v>
      </c>
      <c r="EP54" s="337">
        <v>7</v>
      </c>
      <c r="EQ54" s="337">
        <v>7</v>
      </c>
      <c r="ER54" s="337">
        <v>7</v>
      </c>
      <c r="ES54" s="337">
        <v>7</v>
      </c>
      <c r="ET54" s="337">
        <v>7</v>
      </c>
      <c r="EU54" s="337">
        <v>7</v>
      </c>
      <c r="EV54" s="337">
        <v>7</v>
      </c>
      <c r="EW54" s="337">
        <v>7</v>
      </c>
      <c r="EX54" s="337">
        <v>7</v>
      </c>
      <c r="EY54" s="337">
        <v>7</v>
      </c>
      <c r="EZ54" s="337">
        <v>7</v>
      </c>
      <c r="FA54" s="337">
        <v>7</v>
      </c>
      <c r="FB54" s="337">
        <v>3.7</v>
      </c>
      <c r="FC54" s="337">
        <v>3.7</v>
      </c>
      <c r="FD54" s="337">
        <v>9</v>
      </c>
      <c r="FE54" s="337">
        <v>12.7</v>
      </c>
      <c r="FF54" s="337">
        <v>9</v>
      </c>
      <c r="FG54" s="337">
        <v>12.7</v>
      </c>
      <c r="FH54" s="337">
        <v>9</v>
      </c>
      <c r="FI54" s="337">
        <v>9</v>
      </c>
      <c r="FJ54" s="337">
        <v>9</v>
      </c>
      <c r="FK54" s="337">
        <v>9</v>
      </c>
      <c r="FL54" s="337">
        <v>7</v>
      </c>
      <c r="FM54" s="337">
        <v>12.7</v>
      </c>
      <c r="FN54" s="337">
        <v>12.7</v>
      </c>
      <c r="FO54" s="337">
        <v>12.7</v>
      </c>
      <c r="FP54" s="337">
        <v>9</v>
      </c>
      <c r="FQ54" s="337">
        <v>9</v>
      </c>
      <c r="FR54" s="337">
        <v>9</v>
      </c>
      <c r="FS54" s="337">
        <v>9</v>
      </c>
      <c r="FT54" s="337">
        <v>12.7</v>
      </c>
      <c r="FU54" s="337">
        <v>12.7</v>
      </c>
      <c r="FV54" s="337">
        <v>9</v>
      </c>
      <c r="FW54" s="337">
        <v>12.7</v>
      </c>
      <c r="FX54" s="337">
        <v>12.7</v>
      </c>
      <c r="FY54" s="337">
        <v>2.5</v>
      </c>
      <c r="FZ54" s="337">
        <v>2.5</v>
      </c>
      <c r="GA54" s="337">
        <v>7</v>
      </c>
      <c r="GB54" s="337">
        <v>7</v>
      </c>
      <c r="GC54" s="337">
        <v>7</v>
      </c>
      <c r="GD54" s="337">
        <v>10</v>
      </c>
      <c r="GE54" s="337">
        <v>10</v>
      </c>
      <c r="GF54" s="337">
        <v>10</v>
      </c>
      <c r="GG54" s="337">
        <v>10</v>
      </c>
      <c r="GH54" s="337">
        <v>10</v>
      </c>
      <c r="GI54" s="337">
        <v>10</v>
      </c>
      <c r="GJ54" s="337">
        <v>12</v>
      </c>
      <c r="GK54" s="337">
        <v>5</v>
      </c>
      <c r="GL54" s="337">
        <v>5</v>
      </c>
      <c r="GM54" s="337">
        <v>10</v>
      </c>
      <c r="GN54" s="337">
        <v>10</v>
      </c>
      <c r="GO54" s="337">
        <v>12</v>
      </c>
      <c r="GP54" s="337">
        <v>2.5</v>
      </c>
      <c r="GQ54" s="337">
        <v>2.5</v>
      </c>
      <c r="GR54" s="337">
        <v>2.5</v>
      </c>
      <c r="GS54" s="337">
        <v>5.8</v>
      </c>
      <c r="GT54" s="337">
        <v>9</v>
      </c>
      <c r="GU54" s="337">
        <v>9</v>
      </c>
      <c r="GV54" s="337">
        <v>4.2729999999999997</v>
      </c>
      <c r="GW54" s="337">
        <v>10.518141382538371</v>
      </c>
      <c r="GX54" s="337">
        <v>10.518141382538371</v>
      </c>
      <c r="GY54" s="337">
        <v>9</v>
      </c>
      <c r="GZ54" s="337">
        <v>9</v>
      </c>
      <c r="HA54" s="337">
        <v>9</v>
      </c>
      <c r="HB54" s="337">
        <v>4.2699999999999996</v>
      </c>
      <c r="HC54" s="337">
        <v>4.2699999999999996</v>
      </c>
      <c r="HD54" s="337">
        <v>4.2699999999999996</v>
      </c>
      <c r="HE54" s="337">
        <v>10.518141382538371</v>
      </c>
      <c r="HF54" s="337">
        <v>10.518141382538371</v>
      </c>
      <c r="HG54" s="337">
        <v>9.0073003902416886</v>
      </c>
      <c r="HH54" s="337">
        <v>9.0073003902416886</v>
      </c>
      <c r="HI54" s="337">
        <v>9.0073003902416886</v>
      </c>
      <c r="HJ54" s="337">
        <v>9</v>
      </c>
      <c r="HK54" s="337">
        <v>9</v>
      </c>
      <c r="HL54" s="337">
        <v>4.2729999999999997</v>
      </c>
      <c r="HM54" s="337">
        <v>4.2729999999999997</v>
      </c>
      <c r="HN54" s="337">
        <v>4.2729999999999997</v>
      </c>
      <c r="HO54" s="337">
        <v>10.518141382538371</v>
      </c>
      <c r="HP54" s="337">
        <v>10.518141382538371</v>
      </c>
      <c r="HQ54" s="337">
        <v>10.518141382538371</v>
      </c>
      <c r="HR54" s="337">
        <v>9.0073003902416886</v>
      </c>
      <c r="HS54" s="337">
        <v>9.0073003902416886</v>
      </c>
      <c r="HT54" s="337">
        <v>9.0073003902416886</v>
      </c>
      <c r="HU54" s="337">
        <v>9</v>
      </c>
      <c r="HV54" s="337">
        <v>9</v>
      </c>
      <c r="HW54" s="337">
        <v>9</v>
      </c>
      <c r="HX54" s="337">
        <v>4.2729999999999997</v>
      </c>
      <c r="HY54" s="337">
        <v>4.2729999999999997</v>
      </c>
      <c r="HZ54" s="337">
        <v>4.2729999999999997</v>
      </c>
      <c r="IA54" s="337">
        <v>10.518141382538371</v>
      </c>
      <c r="IB54" s="337">
        <v>10.518141382538371</v>
      </c>
      <c r="IC54" s="337">
        <v>10.518141382538371</v>
      </c>
      <c r="ID54" s="337">
        <v>4.5999999999999996</v>
      </c>
      <c r="IE54" s="337">
        <v>4.5999999999999996</v>
      </c>
      <c r="IF54" s="337">
        <v>4</v>
      </c>
      <c r="IG54" s="337">
        <v>4</v>
      </c>
      <c r="IH54" s="337">
        <v>4</v>
      </c>
      <c r="II54" s="337">
        <v>3.8</v>
      </c>
      <c r="IJ54" s="337">
        <v>3.8</v>
      </c>
      <c r="IK54" s="337">
        <v>3.8</v>
      </c>
      <c r="IL54" s="337">
        <v>3.8</v>
      </c>
      <c r="IM54" s="337">
        <v>3.8</v>
      </c>
      <c r="IN54" s="337">
        <v>3.8</v>
      </c>
      <c r="IO54" s="337">
        <v>3.8</v>
      </c>
      <c r="IP54" s="337">
        <v>3.8</v>
      </c>
      <c r="IQ54" s="337">
        <v>3.8</v>
      </c>
      <c r="IR54" s="337">
        <v>3.8</v>
      </c>
      <c r="IS54" s="337">
        <v>6.3016686980000003</v>
      </c>
      <c r="IT54" s="337">
        <v>6</v>
      </c>
      <c r="IU54" s="337">
        <v>6</v>
      </c>
      <c r="IV54" s="337">
        <v>6</v>
      </c>
      <c r="IW54" s="337">
        <v>7.8</v>
      </c>
      <c r="IX54" s="337">
        <v>7.8</v>
      </c>
      <c r="IY54" s="337">
        <v>5</v>
      </c>
      <c r="IZ54" s="337">
        <v>5</v>
      </c>
      <c r="JA54" s="337">
        <v>5</v>
      </c>
      <c r="JB54" s="337">
        <v>5</v>
      </c>
      <c r="JC54" s="337">
        <v>8</v>
      </c>
      <c r="JD54" s="337">
        <v>8.8000000000000007</v>
      </c>
      <c r="JE54" s="337">
        <v>8.8000000000000007</v>
      </c>
      <c r="JF54" s="337">
        <v>10</v>
      </c>
      <c r="JG54" s="337">
        <v>10</v>
      </c>
      <c r="JH54" s="337">
        <v>10</v>
      </c>
      <c r="JI54" s="337">
        <v>10</v>
      </c>
      <c r="JJ54" s="337">
        <v>0</v>
      </c>
      <c r="JK54" s="337">
        <v>0</v>
      </c>
      <c r="JL54" s="337">
        <v>5</v>
      </c>
      <c r="JM54" s="337">
        <v>5</v>
      </c>
      <c r="JN54" s="337">
        <v>5</v>
      </c>
      <c r="JO54" s="337">
        <v>5</v>
      </c>
      <c r="JP54" s="337">
        <v>5</v>
      </c>
      <c r="JQ54" s="337">
        <v>5</v>
      </c>
      <c r="JR54" s="337">
        <v>5</v>
      </c>
      <c r="JS54" s="337">
        <v>5</v>
      </c>
      <c r="JT54" s="337">
        <v>5</v>
      </c>
      <c r="JU54" s="337">
        <v>9</v>
      </c>
      <c r="JV54" s="337">
        <v>7.5</v>
      </c>
      <c r="JW54" s="337">
        <v>5.2</v>
      </c>
      <c r="JX54" s="337">
        <v>5.2</v>
      </c>
      <c r="JY54" s="337">
        <v>5.2</v>
      </c>
      <c r="JZ54" s="337">
        <v>5.2</v>
      </c>
      <c r="KA54" s="337">
        <v>5.2</v>
      </c>
      <c r="KB54" s="337">
        <v>5.2</v>
      </c>
      <c r="KC54" s="337">
        <v>9</v>
      </c>
      <c r="KD54" s="337">
        <v>7.5</v>
      </c>
      <c r="KE54" s="337">
        <v>7.5</v>
      </c>
      <c r="KF54" s="337">
        <v>5.2</v>
      </c>
      <c r="KG54" s="337">
        <v>5.2</v>
      </c>
      <c r="KH54" s="337">
        <v>5.2</v>
      </c>
      <c r="KI54" s="337">
        <v>5.2</v>
      </c>
      <c r="KJ54" s="337">
        <v>5.2</v>
      </c>
      <c r="KK54" s="337">
        <v>5.2</v>
      </c>
      <c r="KL54" s="337">
        <v>17.5</v>
      </c>
      <c r="KM54" s="337">
        <v>9</v>
      </c>
      <c r="KN54" s="337">
        <v>7.5</v>
      </c>
      <c r="KO54" s="337">
        <v>7.5</v>
      </c>
      <c r="KP54" s="337">
        <v>7.5</v>
      </c>
      <c r="KQ54" s="337">
        <v>6.9</v>
      </c>
      <c r="KR54" s="337">
        <v>6.9</v>
      </c>
      <c r="KS54" s="337">
        <v>6.9</v>
      </c>
      <c r="KT54" s="337">
        <v>6.9</v>
      </c>
      <c r="KU54" s="337">
        <v>5.2</v>
      </c>
      <c r="KV54" s="337">
        <v>5.2</v>
      </c>
      <c r="KW54" s="337">
        <v>5.2</v>
      </c>
      <c r="KX54" s="337">
        <v>5.2</v>
      </c>
      <c r="KY54" s="337">
        <v>5.2</v>
      </c>
      <c r="KZ54" s="337">
        <v>5.2</v>
      </c>
      <c r="LA54" s="337">
        <v>9</v>
      </c>
      <c r="LB54" s="337">
        <v>0</v>
      </c>
      <c r="LC54" s="337">
        <v>0</v>
      </c>
      <c r="LD54" s="337">
        <v>0</v>
      </c>
      <c r="LE54" s="337">
        <v>0</v>
      </c>
      <c r="LF54" s="337">
        <v>0</v>
      </c>
      <c r="LG54" s="337">
        <v>0</v>
      </c>
      <c r="LH54" s="337">
        <v>0</v>
      </c>
      <c r="LI54" s="337">
        <v>0</v>
      </c>
      <c r="LJ54" s="337">
        <v>0</v>
      </c>
      <c r="LK54" s="337">
        <v>0</v>
      </c>
      <c r="LL54" s="337">
        <v>0</v>
      </c>
      <c r="LM54" s="337">
        <v>0</v>
      </c>
      <c r="LN54" s="337">
        <v>0</v>
      </c>
      <c r="LO54" s="337">
        <v>0</v>
      </c>
      <c r="LP54" s="337">
        <v>0</v>
      </c>
      <c r="LQ54" s="337">
        <v>0</v>
      </c>
      <c r="LR54" s="337">
        <v>0</v>
      </c>
      <c r="LS54" s="337">
        <v>0</v>
      </c>
      <c r="LT54" s="337">
        <v>0</v>
      </c>
      <c r="LU54" s="337">
        <v>0</v>
      </c>
      <c r="LV54" s="337">
        <v>0</v>
      </c>
      <c r="LW54" s="337">
        <v>0</v>
      </c>
      <c r="LX54" s="337">
        <v>0</v>
      </c>
      <c r="LY54" s="337">
        <v>0</v>
      </c>
      <c r="LZ54" s="337">
        <v>0</v>
      </c>
      <c r="MA54" s="337">
        <v>0</v>
      </c>
    </row>
    <row r="55" spans="2:339" ht="102.75" thickBot="1" x14ac:dyDescent="0.25">
      <c r="B55" s="282" t="s">
        <v>108</v>
      </c>
      <c r="C55" s="351" t="s">
        <v>362</v>
      </c>
      <c r="D55" s="352" t="s">
        <v>76</v>
      </c>
      <c r="E55" s="337">
        <v>99.96</v>
      </c>
      <c r="F55" s="337">
        <v>99.96</v>
      </c>
      <c r="G55" s="337">
        <v>99.96</v>
      </c>
      <c r="H55" s="337">
        <v>99.96</v>
      </c>
      <c r="I55" s="337">
        <v>99.94</v>
      </c>
      <c r="J55" s="337">
        <v>99.7</v>
      </c>
      <c r="K55" s="337">
        <v>99.99</v>
      </c>
      <c r="L55" s="337">
        <v>99.99</v>
      </c>
      <c r="M55" s="337">
        <v>99.96</v>
      </c>
      <c r="N55" s="337">
        <v>99.96</v>
      </c>
      <c r="O55" s="337">
        <v>99.6</v>
      </c>
      <c r="P55" s="337">
        <v>99.6</v>
      </c>
      <c r="Q55" s="337">
        <v>99.6</v>
      </c>
      <c r="R55" s="337">
        <v>99.96</v>
      </c>
      <c r="S55" s="337">
        <v>99.96</v>
      </c>
      <c r="T55" s="337">
        <v>99.96</v>
      </c>
      <c r="U55" s="337">
        <v>99.96</v>
      </c>
      <c r="V55" s="337">
        <v>99.96</v>
      </c>
      <c r="W55" s="337">
        <v>99.96</v>
      </c>
      <c r="X55" s="337">
        <v>99</v>
      </c>
      <c r="Y55" s="337">
        <v>99.6</v>
      </c>
      <c r="Z55" s="337">
        <v>99.6</v>
      </c>
      <c r="AA55" s="337">
        <v>99.6</v>
      </c>
      <c r="AB55" s="337">
        <v>99.96</v>
      </c>
      <c r="AC55" s="337">
        <v>99.96</v>
      </c>
      <c r="AD55" s="337">
        <v>99.96</v>
      </c>
      <c r="AE55" s="337">
        <v>99.6</v>
      </c>
      <c r="AF55" s="337">
        <v>99.6</v>
      </c>
      <c r="AG55" s="337">
        <v>99.6</v>
      </c>
      <c r="AH55" s="337">
        <v>99.6</v>
      </c>
      <c r="AI55" s="337">
        <v>99.6</v>
      </c>
      <c r="AJ55" s="337">
        <v>99.6</v>
      </c>
      <c r="AK55" s="337">
        <v>99.96</v>
      </c>
      <c r="AL55" s="337">
        <v>99.96</v>
      </c>
      <c r="AM55" s="337">
        <v>99.96</v>
      </c>
      <c r="AN55" s="337">
        <v>99.6</v>
      </c>
      <c r="AO55" s="337">
        <v>99.6</v>
      </c>
      <c r="AP55" s="337">
        <v>99.6</v>
      </c>
      <c r="AQ55" s="337">
        <v>99.6</v>
      </c>
      <c r="AR55" s="337">
        <v>99.6</v>
      </c>
      <c r="AS55" s="337">
        <v>99.6</v>
      </c>
      <c r="AT55" s="337">
        <v>99.96</v>
      </c>
      <c r="AU55" s="337">
        <v>99</v>
      </c>
      <c r="AV55" s="337">
        <v>99.6</v>
      </c>
      <c r="AW55" s="337">
        <v>99.6</v>
      </c>
      <c r="AX55" s="337">
        <v>99.6</v>
      </c>
      <c r="AY55" s="337">
        <v>99.6</v>
      </c>
      <c r="AZ55" s="337">
        <v>99.6</v>
      </c>
      <c r="BA55" s="337">
        <v>99.6</v>
      </c>
      <c r="BB55" s="337">
        <v>99.96</v>
      </c>
      <c r="BC55" s="337">
        <v>99.96</v>
      </c>
      <c r="BD55" s="337">
        <v>99.96</v>
      </c>
      <c r="BE55" s="337">
        <v>99.96</v>
      </c>
      <c r="BF55" s="337">
        <v>99.6</v>
      </c>
      <c r="BG55" s="337">
        <v>99.6</v>
      </c>
      <c r="BH55" s="337">
        <v>99.6</v>
      </c>
      <c r="BI55" s="337">
        <v>99.6</v>
      </c>
      <c r="BJ55" s="337">
        <v>99.6</v>
      </c>
      <c r="BK55" s="337">
        <v>99.6</v>
      </c>
      <c r="BL55" s="337">
        <v>99.6</v>
      </c>
      <c r="BM55" s="337">
        <v>99.6</v>
      </c>
      <c r="BN55" s="337">
        <v>99.96</v>
      </c>
      <c r="BO55" s="337">
        <v>99.96</v>
      </c>
      <c r="BP55" s="337">
        <v>99.96</v>
      </c>
      <c r="BQ55" s="337">
        <v>99.96</v>
      </c>
      <c r="BR55" s="337">
        <v>99.98</v>
      </c>
      <c r="BS55" s="337">
        <v>99.7</v>
      </c>
      <c r="BT55" s="337">
        <v>99.89</v>
      </c>
      <c r="BU55" s="337">
        <v>99.5</v>
      </c>
      <c r="BV55" s="337">
        <v>99.5</v>
      </c>
      <c r="BW55" s="337">
        <v>99.985150000000004</v>
      </c>
      <c r="BX55" s="337">
        <v>99.876689999999996</v>
      </c>
      <c r="BY55" s="337">
        <v>99.785210000000006</v>
      </c>
      <c r="BZ55" s="337">
        <v>99.850970000000004</v>
      </c>
      <c r="CA55" s="337">
        <v>99.973280000000003</v>
      </c>
      <c r="CB55" s="337">
        <v>99.535939999999997</v>
      </c>
      <c r="CC55" s="337">
        <v>99.833449999999999</v>
      </c>
      <c r="CD55" s="337">
        <v>97.743300000000005</v>
      </c>
      <c r="CE55" s="337">
        <v>99.971770000000006</v>
      </c>
      <c r="CF55" s="337">
        <v>99.984279999999998</v>
      </c>
      <c r="CG55" s="337">
        <v>99.827160000000006</v>
      </c>
      <c r="CH55" s="337">
        <v>99.817599999999999</v>
      </c>
      <c r="CI55" s="337">
        <v>99.604690000000005</v>
      </c>
      <c r="CJ55" s="337">
        <v>99.626009999999994</v>
      </c>
      <c r="CK55" s="337">
        <v>99.724310000000003</v>
      </c>
      <c r="CL55" s="337">
        <v>99.939729999999997</v>
      </c>
      <c r="CM55" s="337">
        <v>99.971029999999999</v>
      </c>
      <c r="CN55" s="337">
        <v>99.937950000000001</v>
      </c>
      <c r="CO55" s="337">
        <v>99.950640000000007</v>
      </c>
      <c r="CP55" s="337">
        <v>99.99</v>
      </c>
      <c r="CQ55" s="337">
        <v>99.99</v>
      </c>
      <c r="CR55" s="337">
        <v>99.978740000000002</v>
      </c>
      <c r="CS55" s="337">
        <v>99.978740000000002</v>
      </c>
      <c r="CT55" s="337">
        <v>99.747389999999996</v>
      </c>
      <c r="CU55" s="337">
        <v>99.914990000000003</v>
      </c>
      <c r="CV55" s="337">
        <v>99.969009999999997</v>
      </c>
      <c r="CW55" s="337">
        <v>99.983789999999999</v>
      </c>
      <c r="CX55" s="337">
        <v>99.99</v>
      </c>
      <c r="CY55" s="337">
        <v>99.98724</v>
      </c>
      <c r="CZ55" s="337">
        <v>99.97945</v>
      </c>
      <c r="DA55" s="337">
        <v>99.985119999999995</v>
      </c>
      <c r="DB55" s="337">
        <v>99.875990000000002</v>
      </c>
      <c r="DC55" s="337">
        <v>99.878050000000002</v>
      </c>
      <c r="DD55" s="337">
        <v>99.539770000000004</v>
      </c>
      <c r="DE55" s="337">
        <v>99.989339999999999</v>
      </c>
      <c r="DF55" s="337">
        <v>99.955060000000003</v>
      </c>
      <c r="DG55" s="337">
        <v>99.972149999999999</v>
      </c>
      <c r="DH55" s="337">
        <v>99.933719999999994</v>
      </c>
      <c r="DI55" s="337">
        <v>99.99</v>
      </c>
      <c r="DJ55" s="337">
        <v>99.99</v>
      </c>
      <c r="DK55" s="337">
        <v>99.959289999999996</v>
      </c>
      <c r="DL55" s="337">
        <v>99.871790000000004</v>
      </c>
      <c r="DM55" s="337">
        <v>99.99</v>
      </c>
      <c r="DN55" s="337">
        <v>99.99</v>
      </c>
      <c r="DO55" s="337">
        <v>99.99</v>
      </c>
      <c r="DP55" s="337">
        <v>99.952380000000005</v>
      </c>
      <c r="DQ55" s="337">
        <v>99.976849999999999</v>
      </c>
      <c r="DR55" s="337">
        <v>99.99</v>
      </c>
      <c r="DS55" s="337">
        <v>99.977249999999998</v>
      </c>
      <c r="DT55" s="337">
        <v>99.947329999999994</v>
      </c>
      <c r="DU55" s="337">
        <v>99.567170000000004</v>
      </c>
      <c r="DV55" s="337">
        <v>99.987639999999999</v>
      </c>
      <c r="DW55" s="337">
        <v>99.526169999999993</v>
      </c>
      <c r="DX55" s="337">
        <v>99.984250000000003</v>
      </c>
      <c r="DY55" s="337">
        <v>99.977620000000002</v>
      </c>
      <c r="DZ55" s="337">
        <v>99.99</v>
      </c>
      <c r="EA55" s="337">
        <v>99.945189999999997</v>
      </c>
      <c r="EB55" s="337">
        <v>99.717349999999996</v>
      </c>
      <c r="EC55" s="337">
        <v>99.99</v>
      </c>
      <c r="ED55" s="337">
        <v>99.963570000000004</v>
      </c>
      <c r="EE55" s="337">
        <v>99.97045</v>
      </c>
      <c r="EF55" s="337">
        <v>99.923990000000003</v>
      </c>
      <c r="EG55" s="337">
        <v>99.99</v>
      </c>
      <c r="EH55" s="337">
        <v>99.940449999999998</v>
      </c>
      <c r="EI55" s="337">
        <v>99.956069999999997</v>
      </c>
      <c r="EJ55" s="337">
        <v>99.925780000000003</v>
      </c>
      <c r="EK55" s="337">
        <v>99.99</v>
      </c>
      <c r="EL55" s="337">
        <v>99.985759999999999</v>
      </c>
      <c r="EM55" s="337">
        <v>99.874690000000001</v>
      </c>
      <c r="EN55" s="337">
        <v>99.935760000000002</v>
      </c>
      <c r="EO55" s="337">
        <v>99.700220000000002</v>
      </c>
      <c r="EP55" s="337">
        <v>99.983630000000005</v>
      </c>
      <c r="EQ55" s="337">
        <v>99.973939999999999</v>
      </c>
      <c r="ER55" s="337">
        <v>99.775040000000004</v>
      </c>
      <c r="ES55" s="337">
        <v>99.641919999999999</v>
      </c>
      <c r="ET55" s="337">
        <v>99.523030000000006</v>
      </c>
      <c r="EU55" s="337">
        <v>99.979889999999997</v>
      </c>
      <c r="EV55" s="337">
        <v>99.99</v>
      </c>
      <c r="EW55" s="337">
        <v>99.94905</v>
      </c>
      <c r="EX55" s="337">
        <v>99.99</v>
      </c>
      <c r="EY55" s="337">
        <v>99.986159999999998</v>
      </c>
      <c r="EZ55" s="337">
        <v>99.987160000000003</v>
      </c>
      <c r="FA55" s="337">
        <v>99.99</v>
      </c>
      <c r="FB55" s="337">
        <v>99.966939999999994</v>
      </c>
      <c r="FC55" s="337">
        <v>99.983630000000005</v>
      </c>
      <c r="FD55" s="337">
        <v>99.99</v>
      </c>
      <c r="FE55" s="337">
        <v>99.922650000000004</v>
      </c>
      <c r="FF55" s="337">
        <v>99.92</v>
      </c>
      <c r="FG55" s="337">
        <v>99.82199</v>
      </c>
      <c r="FH55" s="337">
        <v>99.99</v>
      </c>
      <c r="FI55" s="337">
        <v>99.99</v>
      </c>
      <c r="FJ55" s="337">
        <v>99.832449999999994</v>
      </c>
      <c r="FK55" s="337">
        <v>99.846620000000001</v>
      </c>
      <c r="FL55" s="337">
        <v>99.623339999999999</v>
      </c>
      <c r="FM55" s="337">
        <v>99.949169999999995</v>
      </c>
      <c r="FN55" s="337">
        <v>99.94</v>
      </c>
      <c r="FO55" s="337">
        <v>99.462479999999999</v>
      </c>
      <c r="FP55" s="337">
        <v>99.944999999999993</v>
      </c>
      <c r="FQ55" s="337">
        <v>99.949359999999999</v>
      </c>
      <c r="FR55" s="337">
        <v>99.945650000000001</v>
      </c>
      <c r="FS55" s="337">
        <v>99.935000000000002</v>
      </c>
      <c r="FT55" s="337">
        <v>99.918620000000004</v>
      </c>
      <c r="FU55" s="337">
        <v>99.94</v>
      </c>
      <c r="FV55" s="337">
        <v>99.989859999999993</v>
      </c>
      <c r="FW55" s="337">
        <v>99.87903</v>
      </c>
      <c r="FX55" s="337">
        <v>99.953580000000002</v>
      </c>
      <c r="FY55" s="337">
        <v>99.9</v>
      </c>
      <c r="FZ55" s="337">
        <v>99.9</v>
      </c>
      <c r="GA55" s="337">
        <v>99.5</v>
      </c>
      <c r="GB55" s="337">
        <v>99.5</v>
      </c>
      <c r="GC55" s="337">
        <v>99.5</v>
      </c>
      <c r="GD55" s="337">
        <v>99.5</v>
      </c>
      <c r="GE55" s="337">
        <v>99.5</v>
      </c>
      <c r="GF55" s="337">
        <v>99.5</v>
      </c>
      <c r="GG55" s="337">
        <v>99.5</v>
      </c>
      <c r="GH55" s="337">
        <v>99.5</v>
      </c>
      <c r="GI55" s="337">
        <v>99.5</v>
      </c>
      <c r="GJ55" s="337">
        <v>99.5</v>
      </c>
      <c r="GK55" s="337">
        <v>99.9</v>
      </c>
      <c r="GL55" s="337">
        <v>99.9</v>
      </c>
      <c r="GM55" s="337">
        <v>99.9</v>
      </c>
      <c r="GN55" s="337">
        <v>99.9</v>
      </c>
      <c r="GO55" s="337">
        <v>99.5</v>
      </c>
      <c r="GP55" s="337">
        <v>99.9</v>
      </c>
      <c r="GQ55" s="337">
        <v>99.9</v>
      </c>
      <c r="GR55" s="337">
        <v>99.9</v>
      </c>
      <c r="GS55" s="337">
        <v>99.96</v>
      </c>
      <c r="GT55" s="337">
        <v>99.96</v>
      </c>
      <c r="GU55" s="337">
        <v>99.96</v>
      </c>
      <c r="GV55" s="337">
        <v>99.6</v>
      </c>
      <c r="GW55" s="337">
        <v>99.96</v>
      </c>
      <c r="GX55" s="337">
        <v>99.96</v>
      </c>
      <c r="GY55" s="337">
        <v>99.96</v>
      </c>
      <c r="GZ55" s="337">
        <v>99.96</v>
      </c>
      <c r="HA55" s="337">
        <v>99.96</v>
      </c>
      <c r="HB55" s="337">
        <v>99.6</v>
      </c>
      <c r="HC55" s="337">
        <v>99.6</v>
      </c>
      <c r="HD55" s="337">
        <v>99.6</v>
      </c>
      <c r="HE55" s="337">
        <v>99.96</v>
      </c>
      <c r="HF55" s="337">
        <v>99.96</v>
      </c>
      <c r="HG55" s="337">
        <v>99.96</v>
      </c>
      <c r="HH55" s="337">
        <v>99.96</v>
      </c>
      <c r="HI55" s="337">
        <v>99.96</v>
      </c>
      <c r="HJ55" s="337">
        <v>99.96</v>
      </c>
      <c r="HK55" s="337">
        <v>99.96</v>
      </c>
      <c r="HL55" s="337">
        <v>99.6</v>
      </c>
      <c r="HM55" s="337">
        <v>99.6</v>
      </c>
      <c r="HN55" s="337">
        <v>99.6</v>
      </c>
      <c r="HO55" s="337">
        <v>99.96</v>
      </c>
      <c r="HP55" s="337">
        <v>99.96</v>
      </c>
      <c r="HQ55" s="337">
        <v>99.96</v>
      </c>
      <c r="HR55" s="337">
        <v>99.96</v>
      </c>
      <c r="HS55" s="337">
        <v>99.96</v>
      </c>
      <c r="HT55" s="337">
        <v>99.96</v>
      </c>
      <c r="HU55" s="337">
        <v>99.96</v>
      </c>
      <c r="HV55" s="337">
        <v>99.96</v>
      </c>
      <c r="HW55" s="337">
        <v>99.96</v>
      </c>
      <c r="HX55" s="337">
        <v>99.6</v>
      </c>
      <c r="HY55" s="337">
        <v>99.6</v>
      </c>
      <c r="HZ55" s="337">
        <v>99.6</v>
      </c>
      <c r="IA55" s="337">
        <v>99.96</v>
      </c>
      <c r="IB55" s="337">
        <v>99.96</v>
      </c>
      <c r="IC55" s="337">
        <v>99.96</v>
      </c>
      <c r="ID55" s="337">
        <v>99.5</v>
      </c>
      <c r="IE55" s="337">
        <v>99.5</v>
      </c>
      <c r="IF55" s="337">
        <v>99.5</v>
      </c>
      <c r="IG55" s="337">
        <v>99.5</v>
      </c>
      <c r="IH55" s="337">
        <v>99.5</v>
      </c>
      <c r="II55" s="337">
        <v>99.5</v>
      </c>
      <c r="IJ55" s="337">
        <v>99.5</v>
      </c>
      <c r="IK55" s="337">
        <v>99.5</v>
      </c>
      <c r="IL55" s="337">
        <v>99.5</v>
      </c>
      <c r="IM55" s="337">
        <v>99.5</v>
      </c>
      <c r="IN55" s="337">
        <v>99.5</v>
      </c>
      <c r="IO55" s="337">
        <v>99.5</v>
      </c>
      <c r="IP55" s="337">
        <v>99.5</v>
      </c>
      <c r="IQ55" s="337">
        <v>99.5</v>
      </c>
      <c r="IR55" s="337">
        <v>99.5</v>
      </c>
      <c r="IS55" s="337">
        <v>99.48</v>
      </c>
      <c r="IT55" s="337">
        <v>99.3</v>
      </c>
      <c r="IU55" s="337">
        <v>99.7</v>
      </c>
      <c r="IV55" s="337">
        <v>99.8</v>
      </c>
      <c r="IW55" s="337"/>
      <c r="IX55" s="337"/>
      <c r="IY55" s="337">
        <v>99.9</v>
      </c>
      <c r="IZ55" s="337">
        <v>99.9</v>
      </c>
      <c r="JA55" s="337">
        <v>99.9</v>
      </c>
      <c r="JB55" s="337">
        <v>99.9</v>
      </c>
      <c r="JC55" s="337">
        <v>99.5</v>
      </c>
      <c r="JD55" s="337">
        <v>99.97</v>
      </c>
      <c r="JE55" s="337">
        <v>99.99</v>
      </c>
      <c r="JF55" s="337">
        <v>100</v>
      </c>
      <c r="JG55" s="337">
        <v>100</v>
      </c>
      <c r="JH55" s="337">
        <v>100</v>
      </c>
      <c r="JI55" s="337">
        <v>100</v>
      </c>
      <c r="JJ55" s="337"/>
      <c r="JK55" s="337"/>
      <c r="JL55" s="337">
        <v>99.5</v>
      </c>
      <c r="JM55" s="337">
        <v>99.5</v>
      </c>
      <c r="JN55" s="337">
        <v>99.5</v>
      </c>
      <c r="JO55" s="337">
        <v>99.5</v>
      </c>
      <c r="JP55" s="337">
        <v>99.5</v>
      </c>
      <c r="JQ55" s="337">
        <v>99.5</v>
      </c>
      <c r="JR55" s="337">
        <v>99.5</v>
      </c>
      <c r="JS55" s="337">
        <v>99.5</v>
      </c>
      <c r="JT55" s="337">
        <v>99.5</v>
      </c>
      <c r="JU55" s="337">
        <v>99.5</v>
      </c>
      <c r="JV55" s="337">
        <v>99.7</v>
      </c>
      <c r="JW55" s="337">
        <v>99.7</v>
      </c>
      <c r="JX55" s="337">
        <v>99.7</v>
      </c>
      <c r="JY55" s="337">
        <v>99.7</v>
      </c>
      <c r="JZ55" s="337">
        <v>99.7</v>
      </c>
      <c r="KA55" s="337">
        <v>99.7</v>
      </c>
      <c r="KB55" s="337">
        <v>99.7</v>
      </c>
      <c r="KC55" s="337">
        <v>99.5</v>
      </c>
      <c r="KD55" s="337">
        <v>99.7</v>
      </c>
      <c r="KE55" s="337">
        <v>99.7</v>
      </c>
      <c r="KF55" s="337">
        <v>99.7</v>
      </c>
      <c r="KG55" s="337">
        <v>99.7</v>
      </c>
      <c r="KH55" s="337">
        <v>99.7</v>
      </c>
      <c r="KI55" s="337">
        <v>99.7</v>
      </c>
      <c r="KJ55" s="337">
        <v>99.7</v>
      </c>
      <c r="KK55" s="337">
        <v>99.7</v>
      </c>
      <c r="KL55" s="337">
        <v>99.99</v>
      </c>
      <c r="KM55" s="337">
        <v>99.5</v>
      </c>
      <c r="KN55" s="337">
        <v>99.7</v>
      </c>
      <c r="KO55" s="337">
        <v>99.5</v>
      </c>
      <c r="KP55" s="337">
        <v>99.7</v>
      </c>
      <c r="KQ55" s="337">
        <v>99.95</v>
      </c>
      <c r="KR55" s="337">
        <v>99.95</v>
      </c>
      <c r="KS55" s="337">
        <v>99.95</v>
      </c>
      <c r="KT55" s="337">
        <v>99.95</v>
      </c>
      <c r="KU55" s="337">
        <v>99.7</v>
      </c>
      <c r="KV55" s="337">
        <v>99.7</v>
      </c>
      <c r="KW55" s="337">
        <v>99.7</v>
      </c>
      <c r="KX55" s="337">
        <v>99.7</v>
      </c>
      <c r="KY55" s="337">
        <v>99.7</v>
      </c>
      <c r="KZ55" s="337">
        <v>99.7</v>
      </c>
      <c r="LA55" s="337">
        <v>99.9</v>
      </c>
      <c r="LB55" s="337"/>
      <c r="LC55" s="337"/>
      <c r="LD55" s="337"/>
      <c r="LE55" s="337"/>
      <c r="LF55" s="337"/>
      <c r="LG55" s="337"/>
      <c r="LH55" s="337"/>
      <c r="LI55" s="337"/>
      <c r="LJ55" s="337"/>
      <c r="LK55" s="337"/>
      <c r="LL55" s="337"/>
      <c r="LM55" s="337"/>
      <c r="LN55" s="337"/>
      <c r="LO55" s="337"/>
      <c r="LP55" s="337"/>
      <c r="LQ55" s="337"/>
      <c r="LR55" s="337"/>
      <c r="LS55" s="337"/>
      <c r="LT55" s="337"/>
      <c r="LU55" s="337"/>
      <c r="LV55" s="337"/>
      <c r="LW55" s="337"/>
      <c r="LX55" s="337"/>
      <c r="LY55" s="337"/>
      <c r="LZ55" s="337"/>
      <c r="MA55" s="337"/>
    </row>
    <row r="56" spans="2:339" ht="102.75" thickBot="1" x14ac:dyDescent="0.25">
      <c r="B56" s="23" t="s">
        <v>109</v>
      </c>
      <c r="C56" s="58" t="s">
        <v>77</v>
      </c>
      <c r="D56" s="169" t="s">
        <v>38</v>
      </c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337"/>
      <c r="Q56" s="337"/>
      <c r="R56" s="337"/>
      <c r="S56" s="337"/>
      <c r="T56" s="337"/>
      <c r="U56" s="337"/>
      <c r="V56" s="337"/>
      <c r="W56" s="337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7"/>
      <c r="AK56" s="337"/>
      <c r="AL56" s="337"/>
      <c r="AM56" s="337"/>
      <c r="AN56" s="337"/>
      <c r="AO56" s="337"/>
      <c r="AP56" s="337"/>
      <c r="AQ56" s="337"/>
      <c r="AR56" s="337"/>
      <c r="AS56" s="337"/>
      <c r="AT56" s="337"/>
      <c r="AU56" s="337"/>
      <c r="AV56" s="337"/>
      <c r="AW56" s="337"/>
      <c r="AX56" s="337"/>
      <c r="AY56" s="337"/>
      <c r="AZ56" s="337"/>
      <c r="BA56" s="337"/>
      <c r="BB56" s="337"/>
      <c r="BC56" s="337"/>
      <c r="BD56" s="337"/>
      <c r="BE56" s="337"/>
      <c r="BF56" s="337"/>
      <c r="BG56" s="337"/>
      <c r="BH56" s="337"/>
      <c r="BI56" s="337"/>
      <c r="BJ56" s="337"/>
      <c r="BK56" s="337"/>
      <c r="BL56" s="337"/>
      <c r="BM56" s="337"/>
      <c r="BN56" s="337"/>
      <c r="BO56" s="337"/>
      <c r="BP56" s="337"/>
      <c r="BQ56" s="337"/>
      <c r="BR56" s="337"/>
      <c r="BS56" s="337"/>
      <c r="BT56" s="337"/>
      <c r="BU56" s="337"/>
      <c r="BV56" s="337"/>
      <c r="BW56" s="337"/>
      <c r="BX56" s="337"/>
      <c r="BY56" s="337"/>
      <c r="BZ56" s="337"/>
      <c r="CA56" s="337"/>
      <c r="CB56" s="337"/>
      <c r="CC56" s="337"/>
      <c r="CD56" s="337"/>
      <c r="CE56" s="337"/>
      <c r="CF56" s="337"/>
      <c r="CG56" s="337"/>
      <c r="CH56" s="337"/>
      <c r="CI56" s="337"/>
      <c r="CJ56" s="337"/>
      <c r="CK56" s="337"/>
      <c r="CL56" s="337"/>
      <c r="CM56" s="337"/>
      <c r="CN56" s="337"/>
      <c r="CO56" s="337"/>
      <c r="CP56" s="337"/>
      <c r="CQ56" s="337"/>
      <c r="CR56" s="337"/>
      <c r="CS56" s="337"/>
      <c r="CT56" s="337"/>
      <c r="CU56" s="337"/>
      <c r="CV56" s="337"/>
      <c r="CW56" s="337"/>
      <c r="CX56" s="337"/>
      <c r="CY56" s="337"/>
      <c r="CZ56" s="337"/>
      <c r="DA56" s="337"/>
      <c r="DB56" s="337"/>
      <c r="DC56" s="337"/>
      <c r="DD56" s="337"/>
      <c r="DE56" s="337"/>
      <c r="DF56" s="337"/>
      <c r="DG56" s="337"/>
      <c r="DH56" s="337"/>
      <c r="DI56" s="337"/>
      <c r="DJ56" s="337"/>
      <c r="DK56" s="337"/>
      <c r="DL56" s="337"/>
      <c r="DM56" s="337"/>
      <c r="DN56" s="337"/>
      <c r="DO56" s="337"/>
      <c r="DP56" s="337"/>
      <c r="DQ56" s="337"/>
      <c r="DR56" s="337"/>
      <c r="DS56" s="337"/>
      <c r="DT56" s="337"/>
      <c r="DU56" s="337"/>
      <c r="DV56" s="337"/>
      <c r="DW56" s="337"/>
      <c r="DX56" s="337"/>
      <c r="DY56" s="337"/>
      <c r="DZ56" s="337"/>
      <c r="EA56" s="337"/>
      <c r="EB56" s="337"/>
      <c r="EC56" s="337"/>
      <c r="ED56" s="337"/>
      <c r="EE56" s="337"/>
      <c r="EF56" s="337"/>
      <c r="EG56" s="337"/>
      <c r="EH56" s="337"/>
      <c r="EI56" s="337"/>
      <c r="EJ56" s="337"/>
      <c r="EK56" s="337"/>
      <c r="EL56" s="337"/>
      <c r="EM56" s="337"/>
      <c r="EN56" s="337"/>
      <c r="EO56" s="337"/>
      <c r="EP56" s="337"/>
      <c r="EQ56" s="337"/>
      <c r="ER56" s="337"/>
      <c r="ES56" s="337"/>
      <c r="ET56" s="337"/>
      <c r="EU56" s="337"/>
      <c r="EV56" s="337"/>
      <c r="EW56" s="337"/>
      <c r="EX56" s="337"/>
      <c r="EY56" s="337"/>
      <c r="EZ56" s="337"/>
      <c r="FA56" s="337"/>
      <c r="FB56" s="337"/>
      <c r="FC56" s="337"/>
      <c r="FD56" s="337"/>
      <c r="FE56" s="337"/>
      <c r="FF56" s="337"/>
      <c r="FG56" s="337"/>
      <c r="FH56" s="337"/>
      <c r="FI56" s="337"/>
      <c r="FJ56" s="337"/>
      <c r="FK56" s="337"/>
      <c r="FL56" s="337"/>
      <c r="FM56" s="337"/>
      <c r="FN56" s="337"/>
      <c r="FO56" s="337"/>
      <c r="FP56" s="337"/>
      <c r="FQ56" s="337"/>
      <c r="FR56" s="337"/>
      <c r="FS56" s="337"/>
      <c r="FT56" s="337"/>
      <c r="FU56" s="337"/>
      <c r="FV56" s="337"/>
      <c r="FW56" s="337"/>
      <c r="FX56" s="337"/>
      <c r="FY56" s="337"/>
      <c r="FZ56" s="337"/>
      <c r="GA56" s="337"/>
      <c r="GB56" s="337"/>
      <c r="GC56" s="337"/>
      <c r="GD56" s="337"/>
      <c r="GE56" s="337"/>
      <c r="GF56" s="337"/>
      <c r="GG56" s="337"/>
      <c r="GH56" s="337"/>
      <c r="GI56" s="337"/>
      <c r="GJ56" s="337"/>
      <c r="GK56" s="337"/>
      <c r="GL56" s="337"/>
      <c r="GM56" s="337"/>
      <c r="GN56" s="337"/>
      <c r="GO56" s="337"/>
      <c r="GP56" s="337"/>
      <c r="GQ56" s="337"/>
      <c r="GR56" s="337"/>
      <c r="GS56" s="337"/>
      <c r="GT56" s="337"/>
      <c r="GU56" s="337"/>
      <c r="GV56" s="337"/>
      <c r="GW56" s="337"/>
      <c r="GX56" s="337"/>
      <c r="GY56" s="337"/>
      <c r="GZ56" s="337"/>
      <c r="HA56" s="337"/>
      <c r="HB56" s="337"/>
      <c r="HC56" s="337"/>
      <c r="HD56" s="337"/>
      <c r="HE56" s="337"/>
      <c r="HF56" s="337"/>
      <c r="HG56" s="337"/>
      <c r="HH56" s="337"/>
      <c r="HI56" s="337"/>
      <c r="HJ56" s="337"/>
      <c r="HK56" s="337"/>
      <c r="HL56" s="337"/>
      <c r="HM56" s="337"/>
      <c r="HN56" s="337"/>
      <c r="HO56" s="337"/>
      <c r="HP56" s="337"/>
      <c r="HQ56" s="337"/>
      <c r="HR56" s="337"/>
      <c r="HS56" s="337"/>
      <c r="HT56" s="337"/>
      <c r="HU56" s="337"/>
      <c r="HV56" s="337"/>
      <c r="HW56" s="337"/>
      <c r="HX56" s="337"/>
      <c r="HY56" s="337"/>
      <c r="HZ56" s="337"/>
      <c r="IA56" s="337"/>
      <c r="IB56" s="337"/>
      <c r="IC56" s="337"/>
      <c r="ID56" s="337"/>
      <c r="IE56" s="337"/>
      <c r="IF56" s="337"/>
      <c r="IG56" s="337"/>
      <c r="IH56" s="337"/>
      <c r="II56" s="337"/>
      <c r="IJ56" s="337"/>
      <c r="IK56" s="337"/>
      <c r="IL56" s="337"/>
      <c r="IM56" s="337"/>
      <c r="IN56" s="337"/>
      <c r="IO56" s="337"/>
      <c r="IP56" s="337"/>
      <c r="IQ56" s="337"/>
      <c r="IR56" s="337"/>
      <c r="IS56" s="337"/>
      <c r="IT56" s="337"/>
      <c r="IU56" s="337"/>
      <c r="IV56" s="337"/>
      <c r="IW56" s="337"/>
      <c r="IX56" s="337"/>
      <c r="IY56" s="337"/>
      <c r="IZ56" s="337"/>
      <c r="JA56" s="337"/>
      <c r="JB56" s="337"/>
      <c r="JC56" s="337"/>
      <c r="JD56" s="337"/>
      <c r="JE56" s="337"/>
      <c r="JF56" s="337"/>
      <c r="JG56" s="337"/>
      <c r="JH56" s="337"/>
      <c r="JI56" s="337"/>
      <c r="JJ56" s="337"/>
      <c r="JK56" s="337"/>
      <c r="JL56" s="337"/>
      <c r="JM56" s="337"/>
      <c r="JN56" s="337"/>
      <c r="JO56" s="337"/>
      <c r="JP56" s="337"/>
      <c r="JQ56" s="337"/>
      <c r="JR56" s="337"/>
      <c r="JS56" s="337"/>
      <c r="JT56" s="337"/>
      <c r="JU56" s="337"/>
      <c r="JV56" s="337"/>
      <c r="JW56" s="337"/>
      <c r="JX56" s="337"/>
      <c r="JY56" s="337"/>
      <c r="JZ56" s="337"/>
      <c r="KA56" s="337"/>
      <c r="KB56" s="337"/>
      <c r="KC56" s="337"/>
      <c r="KD56" s="337"/>
      <c r="KE56" s="337"/>
      <c r="KF56" s="337"/>
      <c r="KG56" s="337"/>
      <c r="KH56" s="337"/>
      <c r="KI56" s="337"/>
      <c r="KJ56" s="337"/>
      <c r="KK56" s="337"/>
      <c r="KL56" s="337"/>
      <c r="KM56" s="337"/>
      <c r="KN56" s="337"/>
      <c r="KO56" s="337"/>
      <c r="KP56" s="337"/>
      <c r="KQ56" s="337"/>
      <c r="KR56" s="337"/>
      <c r="KS56" s="337"/>
      <c r="KT56" s="337"/>
      <c r="KU56" s="337"/>
      <c r="KV56" s="337"/>
      <c r="KW56" s="337"/>
      <c r="KX56" s="337"/>
      <c r="KY56" s="337"/>
      <c r="KZ56" s="337"/>
      <c r="LA56" s="337"/>
      <c r="LB56" s="337"/>
      <c r="LC56" s="337"/>
      <c r="LD56" s="337"/>
      <c r="LE56" s="337"/>
      <c r="LF56" s="337"/>
      <c r="LG56" s="337"/>
      <c r="LH56" s="337"/>
      <c r="LI56" s="337"/>
      <c r="LJ56" s="337"/>
      <c r="LK56" s="337"/>
      <c r="LL56" s="337"/>
      <c r="LM56" s="337"/>
      <c r="LN56" s="337"/>
      <c r="LO56" s="337"/>
      <c r="LP56" s="337"/>
      <c r="LQ56" s="337"/>
      <c r="LR56" s="337"/>
      <c r="LS56" s="337"/>
      <c r="LT56" s="337"/>
      <c r="LU56" s="337"/>
      <c r="LV56" s="337"/>
      <c r="LW56" s="337"/>
      <c r="LX56" s="337"/>
      <c r="LY56" s="337"/>
      <c r="LZ56" s="337"/>
      <c r="MA56" s="337"/>
    </row>
    <row r="57" spans="2:339" ht="132.75" thickBot="1" x14ac:dyDescent="0.25">
      <c r="B57" s="348" t="s">
        <v>78</v>
      </c>
      <c r="C57" s="349" t="s">
        <v>79</v>
      </c>
      <c r="D57" s="350"/>
      <c r="E57" s="339"/>
      <c r="F57" s="339"/>
      <c r="G57" s="339"/>
      <c r="H57" s="339"/>
      <c r="I57" s="339"/>
      <c r="J57" s="339"/>
      <c r="K57" s="339"/>
      <c r="L57" s="339"/>
      <c r="M57" s="339"/>
      <c r="N57" s="339"/>
      <c r="O57" s="339"/>
      <c r="P57" s="339"/>
      <c r="Q57" s="339"/>
      <c r="R57" s="339"/>
      <c r="S57" s="339"/>
      <c r="T57" s="339"/>
      <c r="U57" s="339"/>
      <c r="V57" s="339"/>
      <c r="W57" s="339"/>
      <c r="X57" s="339"/>
      <c r="Y57" s="339"/>
      <c r="Z57" s="339"/>
      <c r="AA57" s="339"/>
      <c r="AB57" s="339"/>
      <c r="AC57" s="339"/>
      <c r="AD57" s="339"/>
      <c r="AE57" s="339"/>
      <c r="AF57" s="339"/>
      <c r="AG57" s="339"/>
      <c r="AH57" s="339"/>
      <c r="AI57" s="339"/>
      <c r="AJ57" s="339"/>
      <c r="AK57" s="339"/>
      <c r="AL57" s="339"/>
      <c r="AM57" s="339"/>
      <c r="AN57" s="339"/>
      <c r="AO57" s="339"/>
      <c r="AP57" s="339"/>
      <c r="AQ57" s="339"/>
      <c r="AR57" s="339"/>
      <c r="AS57" s="339"/>
      <c r="AT57" s="339"/>
      <c r="AU57" s="339"/>
      <c r="AV57" s="339"/>
      <c r="AW57" s="339"/>
      <c r="AX57" s="339"/>
      <c r="AY57" s="339"/>
      <c r="AZ57" s="339"/>
      <c r="BA57" s="339"/>
      <c r="BB57" s="339"/>
      <c r="BC57" s="339"/>
      <c r="BD57" s="339"/>
      <c r="BE57" s="339"/>
      <c r="BF57" s="339"/>
      <c r="BG57" s="339"/>
      <c r="BH57" s="339"/>
      <c r="BI57" s="339"/>
      <c r="BJ57" s="339"/>
      <c r="BK57" s="339"/>
      <c r="BL57" s="339"/>
      <c r="BM57" s="339"/>
      <c r="BN57" s="339"/>
      <c r="BO57" s="339"/>
      <c r="BP57" s="339"/>
      <c r="BQ57" s="339"/>
      <c r="BR57" s="339"/>
      <c r="BS57" s="339"/>
      <c r="BT57" s="339"/>
      <c r="BU57" s="339"/>
      <c r="BV57" s="339"/>
      <c r="BW57" s="339"/>
      <c r="BX57" s="339"/>
      <c r="BY57" s="339"/>
      <c r="BZ57" s="339"/>
      <c r="CA57" s="339"/>
      <c r="CB57" s="339"/>
      <c r="CC57" s="339"/>
      <c r="CD57" s="339"/>
      <c r="CE57" s="339"/>
      <c r="CF57" s="339"/>
      <c r="CG57" s="339"/>
      <c r="CH57" s="339"/>
      <c r="CI57" s="339"/>
      <c r="CJ57" s="339"/>
      <c r="CK57" s="339"/>
      <c r="CL57" s="339"/>
      <c r="CM57" s="339"/>
      <c r="CN57" s="339"/>
      <c r="CO57" s="339"/>
      <c r="CP57" s="339"/>
      <c r="CQ57" s="339"/>
      <c r="CR57" s="339"/>
      <c r="CS57" s="339"/>
      <c r="CT57" s="339"/>
      <c r="CU57" s="339"/>
      <c r="CV57" s="339"/>
      <c r="CW57" s="339"/>
      <c r="CX57" s="339"/>
      <c r="CY57" s="339"/>
      <c r="CZ57" s="339"/>
      <c r="DA57" s="339"/>
      <c r="DB57" s="339"/>
      <c r="DC57" s="339"/>
      <c r="DD57" s="339"/>
      <c r="DE57" s="339"/>
      <c r="DF57" s="339"/>
      <c r="DG57" s="339"/>
      <c r="DH57" s="339"/>
      <c r="DI57" s="339"/>
      <c r="DJ57" s="339"/>
      <c r="DK57" s="339"/>
      <c r="DL57" s="339"/>
      <c r="DM57" s="339"/>
      <c r="DN57" s="339"/>
      <c r="DO57" s="339"/>
      <c r="DP57" s="339"/>
      <c r="DQ57" s="339"/>
      <c r="DR57" s="339"/>
      <c r="DS57" s="339"/>
      <c r="DT57" s="339"/>
      <c r="DU57" s="339"/>
      <c r="DV57" s="339"/>
      <c r="DW57" s="339"/>
      <c r="DX57" s="339"/>
      <c r="DY57" s="339"/>
      <c r="DZ57" s="339"/>
      <c r="EA57" s="339"/>
      <c r="EB57" s="339"/>
      <c r="EC57" s="339"/>
      <c r="ED57" s="339"/>
      <c r="EE57" s="339"/>
      <c r="EF57" s="339"/>
      <c r="EG57" s="339"/>
      <c r="EH57" s="339"/>
      <c r="EI57" s="339"/>
      <c r="EJ57" s="339"/>
      <c r="EK57" s="339"/>
      <c r="EL57" s="339"/>
      <c r="EM57" s="339"/>
      <c r="EN57" s="339"/>
      <c r="EO57" s="339"/>
      <c r="EP57" s="339"/>
      <c r="EQ57" s="339"/>
      <c r="ER57" s="339"/>
      <c r="ES57" s="339"/>
      <c r="ET57" s="339"/>
      <c r="EU57" s="339"/>
      <c r="EV57" s="339"/>
      <c r="EW57" s="339"/>
      <c r="EX57" s="339"/>
      <c r="EY57" s="339"/>
      <c r="EZ57" s="339"/>
      <c r="FA57" s="339"/>
      <c r="FB57" s="339"/>
      <c r="FC57" s="339"/>
      <c r="FD57" s="339"/>
      <c r="FE57" s="339"/>
      <c r="FF57" s="339"/>
      <c r="FG57" s="339"/>
      <c r="FH57" s="339"/>
      <c r="FI57" s="339"/>
      <c r="FJ57" s="339"/>
      <c r="FK57" s="339"/>
      <c r="FL57" s="339"/>
      <c r="FM57" s="339"/>
      <c r="FN57" s="339"/>
      <c r="FO57" s="339"/>
      <c r="FP57" s="339"/>
      <c r="FQ57" s="339"/>
      <c r="FR57" s="339"/>
      <c r="FS57" s="339"/>
      <c r="FT57" s="339"/>
      <c r="FU57" s="339"/>
      <c r="FV57" s="339"/>
      <c r="FW57" s="339"/>
      <c r="FX57" s="339"/>
      <c r="FY57" s="339"/>
      <c r="FZ57" s="339"/>
      <c r="GA57" s="339"/>
      <c r="GB57" s="339"/>
      <c r="GC57" s="339"/>
      <c r="GD57" s="339"/>
      <c r="GE57" s="339"/>
      <c r="GF57" s="339"/>
      <c r="GG57" s="339"/>
      <c r="GH57" s="339"/>
      <c r="GI57" s="339"/>
      <c r="GJ57" s="339"/>
      <c r="GK57" s="339"/>
      <c r="GL57" s="339"/>
      <c r="GM57" s="339"/>
      <c r="GN57" s="339"/>
      <c r="GO57" s="339"/>
      <c r="GP57" s="339"/>
      <c r="GQ57" s="339"/>
      <c r="GR57" s="339"/>
      <c r="GS57" s="339"/>
      <c r="GT57" s="339"/>
      <c r="GU57" s="339"/>
      <c r="GV57" s="339"/>
      <c r="GW57" s="339"/>
      <c r="GX57" s="339"/>
      <c r="GY57" s="339"/>
      <c r="GZ57" s="339"/>
      <c r="HA57" s="339"/>
      <c r="HB57" s="339"/>
      <c r="HC57" s="339"/>
      <c r="HD57" s="339"/>
      <c r="HE57" s="339"/>
      <c r="HF57" s="339"/>
      <c r="HG57" s="339"/>
      <c r="HH57" s="339"/>
      <c r="HI57" s="339"/>
      <c r="HJ57" s="339"/>
      <c r="HK57" s="339"/>
      <c r="HL57" s="339"/>
      <c r="HM57" s="339"/>
      <c r="HN57" s="339"/>
      <c r="HO57" s="339"/>
      <c r="HP57" s="339"/>
      <c r="HQ57" s="339"/>
      <c r="HR57" s="339"/>
      <c r="HS57" s="339"/>
      <c r="HT57" s="339"/>
      <c r="HU57" s="339"/>
      <c r="HV57" s="339"/>
      <c r="HW57" s="339"/>
      <c r="HX57" s="339"/>
      <c r="HY57" s="339"/>
      <c r="HZ57" s="339"/>
      <c r="IA57" s="339"/>
      <c r="IB57" s="339"/>
      <c r="IC57" s="339"/>
      <c r="ID57" s="339"/>
      <c r="IE57" s="339"/>
      <c r="IF57" s="339"/>
      <c r="IG57" s="339"/>
      <c r="IH57" s="339"/>
      <c r="II57" s="339"/>
      <c r="IJ57" s="339"/>
      <c r="IK57" s="339"/>
      <c r="IL57" s="339"/>
      <c r="IM57" s="339"/>
      <c r="IN57" s="339"/>
      <c r="IO57" s="339"/>
      <c r="IP57" s="339"/>
      <c r="IQ57" s="339"/>
      <c r="IR57" s="339"/>
      <c r="IS57" s="339"/>
      <c r="IT57" s="339"/>
      <c r="IU57" s="339"/>
      <c r="IV57" s="339"/>
      <c r="IW57" s="339"/>
      <c r="IX57" s="339"/>
      <c r="IY57" s="339"/>
      <c r="IZ57" s="339"/>
      <c r="JA57" s="339"/>
      <c r="JB57" s="339"/>
      <c r="JC57" s="339"/>
      <c r="JD57" s="339"/>
      <c r="JE57" s="339"/>
      <c r="JF57" s="339"/>
      <c r="JG57" s="339"/>
      <c r="JH57" s="339"/>
      <c r="JI57" s="339"/>
      <c r="JJ57" s="339"/>
      <c r="JK57" s="339"/>
      <c r="JL57" s="339"/>
      <c r="JM57" s="339"/>
      <c r="JN57" s="339"/>
      <c r="JO57" s="339"/>
      <c r="JP57" s="339"/>
      <c r="JQ57" s="339"/>
      <c r="JR57" s="339"/>
      <c r="JS57" s="339"/>
      <c r="JT57" s="339"/>
      <c r="JU57" s="339"/>
      <c r="JV57" s="339"/>
      <c r="JW57" s="339"/>
      <c r="JX57" s="339"/>
      <c r="JY57" s="339"/>
      <c r="JZ57" s="339"/>
      <c r="KA57" s="339"/>
      <c r="KB57" s="339"/>
      <c r="KC57" s="339"/>
      <c r="KD57" s="339"/>
      <c r="KE57" s="339"/>
      <c r="KF57" s="339"/>
      <c r="KG57" s="339"/>
      <c r="KH57" s="339"/>
      <c r="KI57" s="339"/>
      <c r="KJ57" s="339"/>
      <c r="KK57" s="339"/>
      <c r="KL57" s="339"/>
      <c r="KM57" s="339"/>
      <c r="KN57" s="339"/>
      <c r="KO57" s="339"/>
      <c r="KP57" s="339"/>
      <c r="KQ57" s="339"/>
      <c r="KR57" s="339"/>
      <c r="KS57" s="339"/>
      <c r="KT57" s="339"/>
      <c r="KU57" s="339"/>
      <c r="KV57" s="339"/>
      <c r="KW57" s="339"/>
      <c r="KX57" s="339"/>
      <c r="KY57" s="339"/>
      <c r="KZ57" s="339"/>
      <c r="LA57" s="339"/>
      <c r="LB57" s="339"/>
      <c r="LC57" s="339"/>
      <c r="LD57" s="339"/>
      <c r="LE57" s="339"/>
      <c r="LF57" s="339"/>
      <c r="LG57" s="339"/>
      <c r="LH57" s="339"/>
      <c r="LI57" s="339"/>
      <c r="LJ57" s="339"/>
      <c r="LK57" s="339"/>
      <c r="LL57" s="339"/>
      <c r="LM57" s="339"/>
      <c r="LN57" s="339"/>
      <c r="LO57" s="339"/>
      <c r="LP57" s="339"/>
      <c r="LQ57" s="339"/>
      <c r="LR57" s="339"/>
      <c r="LS57" s="339"/>
      <c r="LT57" s="339"/>
      <c r="LU57" s="339"/>
      <c r="LV57" s="339"/>
      <c r="LW57" s="339"/>
      <c r="LX57" s="339"/>
      <c r="LY57" s="339"/>
      <c r="LZ57" s="339"/>
      <c r="MA57" s="339"/>
    </row>
    <row r="58" spans="2:339" ht="77.25" thickBot="1" x14ac:dyDescent="0.25">
      <c r="B58" s="23" t="s">
        <v>110</v>
      </c>
      <c r="C58" s="58" t="s">
        <v>74</v>
      </c>
      <c r="D58" s="169" t="s">
        <v>38</v>
      </c>
      <c r="E58" s="337">
        <v>9</v>
      </c>
      <c r="F58" s="337">
        <v>9</v>
      </c>
      <c r="G58" s="337">
        <v>9</v>
      </c>
      <c r="H58" s="337">
        <v>9</v>
      </c>
      <c r="I58" s="337">
        <v>7.6</v>
      </c>
      <c r="J58" s="337">
        <v>8.3000000000000007</v>
      </c>
      <c r="K58" s="337">
        <v>9.4</v>
      </c>
      <c r="L58" s="337">
        <v>16.899999999999999</v>
      </c>
      <c r="M58" s="337">
        <v>5.8</v>
      </c>
      <c r="N58" s="337">
        <v>5.8</v>
      </c>
      <c r="O58" s="337">
        <v>5.8</v>
      </c>
      <c r="P58" s="337">
        <v>5.8</v>
      </c>
      <c r="Q58" s="337">
        <v>5.8</v>
      </c>
      <c r="R58" s="337">
        <v>5.8</v>
      </c>
      <c r="S58" s="337">
        <v>5.8</v>
      </c>
      <c r="T58" s="337">
        <v>5.8</v>
      </c>
      <c r="U58" s="337">
        <v>5.8</v>
      </c>
      <c r="V58" s="337">
        <v>5.8</v>
      </c>
      <c r="W58" s="337">
        <v>5.8</v>
      </c>
      <c r="X58" s="337">
        <v>7</v>
      </c>
      <c r="Y58" s="337">
        <v>9</v>
      </c>
      <c r="Z58" s="337">
        <v>9</v>
      </c>
      <c r="AA58" s="337">
        <v>9</v>
      </c>
      <c r="AB58" s="337">
        <v>5.8</v>
      </c>
      <c r="AC58" s="337">
        <v>5.8</v>
      </c>
      <c r="AD58" s="337">
        <v>5.8</v>
      </c>
      <c r="AE58" s="337">
        <v>9</v>
      </c>
      <c r="AF58" s="337">
        <v>9</v>
      </c>
      <c r="AG58" s="337">
        <v>9</v>
      </c>
      <c r="AH58" s="337">
        <v>5.8</v>
      </c>
      <c r="AI58" s="337">
        <v>5.8</v>
      </c>
      <c r="AJ58" s="337">
        <v>5.8</v>
      </c>
      <c r="AK58" s="337">
        <v>5.8</v>
      </c>
      <c r="AL58" s="337">
        <v>5.8</v>
      </c>
      <c r="AM58" s="337">
        <v>5.8</v>
      </c>
      <c r="AN58" s="337">
        <v>5.8</v>
      </c>
      <c r="AO58" s="337">
        <v>5.8</v>
      </c>
      <c r="AP58" s="337">
        <v>5.8</v>
      </c>
      <c r="AQ58" s="337">
        <v>9</v>
      </c>
      <c r="AR58" s="337">
        <v>9</v>
      </c>
      <c r="AS58" s="337">
        <v>9</v>
      </c>
      <c r="AT58" s="337">
        <v>6.7</v>
      </c>
      <c r="AU58" s="337">
        <v>5.7</v>
      </c>
      <c r="AV58" s="337">
        <v>7.6</v>
      </c>
      <c r="AW58" s="337">
        <v>4.8</v>
      </c>
      <c r="AX58" s="337">
        <v>5</v>
      </c>
      <c r="AY58" s="337">
        <v>5</v>
      </c>
      <c r="AZ58" s="337">
        <v>5</v>
      </c>
      <c r="BA58" s="337">
        <v>5</v>
      </c>
      <c r="BB58" s="337">
        <v>9</v>
      </c>
      <c r="BC58" s="337">
        <v>9</v>
      </c>
      <c r="BD58" s="337">
        <v>9</v>
      </c>
      <c r="BE58" s="337">
        <v>9</v>
      </c>
      <c r="BF58" s="337">
        <v>5</v>
      </c>
      <c r="BG58" s="337">
        <v>5</v>
      </c>
      <c r="BH58" s="337">
        <v>5</v>
      </c>
      <c r="BI58" s="337">
        <v>5</v>
      </c>
      <c r="BJ58" s="337">
        <v>5</v>
      </c>
      <c r="BK58" s="337">
        <v>5</v>
      </c>
      <c r="BL58" s="337">
        <v>5</v>
      </c>
      <c r="BM58" s="337">
        <v>5</v>
      </c>
      <c r="BN58" s="337">
        <v>9</v>
      </c>
      <c r="BO58" s="337">
        <v>9</v>
      </c>
      <c r="BP58" s="337">
        <v>9</v>
      </c>
      <c r="BQ58" s="337">
        <v>5.8</v>
      </c>
      <c r="BR58" s="337">
        <v>18</v>
      </c>
      <c r="BS58" s="337">
        <v>8.6999999999999993</v>
      </c>
      <c r="BT58" s="337">
        <v>8.6</v>
      </c>
      <c r="BU58" s="337">
        <v>8.6</v>
      </c>
      <c r="BV58" s="337">
        <v>5.2</v>
      </c>
      <c r="BW58" s="337">
        <v>7</v>
      </c>
      <c r="BX58" s="337">
        <v>7</v>
      </c>
      <c r="BY58" s="337">
        <v>9</v>
      </c>
      <c r="BZ58" s="337">
        <v>7</v>
      </c>
      <c r="CA58" s="337">
        <v>7</v>
      </c>
      <c r="CB58" s="337">
        <v>7</v>
      </c>
      <c r="CC58" s="337">
        <v>7</v>
      </c>
      <c r="CD58" s="337">
        <v>7</v>
      </c>
      <c r="CE58" s="337">
        <v>7</v>
      </c>
      <c r="CF58" s="337">
        <v>7</v>
      </c>
      <c r="CG58" s="337">
        <v>7</v>
      </c>
      <c r="CH58" s="337">
        <v>9</v>
      </c>
      <c r="CI58" s="337">
        <v>9</v>
      </c>
      <c r="CJ58" s="337">
        <v>9</v>
      </c>
      <c r="CK58" s="337">
        <v>9</v>
      </c>
      <c r="CL58" s="337">
        <v>9</v>
      </c>
      <c r="CM58" s="337">
        <v>7</v>
      </c>
      <c r="CN58" s="337">
        <v>12.7</v>
      </c>
      <c r="CO58" s="337">
        <v>9</v>
      </c>
      <c r="CP58" s="337">
        <v>12.7</v>
      </c>
      <c r="CQ58" s="337">
        <v>12.7</v>
      </c>
      <c r="CR58" s="337">
        <v>12.7</v>
      </c>
      <c r="CS58" s="337">
        <v>12.7</v>
      </c>
      <c r="CT58" s="337">
        <v>12.7</v>
      </c>
      <c r="CU58" s="337">
        <v>12.7</v>
      </c>
      <c r="CV58" s="337">
        <v>12.7</v>
      </c>
      <c r="CW58" s="337">
        <v>12.7</v>
      </c>
      <c r="CX58" s="337">
        <v>12.7</v>
      </c>
      <c r="CY58" s="337">
        <v>12.7</v>
      </c>
      <c r="CZ58" s="337">
        <v>12.7</v>
      </c>
      <c r="DA58" s="337">
        <v>13.3</v>
      </c>
      <c r="DB58" s="337">
        <v>13.3</v>
      </c>
      <c r="DC58" s="337">
        <v>13.3</v>
      </c>
      <c r="DD58" s="337">
        <v>13.3</v>
      </c>
      <c r="DE58" s="337">
        <v>13.3</v>
      </c>
      <c r="DF58" s="337">
        <v>13.3</v>
      </c>
      <c r="DG58" s="337">
        <v>13.3</v>
      </c>
      <c r="DH58" s="337">
        <v>13.3</v>
      </c>
      <c r="DI58" s="337">
        <v>13.3</v>
      </c>
      <c r="DJ58" s="337">
        <v>13.3</v>
      </c>
      <c r="DK58" s="337">
        <v>13.3</v>
      </c>
      <c r="DL58" s="337">
        <v>13.3</v>
      </c>
      <c r="DM58" s="337">
        <v>13.3</v>
      </c>
      <c r="DN58" s="337">
        <v>13.3</v>
      </c>
      <c r="DO58" s="337">
        <v>13.3</v>
      </c>
      <c r="DP58" s="337">
        <v>13.3</v>
      </c>
      <c r="DQ58" s="337">
        <v>12.7</v>
      </c>
      <c r="DR58" s="337">
        <v>12.7</v>
      </c>
      <c r="DS58" s="337">
        <v>12.7</v>
      </c>
      <c r="DT58" s="337">
        <v>12.7</v>
      </c>
      <c r="DU58" s="337">
        <v>12.7</v>
      </c>
      <c r="DV58" s="337">
        <v>12.7</v>
      </c>
      <c r="DW58" s="337">
        <v>12.7</v>
      </c>
      <c r="DX58" s="337">
        <v>12.7</v>
      </c>
      <c r="DY58" s="337">
        <v>12.7</v>
      </c>
      <c r="DZ58" s="337">
        <v>12.7</v>
      </c>
      <c r="EA58" s="337">
        <v>12.7</v>
      </c>
      <c r="EB58" s="337">
        <v>12.7</v>
      </c>
      <c r="EC58" s="337">
        <v>13.3</v>
      </c>
      <c r="ED58" s="337">
        <v>13.3</v>
      </c>
      <c r="EE58" s="337">
        <v>13.3</v>
      </c>
      <c r="EF58" s="337">
        <v>13.3</v>
      </c>
      <c r="EG58" s="337">
        <v>13.3</v>
      </c>
      <c r="EH58" s="337">
        <v>13.3</v>
      </c>
      <c r="EI58" s="337">
        <v>13.3</v>
      </c>
      <c r="EJ58" s="337">
        <v>13.3</v>
      </c>
      <c r="EK58" s="337">
        <v>13.3</v>
      </c>
      <c r="EL58" s="337">
        <v>13.3</v>
      </c>
      <c r="EM58" s="337">
        <v>13.3</v>
      </c>
      <c r="EN58" s="337">
        <v>7</v>
      </c>
      <c r="EO58" s="337">
        <v>7</v>
      </c>
      <c r="EP58" s="337">
        <v>7</v>
      </c>
      <c r="EQ58" s="337">
        <v>7</v>
      </c>
      <c r="ER58" s="337">
        <v>7</v>
      </c>
      <c r="ES58" s="337">
        <v>7</v>
      </c>
      <c r="ET58" s="337">
        <v>7</v>
      </c>
      <c r="EU58" s="337">
        <v>7</v>
      </c>
      <c r="EV58" s="337">
        <v>7</v>
      </c>
      <c r="EW58" s="337">
        <v>7</v>
      </c>
      <c r="EX58" s="337">
        <v>7</v>
      </c>
      <c r="EY58" s="337">
        <v>7</v>
      </c>
      <c r="EZ58" s="337">
        <v>7</v>
      </c>
      <c r="FA58" s="337">
        <v>7</v>
      </c>
      <c r="FB58" s="337">
        <v>3.7</v>
      </c>
      <c r="FC58" s="337">
        <v>3.7</v>
      </c>
      <c r="FD58" s="337">
        <v>9</v>
      </c>
      <c r="FE58" s="337">
        <v>12.7</v>
      </c>
      <c r="FF58" s="337">
        <v>9</v>
      </c>
      <c r="FG58" s="337">
        <v>12.7</v>
      </c>
      <c r="FH58" s="337">
        <v>9</v>
      </c>
      <c r="FI58" s="337">
        <v>9</v>
      </c>
      <c r="FJ58" s="337">
        <v>9</v>
      </c>
      <c r="FK58" s="337">
        <v>9</v>
      </c>
      <c r="FL58" s="337">
        <v>7</v>
      </c>
      <c r="FM58" s="337">
        <v>12.7</v>
      </c>
      <c r="FN58" s="337">
        <v>12.7</v>
      </c>
      <c r="FO58" s="337">
        <v>12.7</v>
      </c>
      <c r="FP58" s="337">
        <v>9</v>
      </c>
      <c r="FQ58" s="337">
        <v>9</v>
      </c>
      <c r="FR58" s="337">
        <v>9</v>
      </c>
      <c r="FS58" s="337">
        <v>9</v>
      </c>
      <c r="FT58" s="337">
        <v>12.7</v>
      </c>
      <c r="FU58" s="337">
        <v>12.7</v>
      </c>
      <c r="FV58" s="337">
        <v>9</v>
      </c>
      <c r="FW58" s="337">
        <v>12.7</v>
      </c>
      <c r="FX58" s="337">
        <v>12.7</v>
      </c>
      <c r="FY58" s="337">
        <v>2.5</v>
      </c>
      <c r="FZ58" s="337">
        <v>2.5</v>
      </c>
      <c r="GA58" s="337">
        <v>7</v>
      </c>
      <c r="GB58" s="337">
        <v>7</v>
      </c>
      <c r="GC58" s="337">
        <v>7</v>
      </c>
      <c r="GD58" s="337">
        <v>10</v>
      </c>
      <c r="GE58" s="337">
        <v>10</v>
      </c>
      <c r="GF58" s="337">
        <v>10</v>
      </c>
      <c r="GG58" s="337">
        <v>10</v>
      </c>
      <c r="GH58" s="337">
        <v>10</v>
      </c>
      <c r="GI58" s="337">
        <v>10</v>
      </c>
      <c r="GJ58" s="337">
        <v>12</v>
      </c>
      <c r="GK58" s="337">
        <v>5</v>
      </c>
      <c r="GL58" s="337">
        <v>5</v>
      </c>
      <c r="GM58" s="337">
        <v>10</v>
      </c>
      <c r="GN58" s="337">
        <v>10</v>
      </c>
      <c r="GO58" s="337">
        <v>12</v>
      </c>
      <c r="GP58" s="337">
        <v>2.5</v>
      </c>
      <c r="GQ58" s="337">
        <v>2.5</v>
      </c>
      <c r="GR58" s="337">
        <v>2.5</v>
      </c>
      <c r="GS58" s="337">
        <v>5.8</v>
      </c>
      <c r="GT58" s="337">
        <v>9</v>
      </c>
      <c r="GU58" s="337">
        <v>9</v>
      </c>
      <c r="GV58" s="337">
        <v>4.2729999999999997</v>
      </c>
      <c r="GW58" s="337">
        <v>10.518141382538371</v>
      </c>
      <c r="GX58" s="337">
        <v>10.518141382538371</v>
      </c>
      <c r="GY58" s="337">
        <v>9</v>
      </c>
      <c r="GZ58" s="337">
        <v>9</v>
      </c>
      <c r="HA58" s="337">
        <v>9</v>
      </c>
      <c r="HB58" s="337">
        <v>4.2699999999999996</v>
      </c>
      <c r="HC58" s="337">
        <v>4.2699999999999996</v>
      </c>
      <c r="HD58" s="337">
        <v>4.2699999999999996</v>
      </c>
      <c r="HE58" s="337">
        <v>10.518141382538371</v>
      </c>
      <c r="HF58" s="337">
        <v>10.518141382538371</v>
      </c>
      <c r="HG58" s="337">
        <v>9.0073003902416886</v>
      </c>
      <c r="HH58" s="337">
        <v>9.0073003902416886</v>
      </c>
      <c r="HI58" s="337">
        <v>9.0073003902416886</v>
      </c>
      <c r="HJ58" s="337">
        <v>9</v>
      </c>
      <c r="HK58" s="337">
        <v>9</v>
      </c>
      <c r="HL58" s="337">
        <v>4.2729999999999997</v>
      </c>
      <c r="HM58" s="337">
        <v>4.2729999999999997</v>
      </c>
      <c r="HN58" s="337">
        <v>4.2729999999999997</v>
      </c>
      <c r="HO58" s="337">
        <v>10.518141382538371</v>
      </c>
      <c r="HP58" s="337">
        <v>10.518141382538371</v>
      </c>
      <c r="HQ58" s="337">
        <v>10.518141382538371</v>
      </c>
      <c r="HR58" s="337">
        <v>9.0073003902416886</v>
      </c>
      <c r="HS58" s="337">
        <v>9.0073003902416886</v>
      </c>
      <c r="HT58" s="337">
        <v>9.0073003902416886</v>
      </c>
      <c r="HU58" s="337">
        <v>9</v>
      </c>
      <c r="HV58" s="337">
        <v>9</v>
      </c>
      <c r="HW58" s="337">
        <v>9</v>
      </c>
      <c r="HX58" s="337">
        <v>4.2729999999999997</v>
      </c>
      <c r="HY58" s="337">
        <v>4.2729999999999997</v>
      </c>
      <c r="HZ58" s="337">
        <v>4.2729999999999997</v>
      </c>
      <c r="IA58" s="337">
        <v>10.518141382538371</v>
      </c>
      <c r="IB58" s="337">
        <v>10.518141382538371</v>
      </c>
      <c r="IC58" s="337">
        <v>10.518141382538371</v>
      </c>
      <c r="ID58" s="337">
        <v>4.5999999999999996</v>
      </c>
      <c r="IE58" s="337">
        <v>4.5999999999999996</v>
      </c>
      <c r="IF58" s="337">
        <v>4</v>
      </c>
      <c r="IG58" s="337">
        <v>4</v>
      </c>
      <c r="IH58" s="337">
        <v>4</v>
      </c>
      <c r="II58" s="337">
        <v>4.3</v>
      </c>
      <c r="IJ58" s="337">
        <v>4.3</v>
      </c>
      <c r="IK58" s="337">
        <v>4.3</v>
      </c>
      <c r="IL58" s="337">
        <v>4.3</v>
      </c>
      <c r="IM58" s="337">
        <v>4.3</v>
      </c>
      <c r="IN58" s="337">
        <v>4.3</v>
      </c>
      <c r="IO58" s="337">
        <v>4.3</v>
      </c>
      <c r="IP58" s="337">
        <v>4.3</v>
      </c>
      <c r="IQ58" s="337">
        <v>4.3</v>
      </c>
      <c r="IR58" s="337">
        <v>4.3</v>
      </c>
      <c r="IS58" s="337">
        <v>7.0999745462617767</v>
      </c>
      <c r="IT58" s="337">
        <v>8</v>
      </c>
      <c r="IU58" s="337">
        <v>8</v>
      </c>
      <c r="IV58" s="337">
        <v>8</v>
      </c>
      <c r="IW58" s="337">
        <v>10.5</v>
      </c>
      <c r="IX58" s="337">
        <v>10.5</v>
      </c>
      <c r="IY58" s="337">
        <v>5</v>
      </c>
      <c r="IZ58" s="337">
        <v>5</v>
      </c>
      <c r="JA58" s="337">
        <v>5</v>
      </c>
      <c r="JB58" s="337">
        <v>5</v>
      </c>
      <c r="JC58" s="337">
        <v>8</v>
      </c>
      <c r="JD58" s="337"/>
      <c r="JE58" s="337"/>
      <c r="JF58" s="337"/>
      <c r="JG58" s="337"/>
      <c r="JH58" s="337"/>
      <c r="JI58" s="337"/>
      <c r="JJ58" s="337"/>
      <c r="JK58" s="337"/>
      <c r="JL58" s="337">
        <v>19</v>
      </c>
      <c r="JM58" s="337">
        <v>19</v>
      </c>
      <c r="JN58" s="337">
        <v>19</v>
      </c>
      <c r="JO58" s="337">
        <v>19</v>
      </c>
      <c r="JP58" s="337">
        <v>19</v>
      </c>
      <c r="JQ58" s="337">
        <v>19</v>
      </c>
      <c r="JR58" s="337">
        <v>19</v>
      </c>
      <c r="JS58" s="337">
        <v>19</v>
      </c>
      <c r="JT58" s="337">
        <v>19</v>
      </c>
      <c r="JU58" s="337">
        <v>10</v>
      </c>
      <c r="JV58" s="337">
        <v>9</v>
      </c>
      <c r="JW58" s="337">
        <v>5.2</v>
      </c>
      <c r="JX58" s="337">
        <v>5.2</v>
      </c>
      <c r="JY58" s="337">
        <v>5.2</v>
      </c>
      <c r="JZ58" s="337">
        <v>5.2</v>
      </c>
      <c r="KA58" s="337">
        <v>5.2</v>
      </c>
      <c r="KB58" s="337">
        <v>5.2</v>
      </c>
      <c r="KC58" s="337">
        <v>10</v>
      </c>
      <c r="KD58" s="337">
        <v>9</v>
      </c>
      <c r="KE58" s="337">
        <v>7</v>
      </c>
      <c r="KF58" s="337">
        <v>5.2</v>
      </c>
      <c r="KG58" s="337">
        <v>5.2</v>
      </c>
      <c r="KH58" s="337">
        <v>5.2</v>
      </c>
      <c r="KI58" s="337">
        <v>5.2</v>
      </c>
      <c r="KJ58" s="337">
        <v>5.2</v>
      </c>
      <c r="KK58" s="337">
        <v>5.2</v>
      </c>
      <c r="KL58" s="337">
        <v>19</v>
      </c>
      <c r="KM58" s="337">
        <v>10</v>
      </c>
      <c r="KN58" s="337">
        <v>9</v>
      </c>
      <c r="KO58" s="337">
        <v>9</v>
      </c>
      <c r="KP58" s="337">
        <v>7</v>
      </c>
      <c r="KQ58" s="337">
        <v>6.9</v>
      </c>
      <c r="KR58" s="337">
        <v>6.9</v>
      </c>
      <c r="KS58" s="337">
        <v>6.9</v>
      </c>
      <c r="KT58" s="337">
        <v>6.9</v>
      </c>
      <c r="KU58" s="337">
        <v>5.2</v>
      </c>
      <c r="KV58" s="337">
        <v>5.2</v>
      </c>
      <c r="KW58" s="337">
        <v>5.2</v>
      </c>
      <c r="KX58" s="337">
        <v>5.2</v>
      </c>
      <c r="KY58" s="337">
        <v>5.2</v>
      </c>
      <c r="KZ58" s="337">
        <v>5.2</v>
      </c>
      <c r="LA58" s="337">
        <v>9</v>
      </c>
      <c r="LB58" s="337"/>
      <c r="LC58" s="337"/>
      <c r="LD58" s="337"/>
      <c r="LE58" s="337"/>
      <c r="LF58" s="337"/>
      <c r="LG58" s="337"/>
      <c r="LH58" s="337"/>
      <c r="LI58" s="337"/>
      <c r="LJ58" s="337"/>
      <c r="LK58" s="337"/>
      <c r="LL58" s="337"/>
      <c r="LM58" s="337"/>
      <c r="LN58" s="337"/>
      <c r="LO58" s="337"/>
      <c r="LP58" s="337"/>
      <c r="LQ58" s="337"/>
      <c r="LR58" s="337"/>
      <c r="LS58" s="337"/>
      <c r="LT58" s="337"/>
      <c r="LU58" s="337"/>
      <c r="LV58" s="337"/>
      <c r="LW58" s="337"/>
      <c r="LX58" s="337"/>
      <c r="LY58" s="337"/>
      <c r="LZ58" s="337"/>
      <c r="MA58" s="337"/>
    </row>
    <row r="59" spans="2:339" ht="90" thickBot="1" x14ac:dyDescent="0.25">
      <c r="B59" s="23" t="s">
        <v>111</v>
      </c>
      <c r="C59" s="58" t="s">
        <v>75</v>
      </c>
      <c r="D59" s="169" t="s">
        <v>38</v>
      </c>
      <c r="E59" s="337">
        <v>9</v>
      </c>
      <c r="F59" s="337">
        <v>9</v>
      </c>
      <c r="G59" s="337">
        <v>9</v>
      </c>
      <c r="H59" s="337">
        <v>9</v>
      </c>
      <c r="I59" s="337">
        <v>7.6</v>
      </c>
      <c r="J59" s="337">
        <v>8.3000000000000007</v>
      </c>
      <c r="K59" s="337">
        <v>9.4</v>
      </c>
      <c r="L59" s="337">
        <v>16.899999999999999</v>
      </c>
      <c r="M59" s="337">
        <v>5.8</v>
      </c>
      <c r="N59" s="337">
        <v>5.8</v>
      </c>
      <c r="O59" s="337">
        <v>5.8</v>
      </c>
      <c r="P59" s="337">
        <v>5.8</v>
      </c>
      <c r="Q59" s="337">
        <v>5.8</v>
      </c>
      <c r="R59" s="337">
        <v>5.8</v>
      </c>
      <c r="S59" s="337">
        <v>5.8</v>
      </c>
      <c r="T59" s="337">
        <v>5.8</v>
      </c>
      <c r="U59" s="337">
        <v>5.8</v>
      </c>
      <c r="V59" s="337">
        <v>5.8</v>
      </c>
      <c r="W59" s="337">
        <v>5.8</v>
      </c>
      <c r="X59" s="337">
        <v>7</v>
      </c>
      <c r="Y59" s="337">
        <v>9</v>
      </c>
      <c r="Z59" s="337">
        <v>9</v>
      </c>
      <c r="AA59" s="337">
        <v>9</v>
      </c>
      <c r="AB59" s="337">
        <v>5.8</v>
      </c>
      <c r="AC59" s="337">
        <v>5.8</v>
      </c>
      <c r="AD59" s="337">
        <v>5.8</v>
      </c>
      <c r="AE59" s="337">
        <v>9</v>
      </c>
      <c r="AF59" s="337">
        <v>9</v>
      </c>
      <c r="AG59" s="337">
        <v>9</v>
      </c>
      <c r="AH59" s="337">
        <v>5.8</v>
      </c>
      <c r="AI59" s="337">
        <v>5.8</v>
      </c>
      <c r="AJ59" s="337">
        <v>5.8</v>
      </c>
      <c r="AK59" s="337">
        <v>5.8</v>
      </c>
      <c r="AL59" s="337">
        <v>5.8</v>
      </c>
      <c r="AM59" s="337">
        <v>5.8</v>
      </c>
      <c r="AN59" s="337">
        <v>5.8</v>
      </c>
      <c r="AO59" s="337">
        <v>5.8</v>
      </c>
      <c r="AP59" s="337">
        <v>5.8</v>
      </c>
      <c r="AQ59" s="337">
        <v>9</v>
      </c>
      <c r="AR59" s="337">
        <v>9</v>
      </c>
      <c r="AS59" s="337">
        <v>9</v>
      </c>
      <c r="AT59" s="337">
        <v>6.7</v>
      </c>
      <c r="AU59" s="337">
        <v>5.7</v>
      </c>
      <c r="AV59" s="337">
        <v>7.6</v>
      </c>
      <c r="AW59" s="337">
        <v>4.8</v>
      </c>
      <c r="AX59" s="337">
        <v>5</v>
      </c>
      <c r="AY59" s="337">
        <v>5</v>
      </c>
      <c r="AZ59" s="337">
        <v>5</v>
      </c>
      <c r="BA59" s="337">
        <v>5</v>
      </c>
      <c r="BB59" s="337">
        <v>9</v>
      </c>
      <c r="BC59" s="337">
        <v>9</v>
      </c>
      <c r="BD59" s="337">
        <v>9</v>
      </c>
      <c r="BE59" s="337">
        <v>9</v>
      </c>
      <c r="BF59" s="337">
        <v>5</v>
      </c>
      <c r="BG59" s="337">
        <v>5</v>
      </c>
      <c r="BH59" s="337">
        <v>5</v>
      </c>
      <c r="BI59" s="337">
        <v>5</v>
      </c>
      <c r="BJ59" s="337">
        <v>5</v>
      </c>
      <c r="BK59" s="337">
        <v>5</v>
      </c>
      <c r="BL59" s="337">
        <v>5</v>
      </c>
      <c r="BM59" s="337">
        <v>5</v>
      </c>
      <c r="BN59" s="337">
        <v>9</v>
      </c>
      <c r="BO59" s="337">
        <v>9</v>
      </c>
      <c r="BP59" s="337">
        <v>9</v>
      </c>
      <c r="BQ59" s="337">
        <v>5.8</v>
      </c>
      <c r="BR59" s="337">
        <v>18</v>
      </c>
      <c r="BS59" s="337">
        <v>8.6999999999999993</v>
      </c>
      <c r="BT59" s="337">
        <v>8.6</v>
      </c>
      <c r="BU59" s="337">
        <v>8.6</v>
      </c>
      <c r="BV59" s="337">
        <v>5.2</v>
      </c>
      <c r="BW59" s="337">
        <v>7</v>
      </c>
      <c r="BX59" s="337">
        <v>7</v>
      </c>
      <c r="BY59" s="337">
        <v>9</v>
      </c>
      <c r="BZ59" s="337">
        <v>7</v>
      </c>
      <c r="CA59" s="337">
        <v>7</v>
      </c>
      <c r="CB59" s="337">
        <v>7</v>
      </c>
      <c r="CC59" s="337">
        <v>7</v>
      </c>
      <c r="CD59" s="337">
        <v>7</v>
      </c>
      <c r="CE59" s="337">
        <v>7</v>
      </c>
      <c r="CF59" s="337">
        <v>7</v>
      </c>
      <c r="CG59" s="337">
        <v>7</v>
      </c>
      <c r="CH59" s="337">
        <v>9</v>
      </c>
      <c r="CI59" s="337">
        <v>9</v>
      </c>
      <c r="CJ59" s="337">
        <v>9</v>
      </c>
      <c r="CK59" s="337">
        <v>9</v>
      </c>
      <c r="CL59" s="337">
        <v>9</v>
      </c>
      <c r="CM59" s="337">
        <v>7</v>
      </c>
      <c r="CN59" s="337">
        <v>12.7</v>
      </c>
      <c r="CO59" s="337">
        <v>9</v>
      </c>
      <c r="CP59" s="337">
        <v>12.7</v>
      </c>
      <c r="CQ59" s="337">
        <v>12.7</v>
      </c>
      <c r="CR59" s="337">
        <v>12.7</v>
      </c>
      <c r="CS59" s="337">
        <v>12.7</v>
      </c>
      <c r="CT59" s="337">
        <v>12.7</v>
      </c>
      <c r="CU59" s="337">
        <v>12.7</v>
      </c>
      <c r="CV59" s="337">
        <v>12.7</v>
      </c>
      <c r="CW59" s="337">
        <v>12.7</v>
      </c>
      <c r="CX59" s="337">
        <v>12.7</v>
      </c>
      <c r="CY59" s="337">
        <v>12.7</v>
      </c>
      <c r="CZ59" s="337">
        <v>12.7</v>
      </c>
      <c r="DA59" s="337">
        <v>13.3</v>
      </c>
      <c r="DB59" s="337">
        <v>13.3</v>
      </c>
      <c r="DC59" s="337">
        <v>13.3</v>
      </c>
      <c r="DD59" s="337">
        <v>13.3</v>
      </c>
      <c r="DE59" s="337">
        <v>13.3</v>
      </c>
      <c r="DF59" s="337">
        <v>13.3</v>
      </c>
      <c r="DG59" s="337">
        <v>13.3</v>
      </c>
      <c r="DH59" s="337">
        <v>13.3</v>
      </c>
      <c r="DI59" s="337">
        <v>13.3</v>
      </c>
      <c r="DJ59" s="337">
        <v>13.3</v>
      </c>
      <c r="DK59" s="337">
        <v>13.3</v>
      </c>
      <c r="DL59" s="337">
        <v>13.3</v>
      </c>
      <c r="DM59" s="337">
        <v>13.3</v>
      </c>
      <c r="DN59" s="337">
        <v>13.3</v>
      </c>
      <c r="DO59" s="337">
        <v>13.3</v>
      </c>
      <c r="DP59" s="337">
        <v>13.3</v>
      </c>
      <c r="DQ59" s="337">
        <v>12.7</v>
      </c>
      <c r="DR59" s="337">
        <v>12.7</v>
      </c>
      <c r="DS59" s="337">
        <v>12.7</v>
      </c>
      <c r="DT59" s="337">
        <v>12.7</v>
      </c>
      <c r="DU59" s="337">
        <v>12.7</v>
      </c>
      <c r="DV59" s="337">
        <v>12.7</v>
      </c>
      <c r="DW59" s="337">
        <v>12.7</v>
      </c>
      <c r="DX59" s="337">
        <v>12.7</v>
      </c>
      <c r="DY59" s="337">
        <v>12.7</v>
      </c>
      <c r="DZ59" s="337">
        <v>12.7</v>
      </c>
      <c r="EA59" s="337">
        <v>12.7</v>
      </c>
      <c r="EB59" s="337">
        <v>12.7</v>
      </c>
      <c r="EC59" s="337">
        <v>13.3</v>
      </c>
      <c r="ED59" s="337">
        <v>13.3</v>
      </c>
      <c r="EE59" s="337">
        <v>13.3</v>
      </c>
      <c r="EF59" s="337">
        <v>13.3</v>
      </c>
      <c r="EG59" s="337">
        <v>13.3</v>
      </c>
      <c r="EH59" s="337">
        <v>13.3</v>
      </c>
      <c r="EI59" s="337">
        <v>13.3</v>
      </c>
      <c r="EJ59" s="337">
        <v>13.3</v>
      </c>
      <c r="EK59" s="337">
        <v>13.3</v>
      </c>
      <c r="EL59" s="337">
        <v>13.3</v>
      </c>
      <c r="EM59" s="337">
        <v>13.3</v>
      </c>
      <c r="EN59" s="337">
        <v>7</v>
      </c>
      <c r="EO59" s="337">
        <v>7</v>
      </c>
      <c r="EP59" s="337">
        <v>7</v>
      </c>
      <c r="EQ59" s="337">
        <v>7</v>
      </c>
      <c r="ER59" s="337">
        <v>7</v>
      </c>
      <c r="ES59" s="337">
        <v>7</v>
      </c>
      <c r="ET59" s="337">
        <v>7</v>
      </c>
      <c r="EU59" s="337">
        <v>7</v>
      </c>
      <c r="EV59" s="337">
        <v>7</v>
      </c>
      <c r="EW59" s="337">
        <v>7</v>
      </c>
      <c r="EX59" s="337">
        <v>7</v>
      </c>
      <c r="EY59" s="337">
        <v>7</v>
      </c>
      <c r="EZ59" s="337">
        <v>7</v>
      </c>
      <c r="FA59" s="337">
        <v>7</v>
      </c>
      <c r="FB59" s="337">
        <v>3.7</v>
      </c>
      <c r="FC59" s="337">
        <v>3.7</v>
      </c>
      <c r="FD59" s="337">
        <v>9</v>
      </c>
      <c r="FE59" s="337">
        <v>12.7</v>
      </c>
      <c r="FF59" s="337">
        <v>9</v>
      </c>
      <c r="FG59" s="337">
        <v>12.7</v>
      </c>
      <c r="FH59" s="337">
        <v>9</v>
      </c>
      <c r="FI59" s="337">
        <v>9</v>
      </c>
      <c r="FJ59" s="337">
        <v>9</v>
      </c>
      <c r="FK59" s="337">
        <v>9</v>
      </c>
      <c r="FL59" s="337">
        <v>7</v>
      </c>
      <c r="FM59" s="337">
        <v>12.7</v>
      </c>
      <c r="FN59" s="337">
        <v>12.7</v>
      </c>
      <c r="FO59" s="337">
        <v>12.7</v>
      </c>
      <c r="FP59" s="337">
        <v>9</v>
      </c>
      <c r="FQ59" s="337">
        <v>9</v>
      </c>
      <c r="FR59" s="337">
        <v>9</v>
      </c>
      <c r="FS59" s="337">
        <v>9</v>
      </c>
      <c r="FT59" s="337">
        <v>12.7</v>
      </c>
      <c r="FU59" s="337">
        <v>12.7</v>
      </c>
      <c r="FV59" s="337">
        <v>9</v>
      </c>
      <c r="FW59" s="337">
        <v>12.7</v>
      </c>
      <c r="FX59" s="337">
        <v>12.7</v>
      </c>
      <c r="FY59" s="337">
        <v>2.5</v>
      </c>
      <c r="FZ59" s="337">
        <v>2.5</v>
      </c>
      <c r="GA59" s="337">
        <v>7</v>
      </c>
      <c r="GB59" s="337">
        <v>7</v>
      </c>
      <c r="GC59" s="337">
        <v>7</v>
      </c>
      <c r="GD59" s="337">
        <v>10</v>
      </c>
      <c r="GE59" s="337">
        <v>10</v>
      </c>
      <c r="GF59" s="337">
        <v>10</v>
      </c>
      <c r="GG59" s="337">
        <v>10</v>
      </c>
      <c r="GH59" s="337">
        <v>10</v>
      </c>
      <c r="GI59" s="337">
        <v>10</v>
      </c>
      <c r="GJ59" s="337">
        <v>12</v>
      </c>
      <c r="GK59" s="337">
        <v>5</v>
      </c>
      <c r="GL59" s="337">
        <v>5</v>
      </c>
      <c r="GM59" s="337">
        <v>10</v>
      </c>
      <c r="GN59" s="337">
        <v>10</v>
      </c>
      <c r="GO59" s="337">
        <v>12</v>
      </c>
      <c r="GP59" s="337">
        <v>2.5</v>
      </c>
      <c r="GQ59" s="337">
        <v>2.5</v>
      </c>
      <c r="GR59" s="337">
        <v>2.5</v>
      </c>
      <c r="GS59" s="337">
        <v>5.8</v>
      </c>
      <c r="GT59" s="337">
        <v>9</v>
      </c>
      <c r="GU59" s="337">
        <v>9</v>
      </c>
      <c r="GV59" s="337">
        <v>4.2729999999999997</v>
      </c>
      <c r="GW59" s="337">
        <v>10.518141382538371</v>
      </c>
      <c r="GX59" s="337">
        <v>10.518141382538371</v>
      </c>
      <c r="GY59" s="337">
        <v>9</v>
      </c>
      <c r="GZ59" s="337">
        <v>9</v>
      </c>
      <c r="HA59" s="337">
        <v>9</v>
      </c>
      <c r="HB59" s="337">
        <v>4.2699999999999996</v>
      </c>
      <c r="HC59" s="337">
        <v>4.2699999999999996</v>
      </c>
      <c r="HD59" s="337">
        <v>4.2699999999999996</v>
      </c>
      <c r="HE59" s="337">
        <v>10.518141382538371</v>
      </c>
      <c r="HF59" s="337">
        <v>10.518141382538371</v>
      </c>
      <c r="HG59" s="337">
        <v>9.0073003902416886</v>
      </c>
      <c r="HH59" s="337">
        <v>9.0073003902416886</v>
      </c>
      <c r="HI59" s="337">
        <v>9.0073003902416886</v>
      </c>
      <c r="HJ59" s="337">
        <v>9</v>
      </c>
      <c r="HK59" s="337">
        <v>9</v>
      </c>
      <c r="HL59" s="337">
        <v>4.2729999999999997</v>
      </c>
      <c r="HM59" s="337">
        <v>4.2729999999999997</v>
      </c>
      <c r="HN59" s="337">
        <v>4.2729999999999997</v>
      </c>
      <c r="HO59" s="337">
        <v>10.518141382538371</v>
      </c>
      <c r="HP59" s="337">
        <v>10.518141382538371</v>
      </c>
      <c r="HQ59" s="337">
        <v>10.518141382538371</v>
      </c>
      <c r="HR59" s="337">
        <v>9.0073003902416886</v>
      </c>
      <c r="HS59" s="337">
        <v>9.0073003902416886</v>
      </c>
      <c r="HT59" s="337">
        <v>9.0073003902416886</v>
      </c>
      <c r="HU59" s="337">
        <v>9</v>
      </c>
      <c r="HV59" s="337">
        <v>9</v>
      </c>
      <c r="HW59" s="337">
        <v>9</v>
      </c>
      <c r="HX59" s="337">
        <v>4.2729999999999997</v>
      </c>
      <c r="HY59" s="337">
        <v>4.2729999999999997</v>
      </c>
      <c r="HZ59" s="337">
        <v>4.2729999999999997</v>
      </c>
      <c r="IA59" s="337">
        <v>10.518141382538371</v>
      </c>
      <c r="IB59" s="337">
        <v>10.518141382538371</v>
      </c>
      <c r="IC59" s="337">
        <v>10.518141382538371</v>
      </c>
      <c r="ID59" s="337">
        <v>4.5999999999999996</v>
      </c>
      <c r="IE59" s="337">
        <v>4.5999999999999996</v>
      </c>
      <c r="IF59" s="337">
        <v>4</v>
      </c>
      <c r="IG59" s="337">
        <v>4</v>
      </c>
      <c r="IH59" s="337">
        <v>4</v>
      </c>
      <c r="II59" s="337">
        <v>4.3</v>
      </c>
      <c r="IJ59" s="337">
        <v>4.3</v>
      </c>
      <c r="IK59" s="337">
        <v>4.3</v>
      </c>
      <c r="IL59" s="337">
        <v>4.3</v>
      </c>
      <c r="IM59" s="337">
        <v>4.3</v>
      </c>
      <c r="IN59" s="337">
        <v>4.3</v>
      </c>
      <c r="IO59" s="337">
        <v>4.3</v>
      </c>
      <c r="IP59" s="337">
        <v>4.3</v>
      </c>
      <c r="IQ59" s="337">
        <v>4.3</v>
      </c>
      <c r="IR59" s="337">
        <v>4.3</v>
      </c>
      <c r="IS59" s="337">
        <v>7.0999745462617767</v>
      </c>
      <c r="IT59" s="337">
        <v>8</v>
      </c>
      <c r="IU59" s="337">
        <v>8</v>
      </c>
      <c r="IV59" s="337">
        <v>8</v>
      </c>
      <c r="IW59" s="337">
        <v>10.5</v>
      </c>
      <c r="IX59" s="337">
        <v>10.5</v>
      </c>
      <c r="IY59" s="337">
        <v>5</v>
      </c>
      <c r="IZ59" s="337">
        <v>5</v>
      </c>
      <c r="JA59" s="337">
        <v>5</v>
      </c>
      <c r="JB59" s="337">
        <v>5</v>
      </c>
      <c r="JC59" s="337">
        <v>8</v>
      </c>
      <c r="JD59" s="337"/>
      <c r="JE59" s="337"/>
      <c r="JF59" s="337"/>
      <c r="JG59" s="337"/>
      <c r="JH59" s="337"/>
      <c r="JI59" s="337"/>
      <c r="JJ59" s="337"/>
      <c r="JK59" s="337"/>
      <c r="JL59" s="337">
        <v>19</v>
      </c>
      <c r="JM59" s="337">
        <v>19</v>
      </c>
      <c r="JN59" s="337">
        <v>19</v>
      </c>
      <c r="JO59" s="337">
        <v>19</v>
      </c>
      <c r="JP59" s="337">
        <v>19</v>
      </c>
      <c r="JQ59" s="337">
        <v>19</v>
      </c>
      <c r="JR59" s="337">
        <v>19</v>
      </c>
      <c r="JS59" s="337">
        <v>19</v>
      </c>
      <c r="JT59" s="337">
        <v>19</v>
      </c>
      <c r="JU59" s="337">
        <v>10</v>
      </c>
      <c r="JV59" s="337">
        <v>9</v>
      </c>
      <c r="JW59" s="337">
        <v>5.2</v>
      </c>
      <c r="JX59" s="337">
        <v>5.2</v>
      </c>
      <c r="JY59" s="337">
        <v>5.2</v>
      </c>
      <c r="JZ59" s="337">
        <v>5.2</v>
      </c>
      <c r="KA59" s="337">
        <v>5.2</v>
      </c>
      <c r="KB59" s="337">
        <v>5.2</v>
      </c>
      <c r="KC59" s="337">
        <v>10</v>
      </c>
      <c r="KD59" s="337">
        <v>9</v>
      </c>
      <c r="KE59" s="337">
        <v>7</v>
      </c>
      <c r="KF59" s="337">
        <v>5.2</v>
      </c>
      <c r="KG59" s="337">
        <v>5.2</v>
      </c>
      <c r="KH59" s="337">
        <v>5.2</v>
      </c>
      <c r="KI59" s="337">
        <v>5.2</v>
      </c>
      <c r="KJ59" s="337">
        <v>5.2</v>
      </c>
      <c r="KK59" s="337">
        <v>5.2</v>
      </c>
      <c r="KL59" s="337">
        <v>19</v>
      </c>
      <c r="KM59" s="337">
        <v>10</v>
      </c>
      <c r="KN59" s="337">
        <v>9</v>
      </c>
      <c r="KO59" s="337">
        <v>9</v>
      </c>
      <c r="KP59" s="337">
        <v>7</v>
      </c>
      <c r="KQ59" s="337">
        <v>6.9</v>
      </c>
      <c r="KR59" s="337">
        <v>6.9</v>
      </c>
      <c r="KS59" s="337">
        <v>6.9</v>
      </c>
      <c r="KT59" s="337">
        <v>6.9</v>
      </c>
      <c r="KU59" s="337">
        <v>5.2</v>
      </c>
      <c r="KV59" s="337">
        <v>5.2</v>
      </c>
      <c r="KW59" s="337">
        <v>5.2</v>
      </c>
      <c r="KX59" s="337">
        <v>5.2</v>
      </c>
      <c r="KY59" s="337">
        <v>5.2</v>
      </c>
      <c r="KZ59" s="337">
        <v>5.2</v>
      </c>
      <c r="LA59" s="337">
        <v>9</v>
      </c>
      <c r="LB59" s="337"/>
      <c r="LC59" s="337"/>
      <c r="LD59" s="337"/>
      <c r="LE59" s="337"/>
      <c r="LF59" s="337"/>
      <c r="LG59" s="337"/>
      <c r="LH59" s="337"/>
      <c r="LI59" s="337"/>
      <c r="LJ59" s="337"/>
      <c r="LK59" s="337"/>
      <c r="LL59" s="337"/>
      <c r="LM59" s="337"/>
      <c r="LN59" s="337"/>
      <c r="LO59" s="337"/>
      <c r="LP59" s="337"/>
      <c r="LQ59" s="337"/>
      <c r="LR59" s="337"/>
      <c r="LS59" s="337"/>
      <c r="LT59" s="337"/>
      <c r="LU59" s="337"/>
      <c r="LV59" s="337"/>
      <c r="LW59" s="337"/>
      <c r="LX59" s="337"/>
      <c r="LY59" s="337"/>
      <c r="LZ59" s="337"/>
      <c r="MA59" s="337"/>
    </row>
    <row r="60" spans="2:339" ht="102.75" thickBot="1" x14ac:dyDescent="0.25">
      <c r="B60" s="23" t="s">
        <v>112</v>
      </c>
      <c r="C60" s="58" t="s">
        <v>362</v>
      </c>
      <c r="D60" s="169" t="s">
        <v>76</v>
      </c>
      <c r="E60" s="337">
        <v>99.96</v>
      </c>
      <c r="F60" s="337">
        <v>99.96</v>
      </c>
      <c r="G60" s="337">
        <v>99.96</v>
      </c>
      <c r="H60" s="337">
        <v>99.96</v>
      </c>
      <c r="I60" s="337">
        <v>99.94</v>
      </c>
      <c r="J60" s="337">
        <v>99.7</v>
      </c>
      <c r="K60" s="337">
        <v>99.99</v>
      </c>
      <c r="L60" s="337">
        <v>99.99</v>
      </c>
      <c r="M60" s="337">
        <v>99.96</v>
      </c>
      <c r="N60" s="337">
        <v>99.96</v>
      </c>
      <c r="O60" s="337">
        <v>99.6</v>
      </c>
      <c r="P60" s="337">
        <v>99.6</v>
      </c>
      <c r="Q60" s="337">
        <v>99.6</v>
      </c>
      <c r="R60" s="337">
        <v>99.96</v>
      </c>
      <c r="S60" s="337">
        <v>99.96</v>
      </c>
      <c r="T60" s="337">
        <v>99.96</v>
      </c>
      <c r="U60" s="337">
        <v>99.96</v>
      </c>
      <c r="V60" s="337">
        <v>99.96</v>
      </c>
      <c r="W60" s="337">
        <v>99.96</v>
      </c>
      <c r="X60" s="337">
        <v>99</v>
      </c>
      <c r="Y60" s="337">
        <v>99.6</v>
      </c>
      <c r="Z60" s="337">
        <v>99.6</v>
      </c>
      <c r="AA60" s="337">
        <v>99.6</v>
      </c>
      <c r="AB60" s="337">
        <v>99.96</v>
      </c>
      <c r="AC60" s="337">
        <v>99.96</v>
      </c>
      <c r="AD60" s="337">
        <v>99.96</v>
      </c>
      <c r="AE60" s="337">
        <v>99.6</v>
      </c>
      <c r="AF60" s="337">
        <v>99.6</v>
      </c>
      <c r="AG60" s="337">
        <v>99.6</v>
      </c>
      <c r="AH60" s="337">
        <v>99.6</v>
      </c>
      <c r="AI60" s="337">
        <v>99.6</v>
      </c>
      <c r="AJ60" s="337">
        <v>99.6</v>
      </c>
      <c r="AK60" s="337">
        <v>99.96</v>
      </c>
      <c r="AL60" s="337">
        <v>99.96</v>
      </c>
      <c r="AM60" s="337">
        <v>99.96</v>
      </c>
      <c r="AN60" s="337">
        <v>99.6</v>
      </c>
      <c r="AO60" s="337">
        <v>99.6</v>
      </c>
      <c r="AP60" s="337">
        <v>99.6</v>
      </c>
      <c r="AQ60" s="337">
        <v>99.6</v>
      </c>
      <c r="AR60" s="337">
        <v>99.6</v>
      </c>
      <c r="AS60" s="337">
        <v>99.6</v>
      </c>
      <c r="AT60" s="337">
        <v>99.96</v>
      </c>
      <c r="AU60" s="337">
        <v>99</v>
      </c>
      <c r="AV60" s="337">
        <v>99.6</v>
      </c>
      <c r="AW60" s="337">
        <v>99.6</v>
      </c>
      <c r="AX60" s="337">
        <v>99.6</v>
      </c>
      <c r="AY60" s="337">
        <v>99.6</v>
      </c>
      <c r="AZ60" s="337">
        <v>99.6</v>
      </c>
      <c r="BA60" s="337">
        <v>99.6</v>
      </c>
      <c r="BB60" s="337">
        <v>99.96</v>
      </c>
      <c r="BC60" s="337">
        <v>99.96</v>
      </c>
      <c r="BD60" s="337">
        <v>99.96</v>
      </c>
      <c r="BE60" s="337">
        <v>99.96</v>
      </c>
      <c r="BF60" s="337">
        <v>99.6</v>
      </c>
      <c r="BG60" s="337">
        <v>99.6</v>
      </c>
      <c r="BH60" s="337">
        <v>99.6</v>
      </c>
      <c r="BI60" s="337">
        <v>99.6</v>
      </c>
      <c r="BJ60" s="337">
        <v>99.6</v>
      </c>
      <c r="BK60" s="337">
        <v>99.6</v>
      </c>
      <c r="BL60" s="337">
        <v>99.6</v>
      </c>
      <c r="BM60" s="337">
        <v>99.6</v>
      </c>
      <c r="BN60" s="337">
        <v>99.96</v>
      </c>
      <c r="BO60" s="337">
        <v>99.96</v>
      </c>
      <c r="BP60" s="337">
        <v>99.96</v>
      </c>
      <c r="BQ60" s="337">
        <v>99.96</v>
      </c>
      <c r="BR60" s="337">
        <v>99.98</v>
      </c>
      <c r="BS60" s="337">
        <v>99.7</v>
      </c>
      <c r="BT60" s="337">
        <v>99.89</v>
      </c>
      <c r="BU60" s="337">
        <v>99.5</v>
      </c>
      <c r="BV60" s="337">
        <v>99.5</v>
      </c>
      <c r="BW60" s="337">
        <v>99.985150000000004</v>
      </c>
      <c r="BX60" s="337">
        <v>99.876689999999996</v>
      </c>
      <c r="BY60" s="337">
        <v>99.785210000000006</v>
      </c>
      <c r="BZ60" s="337">
        <v>99.850970000000004</v>
      </c>
      <c r="CA60" s="337">
        <v>99.973280000000003</v>
      </c>
      <c r="CB60" s="337">
        <v>99.535939999999997</v>
      </c>
      <c r="CC60" s="337">
        <v>99.833449999999999</v>
      </c>
      <c r="CD60" s="337">
        <v>97.743300000000005</v>
      </c>
      <c r="CE60" s="337">
        <v>99.971770000000006</v>
      </c>
      <c r="CF60" s="337">
        <v>99.984279999999998</v>
      </c>
      <c r="CG60" s="337">
        <v>99.827160000000006</v>
      </c>
      <c r="CH60" s="337">
        <v>99.817599999999999</v>
      </c>
      <c r="CI60" s="337">
        <v>99.604690000000005</v>
      </c>
      <c r="CJ60" s="337">
        <v>99.626009999999994</v>
      </c>
      <c r="CK60" s="337">
        <v>99.724310000000003</v>
      </c>
      <c r="CL60" s="337">
        <v>99.939729999999997</v>
      </c>
      <c r="CM60" s="337">
        <v>99.971029999999999</v>
      </c>
      <c r="CN60" s="337">
        <v>99.937950000000001</v>
      </c>
      <c r="CO60" s="337">
        <v>99.950640000000007</v>
      </c>
      <c r="CP60" s="337">
        <v>99.99</v>
      </c>
      <c r="CQ60" s="337">
        <v>99.99</v>
      </c>
      <c r="CR60" s="337">
        <v>99.978740000000002</v>
      </c>
      <c r="CS60" s="337">
        <v>99.978740000000002</v>
      </c>
      <c r="CT60" s="337">
        <v>99.747389999999996</v>
      </c>
      <c r="CU60" s="337">
        <v>99.914990000000003</v>
      </c>
      <c r="CV60" s="337">
        <v>99.969009999999997</v>
      </c>
      <c r="CW60" s="337">
        <v>99.983789999999999</v>
      </c>
      <c r="CX60" s="337">
        <v>99.99</v>
      </c>
      <c r="CY60" s="337">
        <v>99.98724</v>
      </c>
      <c r="CZ60" s="337">
        <v>99.97945</v>
      </c>
      <c r="DA60" s="337">
        <v>99.985119999999995</v>
      </c>
      <c r="DB60" s="337">
        <v>99.875990000000002</v>
      </c>
      <c r="DC60" s="337">
        <v>99.878050000000002</v>
      </c>
      <c r="DD60" s="337">
        <v>99.539770000000004</v>
      </c>
      <c r="DE60" s="337">
        <v>99.989339999999999</v>
      </c>
      <c r="DF60" s="337">
        <v>99.955060000000003</v>
      </c>
      <c r="DG60" s="337">
        <v>99.972149999999999</v>
      </c>
      <c r="DH60" s="337">
        <v>99.933719999999994</v>
      </c>
      <c r="DI60" s="337">
        <v>99.99</v>
      </c>
      <c r="DJ60" s="337">
        <v>99.99</v>
      </c>
      <c r="DK60" s="337">
        <v>99.959289999999996</v>
      </c>
      <c r="DL60" s="337">
        <v>99.871790000000004</v>
      </c>
      <c r="DM60" s="337">
        <v>99.99</v>
      </c>
      <c r="DN60" s="337">
        <v>99.99</v>
      </c>
      <c r="DO60" s="337">
        <v>99.99</v>
      </c>
      <c r="DP60" s="337">
        <v>99.952380000000005</v>
      </c>
      <c r="DQ60" s="337">
        <v>99.976849999999999</v>
      </c>
      <c r="DR60" s="337">
        <v>99.99</v>
      </c>
      <c r="DS60" s="337">
        <v>99.977249999999998</v>
      </c>
      <c r="DT60" s="337">
        <v>99.947329999999994</v>
      </c>
      <c r="DU60" s="337">
        <v>99.567170000000004</v>
      </c>
      <c r="DV60" s="337">
        <v>99.987639999999999</v>
      </c>
      <c r="DW60" s="337">
        <v>99.526169999999993</v>
      </c>
      <c r="DX60" s="337">
        <v>99.984250000000003</v>
      </c>
      <c r="DY60" s="337">
        <v>99.977620000000002</v>
      </c>
      <c r="DZ60" s="337">
        <v>99.99</v>
      </c>
      <c r="EA60" s="337">
        <v>99.945189999999997</v>
      </c>
      <c r="EB60" s="337">
        <v>99.717349999999996</v>
      </c>
      <c r="EC60" s="337">
        <v>99.99</v>
      </c>
      <c r="ED60" s="337">
        <v>99.963570000000004</v>
      </c>
      <c r="EE60" s="337">
        <v>99.97045</v>
      </c>
      <c r="EF60" s="337">
        <v>99.923990000000003</v>
      </c>
      <c r="EG60" s="337">
        <v>99.99</v>
      </c>
      <c r="EH60" s="337">
        <v>99.940449999999998</v>
      </c>
      <c r="EI60" s="337">
        <v>99.956069999999997</v>
      </c>
      <c r="EJ60" s="337">
        <v>99.925780000000003</v>
      </c>
      <c r="EK60" s="337">
        <v>99.99</v>
      </c>
      <c r="EL60" s="337">
        <v>99.985759999999999</v>
      </c>
      <c r="EM60" s="337">
        <v>99.874690000000001</v>
      </c>
      <c r="EN60" s="337">
        <v>99.935760000000002</v>
      </c>
      <c r="EO60" s="337">
        <v>99.700220000000002</v>
      </c>
      <c r="EP60" s="337">
        <v>99.983630000000005</v>
      </c>
      <c r="EQ60" s="337">
        <v>99.973939999999999</v>
      </c>
      <c r="ER60" s="337">
        <v>99.775040000000004</v>
      </c>
      <c r="ES60" s="337">
        <v>99.641919999999999</v>
      </c>
      <c r="ET60" s="337">
        <v>99.523030000000006</v>
      </c>
      <c r="EU60" s="337">
        <v>99.979889999999997</v>
      </c>
      <c r="EV60" s="337">
        <v>99.99</v>
      </c>
      <c r="EW60" s="337">
        <v>99.94905</v>
      </c>
      <c r="EX60" s="337">
        <v>99.99</v>
      </c>
      <c r="EY60" s="337">
        <v>99.986159999999998</v>
      </c>
      <c r="EZ60" s="337">
        <v>99.987160000000003</v>
      </c>
      <c r="FA60" s="337">
        <v>99.99</v>
      </c>
      <c r="FB60" s="337">
        <v>99.966939999999994</v>
      </c>
      <c r="FC60" s="337">
        <v>99.983630000000005</v>
      </c>
      <c r="FD60" s="337">
        <v>99.99</v>
      </c>
      <c r="FE60" s="337">
        <v>99.922650000000004</v>
      </c>
      <c r="FF60" s="337">
        <v>99.92</v>
      </c>
      <c r="FG60" s="337">
        <v>99.82199</v>
      </c>
      <c r="FH60" s="337">
        <v>99.99</v>
      </c>
      <c r="FI60" s="337">
        <v>99.99</v>
      </c>
      <c r="FJ60" s="337">
        <v>99.832449999999994</v>
      </c>
      <c r="FK60" s="337">
        <v>99.846620000000001</v>
      </c>
      <c r="FL60" s="337">
        <v>99.623339999999999</v>
      </c>
      <c r="FM60" s="337">
        <v>99.949169999999995</v>
      </c>
      <c r="FN60" s="337">
        <v>99.94</v>
      </c>
      <c r="FO60" s="337">
        <v>99.462479999999999</v>
      </c>
      <c r="FP60" s="337">
        <v>99.944999999999993</v>
      </c>
      <c r="FQ60" s="337">
        <v>99.949359999999999</v>
      </c>
      <c r="FR60" s="337">
        <v>99.945650000000001</v>
      </c>
      <c r="FS60" s="337">
        <v>99.935000000000002</v>
      </c>
      <c r="FT60" s="337">
        <v>99.918620000000004</v>
      </c>
      <c r="FU60" s="337">
        <v>99.94</v>
      </c>
      <c r="FV60" s="337">
        <v>99.989859999999993</v>
      </c>
      <c r="FW60" s="337">
        <v>99.87903</v>
      </c>
      <c r="FX60" s="337">
        <v>99.953580000000002</v>
      </c>
      <c r="FY60" s="337">
        <v>99.9</v>
      </c>
      <c r="FZ60" s="337">
        <v>99.9</v>
      </c>
      <c r="GA60" s="337">
        <v>99.5</v>
      </c>
      <c r="GB60" s="337">
        <v>99.5</v>
      </c>
      <c r="GC60" s="337">
        <v>99.5</v>
      </c>
      <c r="GD60" s="337">
        <v>99.5</v>
      </c>
      <c r="GE60" s="337">
        <v>99.5</v>
      </c>
      <c r="GF60" s="337">
        <v>99.5</v>
      </c>
      <c r="GG60" s="337">
        <v>99.5</v>
      </c>
      <c r="GH60" s="337">
        <v>99.5</v>
      </c>
      <c r="GI60" s="337">
        <v>99.5</v>
      </c>
      <c r="GJ60" s="337">
        <v>99.5</v>
      </c>
      <c r="GK60" s="337">
        <v>99.9</v>
      </c>
      <c r="GL60" s="337">
        <v>99.9</v>
      </c>
      <c r="GM60" s="337">
        <v>99.9</v>
      </c>
      <c r="GN60" s="337">
        <v>99.9</v>
      </c>
      <c r="GO60" s="337">
        <v>99.5</v>
      </c>
      <c r="GP60" s="337">
        <v>99.9</v>
      </c>
      <c r="GQ60" s="337">
        <v>99.9</v>
      </c>
      <c r="GR60" s="337">
        <v>99.9</v>
      </c>
      <c r="GS60" s="337">
        <v>99.96</v>
      </c>
      <c r="GT60" s="337">
        <v>99.96</v>
      </c>
      <c r="GU60" s="337">
        <v>99.96</v>
      </c>
      <c r="GV60" s="337">
        <v>99.6</v>
      </c>
      <c r="GW60" s="337">
        <v>99.96</v>
      </c>
      <c r="GX60" s="337">
        <v>99.96</v>
      </c>
      <c r="GY60" s="337">
        <v>99.96</v>
      </c>
      <c r="GZ60" s="337">
        <v>99.96</v>
      </c>
      <c r="HA60" s="337">
        <v>99.96</v>
      </c>
      <c r="HB60" s="337">
        <v>99.6</v>
      </c>
      <c r="HC60" s="337">
        <v>99.6</v>
      </c>
      <c r="HD60" s="337">
        <v>99.6</v>
      </c>
      <c r="HE60" s="337">
        <v>99.96</v>
      </c>
      <c r="HF60" s="337">
        <v>99.96</v>
      </c>
      <c r="HG60" s="337">
        <v>99.96</v>
      </c>
      <c r="HH60" s="337">
        <v>99.96</v>
      </c>
      <c r="HI60" s="337">
        <v>99.96</v>
      </c>
      <c r="HJ60" s="337">
        <v>99.96</v>
      </c>
      <c r="HK60" s="337">
        <v>99.96</v>
      </c>
      <c r="HL60" s="337">
        <v>99.6</v>
      </c>
      <c r="HM60" s="337">
        <v>99.6</v>
      </c>
      <c r="HN60" s="337">
        <v>99.6</v>
      </c>
      <c r="HO60" s="337">
        <v>99.96</v>
      </c>
      <c r="HP60" s="337">
        <v>99.96</v>
      </c>
      <c r="HQ60" s="337">
        <v>99.96</v>
      </c>
      <c r="HR60" s="337">
        <v>99.96</v>
      </c>
      <c r="HS60" s="337">
        <v>99.96</v>
      </c>
      <c r="HT60" s="337">
        <v>99.96</v>
      </c>
      <c r="HU60" s="337">
        <v>99.96</v>
      </c>
      <c r="HV60" s="337">
        <v>99.96</v>
      </c>
      <c r="HW60" s="337">
        <v>99.96</v>
      </c>
      <c r="HX60" s="337">
        <v>99.6</v>
      </c>
      <c r="HY60" s="337">
        <v>99.6</v>
      </c>
      <c r="HZ60" s="337">
        <v>99.6</v>
      </c>
      <c r="IA60" s="337">
        <v>99.96</v>
      </c>
      <c r="IB60" s="337">
        <v>99.96</v>
      </c>
      <c r="IC60" s="337">
        <v>99.96</v>
      </c>
      <c r="ID60" s="337">
        <v>99.5</v>
      </c>
      <c r="IE60" s="337">
        <v>99.5</v>
      </c>
      <c r="IF60" s="337">
        <v>99.5</v>
      </c>
      <c r="IG60" s="337">
        <v>99.5</v>
      </c>
      <c r="IH60" s="337">
        <v>99.5</v>
      </c>
      <c r="II60" s="337">
        <v>99.5</v>
      </c>
      <c r="IJ60" s="337">
        <v>99.5</v>
      </c>
      <c r="IK60" s="337">
        <v>99.5</v>
      </c>
      <c r="IL60" s="337">
        <v>99.5</v>
      </c>
      <c r="IM60" s="337">
        <v>99.5</v>
      </c>
      <c r="IN60" s="337">
        <v>99.5</v>
      </c>
      <c r="IO60" s="337">
        <v>99.5</v>
      </c>
      <c r="IP60" s="337">
        <v>99.5</v>
      </c>
      <c r="IQ60" s="337">
        <v>99.5</v>
      </c>
      <c r="IR60" s="337">
        <v>99.5</v>
      </c>
      <c r="IS60" s="337">
        <v>99.6</v>
      </c>
      <c r="IT60" s="337">
        <v>98.5</v>
      </c>
      <c r="IU60" s="337">
        <v>99.1</v>
      </c>
      <c r="IV60" s="337">
        <v>99.3</v>
      </c>
      <c r="IW60" s="337"/>
      <c r="IX60" s="337"/>
      <c r="IY60" s="337">
        <v>99.9</v>
      </c>
      <c r="IZ60" s="337">
        <v>99.9</v>
      </c>
      <c r="JA60" s="337">
        <v>99.9</v>
      </c>
      <c r="JB60" s="337">
        <v>99.9</v>
      </c>
      <c r="JC60" s="337">
        <v>99.5</v>
      </c>
      <c r="JD60" s="337"/>
      <c r="JE60" s="337"/>
      <c r="JF60" s="337"/>
      <c r="JG60" s="337"/>
      <c r="JH60" s="337"/>
      <c r="JI60" s="337"/>
      <c r="JJ60" s="337"/>
      <c r="JK60" s="337"/>
      <c r="JL60" s="337">
        <v>99.99</v>
      </c>
      <c r="JM60" s="337">
        <v>99.99</v>
      </c>
      <c r="JN60" s="337">
        <v>99.99</v>
      </c>
      <c r="JO60" s="337">
        <v>99.99</v>
      </c>
      <c r="JP60" s="337">
        <v>99.99</v>
      </c>
      <c r="JQ60" s="337">
        <v>99.99</v>
      </c>
      <c r="JR60" s="337">
        <v>99.99</v>
      </c>
      <c r="JS60" s="337">
        <v>99.99</v>
      </c>
      <c r="JT60" s="337">
        <v>99.99</v>
      </c>
      <c r="JU60" s="337">
        <v>99.5</v>
      </c>
      <c r="JV60" s="337">
        <v>99.7</v>
      </c>
      <c r="JW60" s="337">
        <v>99.7</v>
      </c>
      <c r="JX60" s="337">
        <v>99.7</v>
      </c>
      <c r="JY60" s="337">
        <v>99.7</v>
      </c>
      <c r="JZ60" s="337">
        <v>99.7</v>
      </c>
      <c r="KA60" s="337">
        <v>99.7</v>
      </c>
      <c r="KB60" s="337">
        <v>99.7</v>
      </c>
      <c r="KC60" s="337">
        <v>99.5</v>
      </c>
      <c r="KD60" s="337">
        <v>99.7</v>
      </c>
      <c r="KE60" s="337">
        <v>99.7</v>
      </c>
      <c r="KF60" s="337">
        <v>99.7</v>
      </c>
      <c r="KG60" s="337">
        <v>99.7</v>
      </c>
      <c r="KH60" s="337">
        <v>99.7</v>
      </c>
      <c r="KI60" s="337">
        <v>99.7</v>
      </c>
      <c r="KJ60" s="337">
        <v>99.7</v>
      </c>
      <c r="KK60" s="337">
        <v>99.7</v>
      </c>
      <c r="KL60" s="337">
        <v>99.99</v>
      </c>
      <c r="KM60" s="337">
        <v>99.5</v>
      </c>
      <c r="KN60" s="337">
        <v>99.7</v>
      </c>
      <c r="KO60" s="337">
        <v>99.5</v>
      </c>
      <c r="KP60" s="337">
        <v>99.7</v>
      </c>
      <c r="KQ60" s="337">
        <v>99.95</v>
      </c>
      <c r="KR60" s="337">
        <v>99.95</v>
      </c>
      <c r="KS60" s="337">
        <v>99.95</v>
      </c>
      <c r="KT60" s="337">
        <v>99.95</v>
      </c>
      <c r="KU60" s="337">
        <v>99.7</v>
      </c>
      <c r="KV60" s="337">
        <v>99.7</v>
      </c>
      <c r="KW60" s="337">
        <v>99.7</v>
      </c>
      <c r="KX60" s="337">
        <v>99.7</v>
      </c>
      <c r="KY60" s="337">
        <v>99.7</v>
      </c>
      <c r="KZ60" s="337">
        <v>99.7</v>
      </c>
      <c r="LA60" s="337">
        <v>99.9</v>
      </c>
      <c r="LB60" s="337"/>
      <c r="LC60" s="337"/>
      <c r="LD60" s="337"/>
      <c r="LE60" s="337"/>
      <c r="LF60" s="337"/>
      <c r="LG60" s="337"/>
      <c r="LH60" s="337"/>
      <c r="LI60" s="337"/>
      <c r="LJ60" s="337"/>
      <c r="LK60" s="337"/>
      <c r="LL60" s="337"/>
      <c r="LM60" s="337"/>
      <c r="LN60" s="337"/>
      <c r="LO60" s="337"/>
      <c r="LP60" s="337"/>
      <c r="LQ60" s="337"/>
      <c r="LR60" s="337"/>
      <c r="LS60" s="337"/>
      <c r="LT60" s="337"/>
      <c r="LU60" s="337"/>
      <c r="LV60" s="337"/>
      <c r="LW60" s="337"/>
      <c r="LX60" s="337"/>
      <c r="LY60" s="337"/>
      <c r="LZ60" s="337"/>
      <c r="MA60" s="337"/>
    </row>
    <row r="61" spans="2:339" ht="51.75" thickBot="1" x14ac:dyDescent="0.25">
      <c r="B61" s="23" t="s">
        <v>113</v>
      </c>
      <c r="C61" s="58" t="s">
        <v>114</v>
      </c>
      <c r="D61" s="169"/>
      <c r="E61" s="337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7"/>
      <c r="AA61" s="337"/>
      <c r="AB61" s="337"/>
      <c r="AC61" s="337"/>
      <c r="AD61" s="337"/>
      <c r="AE61" s="337"/>
      <c r="AF61" s="337"/>
      <c r="AG61" s="337"/>
      <c r="AH61" s="337"/>
      <c r="AI61" s="337"/>
      <c r="AJ61" s="337"/>
      <c r="AK61" s="337"/>
      <c r="AL61" s="337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AY61" s="337"/>
      <c r="AZ61" s="337"/>
      <c r="BA61" s="337"/>
      <c r="BB61" s="337"/>
      <c r="BC61" s="337"/>
      <c r="BD61" s="337"/>
      <c r="BE61" s="337"/>
      <c r="BF61" s="337"/>
      <c r="BG61" s="337"/>
      <c r="BH61" s="337"/>
      <c r="BI61" s="337"/>
      <c r="BJ61" s="337"/>
      <c r="BK61" s="337"/>
      <c r="BL61" s="337"/>
      <c r="BM61" s="337"/>
      <c r="BN61" s="337"/>
      <c r="BO61" s="337"/>
      <c r="BP61" s="337"/>
      <c r="BQ61" s="337"/>
      <c r="BR61" s="337"/>
      <c r="BS61" s="337"/>
      <c r="BT61" s="337"/>
      <c r="BU61" s="337"/>
      <c r="BV61" s="337"/>
      <c r="BW61" s="337"/>
      <c r="BX61" s="337"/>
      <c r="BY61" s="337"/>
      <c r="BZ61" s="337"/>
      <c r="CA61" s="337"/>
      <c r="CB61" s="337"/>
      <c r="CC61" s="337"/>
      <c r="CD61" s="337"/>
      <c r="CE61" s="337"/>
      <c r="CF61" s="337"/>
      <c r="CG61" s="337"/>
      <c r="CH61" s="337"/>
      <c r="CI61" s="337"/>
      <c r="CJ61" s="337"/>
      <c r="CK61" s="337"/>
      <c r="CL61" s="337"/>
      <c r="CM61" s="337"/>
      <c r="CN61" s="337"/>
      <c r="CO61" s="337"/>
      <c r="CP61" s="337"/>
      <c r="CQ61" s="337"/>
      <c r="CR61" s="337"/>
      <c r="CS61" s="337"/>
      <c r="CT61" s="337"/>
      <c r="CU61" s="337"/>
      <c r="CV61" s="337"/>
      <c r="CW61" s="337"/>
      <c r="CX61" s="337"/>
      <c r="CY61" s="337"/>
      <c r="CZ61" s="337"/>
      <c r="DA61" s="337"/>
      <c r="DB61" s="337"/>
      <c r="DC61" s="337"/>
      <c r="DD61" s="337"/>
      <c r="DE61" s="337"/>
      <c r="DF61" s="337"/>
      <c r="DG61" s="337"/>
      <c r="DH61" s="337"/>
      <c r="DI61" s="337"/>
      <c r="DJ61" s="337"/>
      <c r="DK61" s="337"/>
      <c r="DL61" s="337"/>
      <c r="DM61" s="337"/>
      <c r="DN61" s="337"/>
      <c r="DO61" s="337"/>
      <c r="DP61" s="337"/>
      <c r="DQ61" s="337"/>
      <c r="DR61" s="337"/>
      <c r="DS61" s="337"/>
      <c r="DT61" s="337"/>
      <c r="DU61" s="337"/>
      <c r="DV61" s="337"/>
      <c r="DW61" s="337"/>
      <c r="DX61" s="337"/>
      <c r="DY61" s="337"/>
      <c r="DZ61" s="337"/>
      <c r="EA61" s="337"/>
      <c r="EB61" s="337"/>
      <c r="EC61" s="337"/>
      <c r="ED61" s="337"/>
      <c r="EE61" s="337"/>
      <c r="EF61" s="337"/>
      <c r="EG61" s="337"/>
      <c r="EH61" s="337"/>
      <c r="EI61" s="337"/>
      <c r="EJ61" s="337"/>
      <c r="EK61" s="337"/>
      <c r="EL61" s="337"/>
      <c r="EM61" s="337"/>
      <c r="EN61" s="337"/>
      <c r="EO61" s="337"/>
      <c r="EP61" s="337"/>
      <c r="EQ61" s="337"/>
      <c r="ER61" s="337"/>
      <c r="ES61" s="337"/>
      <c r="ET61" s="337"/>
      <c r="EU61" s="337"/>
      <c r="EV61" s="337"/>
      <c r="EW61" s="337"/>
      <c r="EX61" s="337"/>
      <c r="EY61" s="337"/>
      <c r="EZ61" s="337"/>
      <c r="FA61" s="337"/>
      <c r="FB61" s="337"/>
      <c r="FC61" s="337"/>
      <c r="FD61" s="337"/>
      <c r="FE61" s="337"/>
      <c r="FF61" s="337"/>
      <c r="FG61" s="337"/>
      <c r="FH61" s="337"/>
      <c r="FI61" s="337"/>
      <c r="FJ61" s="337"/>
      <c r="FK61" s="337"/>
      <c r="FL61" s="337"/>
      <c r="FM61" s="337"/>
      <c r="FN61" s="337"/>
      <c r="FO61" s="337"/>
      <c r="FP61" s="337"/>
      <c r="FQ61" s="337"/>
      <c r="FR61" s="337"/>
      <c r="FS61" s="337"/>
      <c r="FT61" s="337"/>
      <c r="FU61" s="337"/>
      <c r="FV61" s="337"/>
      <c r="FW61" s="337"/>
      <c r="FX61" s="337"/>
      <c r="FY61" s="337"/>
      <c r="FZ61" s="337"/>
      <c r="GA61" s="337"/>
      <c r="GB61" s="337"/>
      <c r="GC61" s="337"/>
      <c r="GD61" s="337"/>
      <c r="GE61" s="337"/>
      <c r="GF61" s="337"/>
      <c r="GG61" s="337"/>
      <c r="GH61" s="337"/>
      <c r="GI61" s="337"/>
      <c r="GJ61" s="337"/>
      <c r="GK61" s="337"/>
      <c r="GL61" s="337"/>
      <c r="GM61" s="337"/>
      <c r="GN61" s="337"/>
      <c r="GO61" s="337"/>
      <c r="GP61" s="337"/>
      <c r="GQ61" s="337"/>
      <c r="GR61" s="337"/>
      <c r="GS61" s="337"/>
      <c r="GT61" s="337"/>
      <c r="GU61" s="337"/>
      <c r="GV61" s="337"/>
      <c r="GW61" s="337"/>
      <c r="GX61" s="337"/>
      <c r="GY61" s="337"/>
      <c r="GZ61" s="337"/>
      <c r="HA61" s="337"/>
      <c r="HB61" s="337"/>
      <c r="HC61" s="337"/>
      <c r="HD61" s="337"/>
      <c r="HE61" s="337"/>
      <c r="HF61" s="337"/>
      <c r="HG61" s="337"/>
      <c r="HH61" s="337"/>
      <c r="HI61" s="337"/>
      <c r="HJ61" s="337"/>
      <c r="HK61" s="337"/>
      <c r="HL61" s="337"/>
      <c r="HM61" s="337"/>
      <c r="HN61" s="337"/>
      <c r="HO61" s="337"/>
      <c r="HP61" s="337"/>
      <c r="HQ61" s="337"/>
      <c r="HR61" s="337"/>
      <c r="HS61" s="337"/>
      <c r="HT61" s="337"/>
      <c r="HU61" s="337"/>
      <c r="HV61" s="337"/>
      <c r="HW61" s="337"/>
      <c r="HX61" s="337"/>
      <c r="HY61" s="337"/>
      <c r="HZ61" s="337"/>
      <c r="IA61" s="337"/>
      <c r="IB61" s="337"/>
      <c r="IC61" s="337"/>
      <c r="ID61" s="337"/>
      <c r="IE61" s="337"/>
      <c r="IF61" s="337"/>
      <c r="IG61" s="337"/>
      <c r="IH61" s="337"/>
      <c r="II61" s="337"/>
      <c r="IJ61" s="337"/>
      <c r="IK61" s="337"/>
      <c r="IL61" s="337"/>
      <c r="IM61" s="337"/>
      <c r="IN61" s="337"/>
      <c r="IO61" s="337"/>
      <c r="IP61" s="337"/>
      <c r="IQ61" s="337"/>
      <c r="IR61" s="337"/>
      <c r="IS61" s="337"/>
      <c r="IT61" s="337"/>
      <c r="IU61" s="337"/>
      <c r="IV61" s="337"/>
      <c r="IW61" s="337"/>
      <c r="IX61" s="337"/>
      <c r="IY61" s="337"/>
      <c r="IZ61" s="337"/>
      <c r="JA61" s="337"/>
      <c r="JB61" s="337"/>
      <c r="JC61" s="337"/>
      <c r="JD61" s="337"/>
      <c r="JE61" s="337"/>
      <c r="JF61" s="337"/>
      <c r="JG61" s="337"/>
      <c r="JH61" s="337"/>
      <c r="JI61" s="337"/>
      <c r="JJ61" s="337"/>
      <c r="JK61" s="337"/>
      <c r="JL61" s="337"/>
      <c r="JM61" s="337"/>
      <c r="JN61" s="337"/>
      <c r="JO61" s="337"/>
      <c r="JP61" s="337"/>
      <c r="JQ61" s="337"/>
      <c r="JR61" s="337"/>
      <c r="JS61" s="337"/>
      <c r="JT61" s="337"/>
      <c r="JU61" s="337"/>
      <c r="JV61" s="337"/>
      <c r="JW61" s="337"/>
      <c r="JX61" s="337"/>
      <c r="JY61" s="337"/>
      <c r="JZ61" s="337"/>
      <c r="KA61" s="337"/>
      <c r="KB61" s="337"/>
      <c r="KC61" s="337"/>
      <c r="KD61" s="337"/>
      <c r="KE61" s="337"/>
      <c r="KF61" s="337"/>
      <c r="KG61" s="337"/>
      <c r="KH61" s="337"/>
      <c r="KI61" s="337"/>
      <c r="KJ61" s="337"/>
      <c r="KK61" s="337"/>
      <c r="KL61" s="337"/>
      <c r="KM61" s="337"/>
      <c r="KN61" s="337"/>
      <c r="KO61" s="337"/>
      <c r="KP61" s="337"/>
      <c r="KQ61" s="337"/>
      <c r="KR61" s="337"/>
      <c r="KS61" s="337"/>
      <c r="KT61" s="337"/>
      <c r="KU61" s="337"/>
      <c r="KV61" s="337"/>
      <c r="KW61" s="337"/>
      <c r="KX61" s="337"/>
      <c r="KY61" s="337"/>
      <c r="KZ61" s="337"/>
      <c r="LA61" s="337"/>
      <c r="LB61" s="337"/>
      <c r="LC61" s="337"/>
      <c r="LD61" s="337"/>
      <c r="LE61" s="337"/>
      <c r="LF61" s="337"/>
      <c r="LG61" s="337"/>
      <c r="LH61" s="337"/>
      <c r="LI61" s="337"/>
      <c r="LJ61" s="337"/>
      <c r="LK61" s="337"/>
      <c r="LL61" s="337"/>
      <c r="LM61" s="337"/>
      <c r="LN61" s="337"/>
      <c r="LO61" s="337"/>
      <c r="LP61" s="337"/>
      <c r="LQ61" s="337"/>
      <c r="LR61" s="337"/>
      <c r="LS61" s="337"/>
      <c r="LT61" s="337"/>
      <c r="LU61" s="337"/>
      <c r="LV61" s="337"/>
      <c r="LW61" s="337"/>
      <c r="LX61" s="337"/>
      <c r="LY61" s="337"/>
      <c r="LZ61" s="337"/>
      <c r="MA61" s="337"/>
    </row>
    <row r="62" spans="2:339" ht="45.75" thickBot="1" x14ac:dyDescent="0.25">
      <c r="B62" s="338" t="s">
        <v>115</v>
      </c>
      <c r="C62" s="341" t="s">
        <v>116</v>
      </c>
      <c r="D62" s="339"/>
      <c r="E62" s="339"/>
      <c r="F62" s="339"/>
      <c r="G62" s="339"/>
      <c r="H62" s="339"/>
      <c r="I62" s="339"/>
      <c r="J62" s="339"/>
      <c r="K62" s="339"/>
      <c r="L62" s="339"/>
      <c r="M62" s="339"/>
      <c r="N62" s="339"/>
      <c r="O62" s="339"/>
      <c r="P62" s="339"/>
      <c r="Q62" s="339"/>
      <c r="R62" s="339"/>
      <c r="S62" s="339"/>
      <c r="T62" s="339"/>
      <c r="U62" s="339"/>
      <c r="V62" s="339"/>
      <c r="W62" s="339"/>
      <c r="X62" s="339"/>
      <c r="Y62" s="339"/>
      <c r="Z62" s="339"/>
      <c r="AA62" s="339"/>
      <c r="AB62" s="339"/>
      <c r="AC62" s="339"/>
      <c r="AD62" s="339"/>
      <c r="AE62" s="339"/>
      <c r="AF62" s="339"/>
      <c r="AG62" s="339"/>
      <c r="AH62" s="339"/>
      <c r="AI62" s="339"/>
      <c r="AJ62" s="339"/>
      <c r="AK62" s="339"/>
      <c r="AL62" s="339"/>
      <c r="AM62" s="339"/>
      <c r="AN62" s="339"/>
      <c r="AO62" s="339"/>
      <c r="AP62" s="339"/>
      <c r="AQ62" s="339"/>
      <c r="AR62" s="339"/>
      <c r="AS62" s="339"/>
      <c r="AT62" s="339"/>
      <c r="AU62" s="339"/>
      <c r="AV62" s="339"/>
      <c r="AW62" s="339"/>
      <c r="AX62" s="339"/>
      <c r="AY62" s="339"/>
      <c r="AZ62" s="339"/>
      <c r="BA62" s="339"/>
      <c r="BB62" s="339"/>
      <c r="BC62" s="339"/>
      <c r="BD62" s="339"/>
      <c r="BE62" s="339"/>
      <c r="BF62" s="339"/>
      <c r="BG62" s="339"/>
      <c r="BH62" s="339"/>
      <c r="BI62" s="339"/>
      <c r="BJ62" s="339"/>
      <c r="BK62" s="339"/>
      <c r="BL62" s="339"/>
      <c r="BM62" s="339"/>
      <c r="BN62" s="339"/>
      <c r="BO62" s="339"/>
      <c r="BP62" s="339"/>
      <c r="BQ62" s="339"/>
      <c r="BR62" s="339"/>
      <c r="BS62" s="339"/>
      <c r="BT62" s="339"/>
      <c r="BU62" s="339"/>
      <c r="BV62" s="339"/>
      <c r="BW62" s="339"/>
      <c r="BX62" s="339"/>
      <c r="BY62" s="339"/>
      <c r="BZ62" s="339"/>
      <c r="CA62" s="339"/>
      <c r="CB62" s="339"/>
      <c r="CC62" s="339"/>
      <c r="CD62" s="339"/>
      <c r="CE62" s="339"/>
      <c r="CF62" s="339"/>
      <c r="CG62" s="339"/>
      <c r="CH62" s="339"/>
      <c r="CI62" s="339"/>
      <c r="CJ62" s="339"/>
      <c r="CK62" s="339"/>
      <c r="CL62" s="339"/>
      <c r="CM62" s="339"/>
      <c r="CN62" s="339"/>
      <c r="CO62" s="339"/>
      <c r="CP62" s="339"/>
      <c r="CQ62" s="339"/>
      <c r="CR62" s="339"/>
      <c r="CS62" s="339"/>
      <c r="CT62" s="339"/>
      <c r="CU62" s="339"/>
      <c r="CV62" s="339"/>
      <c r="CW62" s="339"/>
      <c r="CX62" s="339"/>
      <c r="CY62" s="339"/>
      <c r="CZ62" s="339"/>
      <c r="DA62" s="339"/>
      <c r="DB62" s="339"/>
      <c r="DC62" s="339"/>
      <c r="DD62" s="339"/>
      <c r="DE62" s="339"/>
      <c r="DF62" s="339"/>
      <c r="DG62" s="339"/>
      <c r="DH62" s="339"/>
      <c r="DI62" s="339"/>
      <c r="DJ62" s="339"/>
      <c r="DK62" s="339"/>
      <c r="DL62" s="339"/>
      <c r="DM62" s="339"/>
      <c r="DN62" s="339"/>
      <c r="DO62" s="339"/>
      <c r="DP62" s="339"/>
      <c r="DQ62" s="339"/>
      <c r="DR62" s="339"/>
      <c r="DS62" s="339"/>
      <c r="DT62" s="339"/>
      <c r="DU62" s="339"/>
      <c r="DV62" s="339"/>
      <c r="DW62" s="339"/>
      <c r="DX62" s="339"/>
      <c r="DY62" s="339"/>
      <c r="DZ62" s="339"/>
      <c r="EA62" s="339"/>
      <c r="EB62" s="339"/>
      <c r="EC62" s="339"/>
      <c r="ED62" s="339"/>
      <c r="EE62" s="339"/>
      <c r="EF62" s="339"/>
      <c r="EG62" s="339"/>
      <c r="EH62" s="339"/>
      <c r="EI62" s="339"/>
      <c r="EJ62" s="339"/>
      <c r="EK62" s="339"/>
      <c r="EL62" s="339"/>
      <c r="EM62" s="339"/>
      <c r="EN62" s="339"/>
      <c r="EO62" s="339"/>
      <c r="EP62" s="339"/>
      <c r="EQ62" s="339"/>
      <c r="ER62" s="339"/>
      <c r="ES62" s="339"/>
      <c r="ET62" s="339"/>
      <c r="EU62" s="339"/>
      <c r="EV62" s="339"/>
      <c r="EW62" s="339"/>
      <c r="EX62" s="339"/>
      <c r="EY62" s="339"/>
      <c r="EZ62" s="339"/>
      <c r="FA62" s="339"/>
      <c r="FB62" s="339"/>
      <c r="FC62" s="339"/>
      <c r="FD62" s="339"/>
      <c r="FE62" s="339"/>
      <c r="FF62" s="339"/>
      <c r="FG62" s="339"/>
      <c r="FH62" s="339"/>
      <c r="FI62" s="339"/>
      <c r="FJ62" s="339"/>
      <c r="FK62" s="339"/>
      <c r="FL62" s="339"/>
      <c r="FM62" s="339"/>
      <c r="FN62" s="339"/>
      <c r="FO62" s="339"/>
      <c r="FP62" s="339"/>
      <c r="FQ62" s="339"/>
      <c r="FR62" s="339"/>
      <c r="FS62" s="339"/>
      <c r="FT62" s="339"/>
      <c r="FU62" s="339"/>
      <c r="FV62" s="339"/>
      <c r="FW62" s="339"/>
      <c r="FX62" s="339"/>
      <c r="FY62" s="339"/>
      <c r="FZ62" s="339"/>
      <c r="GA62" s="339"/>
      <c r="GB62" s="339"/>
      <c r="GC62" s="339"/>
      <c r="GD62" s="339"/>
      <c r="GE62" s="339"/>
      <c r="GF62" s="339"/>
      <c r="GG62" s="339"/>
      <c r="GH62" s="339"/>
      <c r="GI62" s="339"/>
      <c r="GJ62" s="339"/>
      <c r="GK62" s="339"/>
      <c r="GL62" s="339"/>
      <c r="GM62" s="339"/>
      <c r="GN62" s="339"/>
      <c r="GO62" s="339"/>
      <c r="GP62" s="339"/>
      <c r="GQ62" s="339"/>
      <c r="GR62" s="339"/>
      <c r="GS62" s="339"/>
      <c r="GT62" s="339"/>
      <c r="GU62" s="339"/>
      <c r="GV62" s="339"/>
      <c r="GW62" s="339"/>
      <c r="GX62" s="339"/>
      <c r="GY62" s="339"/>
      <c r="GZ62" s="339"/>
      <c r="HA62" s="339"/>
      <c r="HB62" s="339"/>
      <c r="HC62" s="339"/>
      <c r="HD62" s="339"/>
      <c r="HE62" s="339"/>
      <c r="HF62" s="339"/>
      <c r="HG62" s="339"/>
      <c r="HH62" s="339"/>
      <c r="HI62" s="339"/>
      <c r="HJ62" s="339"/>
      <c r="HK62" s="339"/>
      <c r="HL62" s="339"/>
      <c r="HM62" s="339"/>
      <c r="HN62" s="339"/>
      <c r="HO62" s="339"/>
      <c r="HP62" s="339"/>
      <c r="HQ62" s="339"/>
      <c r="HR62" s="339"/>
      <c r="HS62" s="339"/>
      <c r="HT62" s="339"/>
      <c r="HU62" s="339"/>
      <c r="HV62" s="339"/>
      <c r="HW62" s="339"/>
      <c r="HX62" s="339"/>
      <c r="HY62" s="339"/>
      <c r="HZ62" s="339"/>
      <c r="IA62" s="339"/>
      <c r="IB62" s="339"/>
      <c r="IC62" s="339"/>
      <c r="ID62" s="339"/>
      <c r="IE62" s="339"/>
      <c r="IF62" s="339"/>
      <c r="IG62" s="339"/>
      <c r="IH62" s="339"/>
      <c r="II62" s="339"/>
      <c r="IJ62" s="339"/>
      <c r="IK62" s="339"/>
      <c r="IL62" s="339"/>
      <c r="IM62" s="339"/>
      <c r="IN62" s="339"/>
      <c r="IO62" s="339"/>
      <c r="IP62" s="339"/>
      <c r="IQ62" s="339"/>
      <c r="IR62" s="339"/>
      <c r="IS62" s="339"/>
      <c r="IT62" s="339"/>
      <c r="IU62" s="339"/>
      <c r="IV62" s="339"/>
      <c r="IW62" s="339"/>
      <c r="IX62" s="339"/>
      <c r="IY62" s="339"/>
      <c r="IZ62" s="339"/>
      <c r="JA62" s="339"/>
      <c r="JB62" s="339"/>
      <c r="JC62" s="339"/>
      <c r="JD62" s="339"/>
      <c r="JE62" s="339"/>
      <c r="JF62" s="339"/>
      <c r="JG62" s="339"/>
      <c r="JH62" s="339"/>
      <c r="JI62" s="339"/>
      <c r="JJ62" s="339"/>
      <c r="JK62" s="339"/>
      <c r="JL62" s="339"/>
      <c r="JM62" s="339"/>
      <c r="JN62" s="339"/>
      <c r="JO62" s="339"/>
      <c r="JP62" s="339"/>
      <c r="JQ62" s="339"/>
      <c r="JR62" s="339"/>
      <c r="JS62" s="339"/>
      <c r="JT62" s="339"/>
      <c r="JU62" s="339"/>
      <c r="JV62" s="339"/>
      <c r="JW62" s="339"/>
      <c r="JX62" s="339"/>
      <c r="JY62" s="339"/>
      <c r="JZ62" s="339"/>
      <c r="KA62" s="339"/>
      <c r="KB62" s="339"/>
      <c r="KC62" s="339"/>
      <c r="KD62" s="339"/>
      <c r="KE62" s="339"/>
      <c r="KF62" s="339"/>
      <c r="KG62" s="339"/>
      <c r="KH62" s="339"/>
      <c r="KI62" s="339"/>
      <c r="KJ62" s="339"/>
      <c r="KK62" s="339"/>
      <c r="KL62" s="339"/>
      <c r="KM62" s="339"/>
      <c r="KN62" s="339"/>
      <c r="KO62" s="339"/>
      <c r="KP62" s="339"/>
      <c r="KQ62" s="339"/>
      <c r="KR62" s="339"/>
      <c r="KS62" s="339"/>
      <c r="KT62" s="339"/>
      <c r="KU62" s="339"/>
      <c r="KV62" s="339"/>
      <c r="KW62" s="339"/>
      <c r="KX62" s="339"/>
      <c r="KY62" s="339"/>
      <c r="KZ62" s="339"/>
      <c r="LA62" s="339"/>
      <c r="LB62" s="339"/>
      <c r="LC62" s="339"/>
      <c r="LD62" s="339"/>
      <c r="LE62" s="339"/>
      <c r="LF62" s="339"/>
      <c r="LG62" s="339"/>
      <c r="LH62" s="339"/>
      <c r="LI62" s="339"/>
      <c r="LJ62" s="339"/>
      <c r="LK62" s="339"/>
      <c r="LL62" s="339"/>
      <c r="LM62" s="339"/>
      <c r="LN62" s="339"/>
      <c r="LO62" s="339"/>
      <c r="LP62" s="339"/>
      <c r="LQ62" s="339"/>
      <c r="LR62" s="339"/>
      <c r="LS62" s="339"/>
      <c r="LT62" s="339"/>
      <c r="LU62" s="339"/>
      <c r="LV62" s="339"/>
      <c r="LW62" s="339"/>
      <c r="LX62" s="339"/>
      <c r="LY62" s="339"/>
      <c r="LZ62" s="339"/>
      <c r="MA62" s="339"/>
    </row>
    <row r="63" spans="2:339" ht="166.5" thickBot="1" x14ac:dyDescent="0.25">
      <c r="B63" s="337"/>
      <c r="C63" s="337" t="s">
        <v>812</v>
      </c>
      <c r="D63" s="337"/>
      <c r="E63" s="337"/>
      <c r="F63" s="337"/>
      <c r="G63" s="337"/>
      <c r="H63" s="337"/>
      <c r="I63" s="337"/>
      <c r="J63" s="337"/>
      <c r="K63" s="337"/>
      <c r="L63" s="337"/>
      <c r="M63" s="337"/>
      <c r="N63" s="337"/>
      <c r="O63" s="337"/>
      <c r="P63" s="337"/>
      <c r="Q63" s="337"/>
      <c r="R63" s="337"/>
      <c r="S63" s="337"/>
      <c r="T63" s="337"/>
      <c r="U63" s="337"/>
      <c r="V63" s="337"/>
      <c r="W63" s="337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7"/>
      <c r="BC63" s="337"/>
      <c r="BD63" s="337"/>
      <c r="BE63" s="337"/>
      <c r="BF63" s="337"/>
      <c r="BG63" s="337"/>
      <c r="BH63" s="337"/>
      <c r="BI63" s="337"/>
      <c r="BJ63" s="337"/>
      <c r="BK63" s="337"/>
      <c r="BL63" s="337"/>
      <c r="BM63" s="337"/>
      <c r="BN63" s="337"/>
      <c r="BO63" s="337"/>
      <c r="BP63" s="337"/>
      <c r="BQ63" s="337"/>
      <c r="BR63" s="337"/>
      <c r="BS63" s="337"/>
      <c r="BT63" s="337"/>
      <c r="BU63" s="337"/>
      <c r="BV63" s="337"/>
      <c r="BW63" s="337"/>
      <c r="BX63" s="337"/>
      <c r="BY63" s="337"/>
      <c r="BZ63" s="337"/>
      <c r="CA63" s="337"/>
      <c r="CB63" s="337"/>
      <c r="CC63" s="337"/>
      <c r="CD63" s="337"/>
      <c r="CE63" s="337"/>
      <c r="CF63" s="337"/>
      <c r="CG63" s="337"/>
      <c r="CH63" s="337"/>
      <c r="CI63" s="337"/>
      <c r="CJ63" s="337"/>
      <c r="CK63" s="337"/>
      <c r="CL63" s="337"/>
      <c r="CM63" s="337"/>
      <c r="CN63" s="337"/>
      <c r="CO63" s="337"/>
      <c r="CP63" s="337"/>
      <c r="CQ63" s="337"/>
      <c r="CR63" s="337"/>
      <c r="CS63" s="337"/>
      <c r="CT63" s="337"/>
      <c r="CU63" s="337"/>
      <c r="CV63" s="337"/>
      <c r="CW63" s="337"/>
      <c r="CX63" s="337"/>
      <c r="CY63" s="337"/>
      <c r="CZ63" s="337"/>
      <c r="DA63" s="337"/>
      <c r="DB63" s="337"/>
      <c r="DC63" s="337"/>
      <c r="DD63" s="337"/>
      <c r="DE63" s="337"/>
      <c r="DF63" s="337"/>
      <c r="DG63" s="337"/>
      <c r="DH63" s="337"/>
      <c r="DI63" s="337"/>
      <c r="DJ63" s="337"/>
      <c r="DK63" s="337"/>
      <c r="DL63" s="337"/>
      <c r="DM63" s="337"/>
      <c r="DN63" s="337"/>
      <c r="DO63" s="337"/>
      <c r="DP63" s="337"/>
      <c r="DQ63" s="337"/>
      <c r="DR63" s="337"/>
      <c r="DS63" s="337"/>
      <c r="DT63" s="337"/>
      <c r="DU63" s="337"/>
      <c r="DV63" s="337"/>
      <c r="DW63" s="337"/>
      <c r="DX63" s="337"/>
      <c r="DY63" s="337"/>
      <c r="DZ63" s="337"/>
      <c r="EA63" s="337"/>
      <c r="EB63" s="337"/>
      <c r="EC63" s="337"/>
      <c r="ED63" s="337"/>
      <c r="EE63" s="337"/>
      <c r="EF63" s="337"/>
      <c r="EG63" s="337"/>
      <c r="EH63" s="337"/>
      <c r="EI63" s="337"/>
      <c r="EJ63" s="337"/>
      <c r="EK63" s="337"/>
      <c r="EL63" s="337"/>
      <c r="EM63" s="337"/>
      <c r="EN63" s="337"/>
      <c r="EO63" s="337"/>
      <c r="EP63" s="337"/>
      <c r="EQ63" s="337"/>
      <c r="ER63" s="337"/>
      <c r="ES63" s="337"/>
      <c r="ET63" s="337"/>
      <c r="EU63" s="337"/>
      <c r="EV63" s="337"/>
      <c r="EW63" s="337"/>
      <c r="EX63" s="337"/>
      <c r="EY63" s="337"/>
      <c r="EZ63" s="337"/>
      <c r="FA63" s="337"/>
      <c r="FB63" s="337"/>
      <c r="FC63" s="337"/>
      <c r="FD63" s="337"/>
      <c r="FE63" s="337"/>
      <c r="FF63" s="337"/>
      <c r="FG63" s="337"/>
      <c r="FH63" s="337"/>
      <c r="FI63" s="337"/>
      <c r="FJ63" s="337"/>
      <c r="FK63" s="337"/>
      <c r="FL63" s="337"/>
      <c r="FM63" s="337"/>
      <c r="FN63" s="337"/>
      <c r="FO63" s="337"/>
      <c r="FP63" s="337"/>
      <c r="FQ63" s="337"/>
      <c r="FR63" s="337"/>
      <c r="FS63" s="337"/>
      <c r="FT63" s="337"/>
      <c r="FU63" s="337"/>
      <c r="FV63" s="337"/>
      <c r="FW63" s="337"/>
      <c r="FX63" s="337"/>
      <c r="FY63" s="337"/>
      <c r="FZ63" s="337"/>
      <c r="GA63" s="337"/>
      <c r="GB63" s="337"/>
      <c r="GC63" s="337"/>
      <c r="GD63" s="337"/>
      <c r="GE63" s="337"/>
      <c r="GF63" s="337"/>
      <c r="GG63" s="337"/>
      <c r="GH63" s="337"/>
      <c r="GI63" s="337"/>
      <c r="GJ63" s="337"/>
      <c r="GK63" s="337"/>
      <c r="GL63" s="337"/>
      <c r="GM63" s="337"/>
      <c r="GN63" s="337"/>
      <c r="GO63" s="337"/>
      <c r="GP63" s="337"/>
      <c r="GQ63" s="337"/>
      <c r="GR63" s="337"/>
      <c r="GS63" s="337"/>
      <c r="GT63" s="337"/>
      <c r="GU63" s="337"/>
      <c r="GV63" s="337"/>
      <c r="GW63" s="337"/>
      <c r="GX63" s="337"/>
      <c r="GY63" s="337"/>
      <c r="GZ63" s="337"/>
      <c r="HA63" s="337"/>
      <c r="HB63" s="337"/>
      <c r="HC63" s="337"/>
      <c r="HD63" s="337"/>
      <c r="HE63" s="337"/>
      <c r="HF63" s="337"/>
      <c r="HG63" s="337"/>
      <c r="HH63" s="337"/>
      <c r="HI63" s="337"/>
      <c r="HJ63" s="337"/>
      <c r="HK63" s="337"/>
      <c r="HL63" s="337"/>
      <c r="HM63" s="337"/>
      <c r="HN63" s="337"/>
      <c r="HO63" s="337"/>
      <c r="HP63" s="337"/>
      <c r="HQ63" s="337"/>
      <c r="HR63" s="337"/>
      <c r="HS63" s="337"/>
      <c r="HT63" s="337"/>
      <c r="HU63" s="337"/>
      <c r="HV63" s="337"/>
      <c r="HW63" s="337"/>
      <c r="HX63" s="337"/>
      <c r="HY63" s="337"/>
      <c r="HZ63" s="337"/>
      <c r="IA63" s="337"/>
      <c r="IB63" s="337"/>
      <c r="IC63" s="337"/>
      <c r="ID63" s="337"/>
      <c r="IE63" s="337"/>
      <c r="IF63" s="337"/>
      <c r="IG63" s="337"/>
      <c r="IH63" s="337"/>
      <c r="II63" s="337"/>
      <c r="IJ63" s="337"/>
      <c r="IK63" s="337"/>
      <c r="IL63" s="337"/>
      <c r="IM63" s="337"/>
      <c r="IN63" s="337"/>
      <c r="IO63" s="337"/>
      <c r="IP63" s="337"/>
      <c r="IQ63" s="337"/>
      <c r="IR63" s="337"/>
      <c r="IS63" s="337"/>
      <c r="IT63" s="337"/>
      <c r="IU63" s="337"/>
      <c r="IV63" s="337"/>
      <c r="IW63" s="337"/>
      <c r="IX63" s="337"/>
      <c r="IY63" s="337"/>
      <c r="IZ63" s="337"/>
      <c r="JA63" s="337"/>
      <c r="JB63" s="337"/>
      <c r="JC63" s="337"/>
      <c r="JD63" s="337"/>
      <c r="JE63" s="337"/>
      <c r="JF63" s="337"/>
      <c r="JG63" s="337"/>
      <c r="JH63" s="337"/>
      <c r="JI63" s="337"/>
      <c r="JJ63" s="337"/>
      <c r="JK63" s="337"/>
      <c r="JL63" s="337"/>
      <c r="JM63" s="337"/>
      <c r="JN63" s="337"/>
      <c r="JO63" s="337"/>
      <c r="JP63" s="337"/>
      <c r="JQ63" s="337"/>
      <c r="JR63" s="337"/>
      <c r="JS63" s="337"/>
      <c r="JT63" s="337"/>
      <c r="JU63" s="337"/>
      <c r="JV63" s="337"/>
      <c r="JW63" s="337"/>
      <c r="JX63" s="337"/>
      <c r="JY63" s="337"/>
      <c r="JZ63" s="337"/>
      <c r="KA63" s="337"/>
      <c r="KB63" s="337"/>
      <c r="KC63" s="337"/>
      <c r="KD63" s="337"/>
      <c r="KE63" s="337"/>
      <c r="KF63" s="337"/>
      <c r="KG63" s="337"/>
      <c r="KH63" s="337"/>
      <c r="KI63" s="337"/>
      <c r="KJ63" s="337"/>
      <c r="KK63" s="337"/>
      <c r="KL63" s="337"/>
      <c r="KM63" s="337"/>
      <c r="KN63" s="337"/>
      <c r="KO63" s="337"/>
      <c r="KP63" s="337"/>
      <c r="KQ63" s="337"/>
      <c r="KR63" s="337"/>
      <c r="KS63" s="337"/>
      <c r="KT63" s="337"/>
      <c r="KU63" s="337"/>
      <c r="KV63" s="337"/>
      <c r="KW63" s="337"/>
      <c r="KX63" s="337"/>
      <c r="KY63" s="337"/>
      <c r="KZ63" s="337"/>
      <c r="LA63" s="337"/>
      <c r="LB63" s="337"/>
      <c r="LC63" s="337"/>
      <c r="LD63" s="337"/>
      <c r="LE63" s="337"/>
      <c r="LF63" s="337"/>
      <c r="LG63" s="337"/>
      <c r="LH63" s="337"/>
      <c r="LI63" s="337"/>
      <c r="LJ63" s="337"/>
      <c r="LK63" s="337"/>
      <c r="LL63" s="337"/>
      <c r="LM63" s="337"/>
      <c r="LN63" s="337"/>
      <c r="LO63" s="337"/>
      <c r="LP63" s="337"/>
      <c r="LQ63" s="337"/>
      <c r="LR63" s="337"/>
      <c r="LS63" s="337"/>
      <c r="LT63" s="337"/>
      <c r="LU63" s="337"/>
      <c r="LV63" s="337"/>
      <c r="LW63" s="337"/>
      <c r="LX63" s="337"/>
      <c r="LY63" s="337"/>
      <c r="LZ63" s="337"/>
      <c r="MA63" s="337"/>
    </row>
    <row r="64" spans="2:339" ht="60.75" thickBot="1" x14ac:dyDescent="0.25">
      <c r="B64" s="338" t="s">
        <v>119</v>
      </c>
      <c r="C64" s="341" t="s">
        <v>120</v>
      </c>
      <c r="D64" s="339"/>
      <c r="E64" s="339"/>
      <c r="F64" s="339"/>
      <c r="G64" s="339"/>
      <c r="H64" s="339"/>
      <c r="I64" s="339"/>
      <c r="J64" s="339"/>
      <c r="K64" s="339"/>
      <c r="L64" s="339"/>
      <c r="M64" s="339"/>
      <c r="N64" s="339"/>
      <c r="O64" s="339"/>
      <c r="P64" s="339"/>
      <c r="Q64" s="339"/>
      <c r="R64" s="339"/>
      <c r="S64" s="339"/>
      <c r="T64" s="339"/>
      <c r="U64" s="339"/>
      <c r="V64" s="339"/>
      <c r="W64" s="339"/>
      <c r="X64" s="339"/>
      <c r="Y64" s="339"/>
      <c r="Z64" s="339"/>
      <c r="AA64" s="339"/>
      <c r="AB64" s="339"/>
      <c r="AC64" s="339"/>
      <c r="AD64" s="339"/>
      <c r="AE64" s="339"/>
      <c r="AF64" s="339"/>
      <c r="AG64" s="339"/>
      <c r="AH64" s="339"/>
      <c r="AI64" s="339"/>
      <c r="AJ64" s="339"/>
      <c r="AK64" s="339"/>
      <c r="AL64" s="339"/>
      <c r="AM64" s="339"/>
      <c r="AN64" s="339"/>
      <c r="AO64" s="339"/>
      <c r="AP64" s="339"/>
      <c r="AQ64" s="339"/>
      <c r="AR64" s="339"/>
      <c r="AS64" s="339"/>
      <c r="AT64" s="339"/>
      <c r="AU64" s="339"/>
      <c r="AV64" s="339"/>
      <c r="AW64" s="339"/>
      <c r="AX64" s="339"/>
      <c r="AY64" s="339"/>
      <c r="AZ64" s="339"/>
      <c r="BA64" s="339"/>
      <c r="BB64" s="339"/>
      <c r="BC64" s="339"/>
      <c r="BD64" s="339"/>
      <c r="BE64" s="339"/>
      <c r="BF64" s="339"/>
      <c r="BG64" s="339"/>
      <c r="BH64" s="339"/>
      <c r="BI64" s="339"/>
      <c r="BJ64" s="339"/>
      <c r="BK64" s="339"/>
      <c r="BL64" s="339"/>
      <c r="BM64" s="339"/>
      <c r="BN64" s="339"/>
      <c r="BO64" s="339"/>
      <c r="BP64" s="339"/>
      <c r="BQ64" s="339"/>
      <c r="BR64" s="339"/>
      <c r="BS64" s="339"/>
      <c r="BT64" s="339"/>
      <c r="BU64" s="339"/>
      <c r="BV64" s="339"/>
      <c r="BW64" s="339"/>
      <c r="BX64" s="339"/>
      <c r="BY64" s="339"/>
      <c r="BZ64" s="339"/>
      <c r="CA64" s="339"/>
      <c r="CB64" s="339"/>
      <c r="CC64" s="339"/>
      <c r="CD64" s="339"/>
      <c r="CE64" s="339"/>
      <c r="CF64" s="339"/>
      <c r="CG64" s="339"/>
      <c r="CH64" s="339"/>
      <c r="CI64" s="339"/>
      <c r="CJ64" s="339"/>
      <c r="CK64" s="339"/>
      <c r="CL64" s="339"/>
      <c r="CM64" s="339"/>
      <c r="CN64" s="339"/>
      <c r="CO64" s="339"/>
      <c r="CP64" s="339"/>
      <c r="CQ64" s="339"/>
      <c r="CR64" s="339"/>
      <c r="CS64" s="339"/>
      <c r="CT64" s="339"/>
      <c r="CU64" s="339"/>
      <c r="CV64" s="339"/>
      <c r="CW64" s="339"/>
      <c r="CX64" s="339"/>
      <c r="CY64" s="339"/>
      <c r="CZ64" s="339"/>
      <c r="DA64" s="339"/>
      <c r="DB64" s="339"/>
      <c r="DC64" s="339"/>
      <c r="DD64" s="339"/>
      <c r="DE64" s="339"/>
      <c r="DF64" s="339"/>
      <c r="DG64" s="339"/>
      <c r="DH64" s="339"/>
      <c r="DI64" s="339"/>
      <c r="DJ64" s="339"/>
      <c r="DK64" s="339"/>
      <c r="DL64" s="339"/>
      <c r="DM64" s="339"/>
      <c r="DN64" s="339"/>
      <c r="DO64" s="339"/>
      <c r="DP64" s="339"/>
      <c r="DQ64" s="339"/>
      <c r="DR64" s="339"/>
      <c r="DS64" s="339"/>
      <c r="DT64" s="339"/>
      <c r="DU64" s="339"/>
      <c r="DV64" s="339"/>
      <c r="DW64" s="339"/>
      <c r="DX64" s="339"/>
      <c r="DY64" s="339"/>
      <c r="DZ64" s="339"/>
      <c r="EA64" s="339"/>
      <c r="EB64" s="339"/>
      <c r="EC64" s="339"/>
      <c r="ED64" s="339"/>
      <c r="EE64" s="339"/>
      <c r="EF64" s="339"/>
      <c r="EG64" s="339"/>
      <c r="EH64" s="339"/>
      <c r="EI64" s="339"/>
      <c r="EJ64" s="339"/>
      <c r="EK64" s="339"/>
      <c r="EL64" s="339"/>
      <c r="EM64" s="339"/>
      <c r="EN64" s="339"/>
      <c r="EO64" s="339"/>
      <c r="EP64" s="339"/>
      <c r="EQ64" s="339"/>
      <c r="ER64" s="339"/>
      <c r="ES64" s="339"/>
      <c r="ET64" s="339"/>
      <c r="EU64" s="339"/>
      <c r="EV64" s="339"/>
      <c r="EW64" s="339"/>
      <c r="EX64" s="339"/>
      <c r="EY64" s="339"/>
      <c r="EZ64" s="339"/>
      <c r="FA64" s="339"/>
      <c r="FB64" s="339"/>
      <c r="FC64" s="339"/>
      <c r="FD64" s="339"/>
      <c r="FE64" s="339"/>
      <c r="FF64" s="339"/>
      <c r="FG64" s="339"/>
      <c r="FH64" s="339"/>
      <c r="FI64" s="339"/>
      <c r="FJ64" s="339"/>
      <c r="FK64" s="339"/>
      <c r="FL64" s="339"/>
      <c r="FM64" s="339"/>
      <c r="FN64" s="339"/>
      <c r="FO64" s="339"/>
      <c r="FP64" s="339"/>
      <c r="FQ64" s="339"/>
      <c r="FR64" s="339"/>
      <c r="FS64" s="339"/>
      <c r="FT64" s="339"/>
      <c r="FU64" s="339"/>
      <c r="FV64" s="339"/>
      <c r="FW64" s="339"/>
      <c r="FX64" s="339"/>
      <c r="FY64" s="339"/>
      <c r="FZ64" s="339"/>
      <c r="GA64" s="339"/>
      <c r="GB64" s="339"/>
      <c r="GC64" s="339"/>
      <c r="GD64" s="339"/>
      <c r="GE64" s="339"/>
      <c r="GF64" s="339"/>
      <c r="GG64" s="339"/>
      <c r="GH64" s="339"/>
      <c r="GI64" s="339"/>
      <c r="GJ64" s="339"/>
      <c r="GK64" s="339"/>
      <c r="GL64" s="339"/>
      <c r="GM64" s="339"/>
      <c r="GN64" s="339"/>
      <c r="GO64" s="339"/>
      <c r="GP64" s="339"/>
      <c r="GQ64" s="339"/>
      <c r="GR64" s="339"/>
      <c r="GS64" s="339"/>
      <c r="GT64" s="339"/>
      <c r="GU64" s="339"/>
      <c r="GV64" s="339"/>
      <c r="GW64" s="339"/>
      <c r="GX64" s="339"/>
      <c r="GY64" s="339"/>
      <c r="GZ64" s="339"/>
      <c r="HA64" s="339"/>
      <c r="HB64" s="339"/>
      <c r="HC64" s="339"/>
      <c r="HD64" s="339"/>
      <c r="HE64" s="339"/>
      <c r="HF64" s="339"/>
      <c r="HG64" s="339"/>
      <c r="HH64" s="339"/>
      <c r="HI64" s="339"/>
      <c r="HJ64" s="339"/>
      <c r="HK64" s="339"/>
      <c r="HL64" s="339"/>
      <c r="HM64" s="339"/>
      <c r="HN64" s="339"/>
      <c r="HO64" s="339"/>
      <c r="HP64" s="339"/>
      <c r="HQ64" s="339"/>
      <c r="HR64" s="339"/>
      <c r="HS64" s="339"/>
      <c r="HT64" s="339"/>
      <c r="HU64" s="339"/>
      <c r="HV64" s="339"/>
      <c r="HW64" s="339"/>
      <c r="HX64" s="339"/>
      <c r="HY64" s="339"/>
      <c r="HZ64" s="339"/>
      <c r="IA64" s="339"/>
      <c r="IB64" s="339"/>
      <c r="IC64" s="339"/>
      <c r="ID64" s="339"/>
      <c r="IE64" s="339"/>
      <c r="IF64" s="339"/>
      <c r="IG64" s="339"/>
      <c r="IH64" s="339"/>
      <c r="II64" s="339"/>
      <c r="IJ64" s="339"/>
      <c r="IK64" s="339"/>
      <c r="IL64" s="339"/>
      <c r="IM64" s="339"/>
      <c r="IN64" s="339"/>
      <c r="IO64" s="339"/>
      <c r="IP64" s="339"/>
      <c r="IQ64" s="339"/>
      <c r="IR64" s="339"/>
      <c r="IS64" s="339"/>
      <c r="IT64" s="339"/>
      <c r="IU64" s="339"/>
      <c r="IV64" s="339"/>
      <c r="IW64" s="339"/>
      <c r="IX64" s="339"/>
      <c r="IY64" s="339"/>
      <c r="IZ64" s="339"/>
      <c r="JA64" s="339"/>
      <c r="JB64" s="339"/>
      <c r="JC64" s="339"/>
      <c r="JD64" s="339"/>
      <c r="JE64" s="339"/>
      <c r="JF64" s="339"/>
      <c r="JG64" s="339"/>
      <c r="JH64" s="339"/>
      <c r="JI64" s="339"/>
      <c r="JJ64" s="339"/>
      <c r="JK64" s="339"/>
      <c r="JL64" s="339"/>
      <c r="JM64" s="339"/>
      <c r="JN64" s="339"/>
      <c r="JO64" s="339"/>
      <c r="JP64" s="339"/>
      <c r="JQ64" s="339"/>
      <c r="JR64" s="339"/>
      <c r="JS64" s="339"/>
      <c r="JT64" s="339"/>
      <c r="JU64" s="339"/>
      <c r="JV64" s="339"/>
      <c r="JW64" s="339"/>
      <c r="JX64" s="339"/>
      <c r="JY64" s="339"/>
      <c r="JZ64" s="339"/>
      <c r="KA64" s="339"/>
      <c r="KB64" s="339"/>
      <c r="KC64" s="339"/>
      <c r="KD64" s="339"/>
      <c r="KE64" s="339"/>
      <c r="KF64" s="339"/>
      <c r="KG64" s="339"/>
      <c r="KH64" s="339"/>
      <c r="KI64" s="339"/>
      <c r="KJ64" s="339"/>
      <c r="KK64" s="339"/>
      <c r="KL64" s="339"/>
      <c r="KM64" s="339"/>
      <c r="KN64" s="339"/>
      <c r="KO64" s="339"/>
      <c r="KP64" s="339"/>
      <c r="KQ64" s="339"/>
      <c r="KR64" s="339"/>
      <c r="KS64" s="339"/>
      <c r="KT64" s="339"/>
      <c r="KU64" s="339"/>
      <c r="KV64" s="339"/>
      <c r="KW64" s="339"/>
      <c r="KX64" s="339"/>
      <c r="KY64" s="339"/>
      <c r="KZ64" s="339"/>
      <c r="LA64" s="339"/>
      <c r="LB64" s="339"/>
      <c r="LC64" s="339"/>
      <c r="LD64" s="339"/>
      <c r="LE64" s="339"/>
      <c r="LF64" s="339"/>
      <c r="LG64" s="339"/>
      <c r="LH64" s="339"/>
      <c r="LI64" s="339"/>
      <c r="LJ64" s="339"/>
      <c r="LK64" s="339"/>
      <c r="LL64" s="339"/>
      <c r="LM64" s="339"/>
      <c r="LN64" s="339"/>
      <c r="LO64" s="339"/>
      <c r="LP64" s="339"/>
      <c r="LQ64" s="339"/>
      <c r="LR64" s="339"/>
      <c r="LS64" s="339"/>
      <c r="LT64" s="339"/>
      <c r="LU64" s="339"/>
      <c r="LV64" s="339"/>
      <c r="LW64" s="339"/>
      <c r="LX64" s="339"/>
      <c r="LY64" s="339"/>
      <c r="LZ64" s="339"/>
      <c r="MA64" s="339"/>
    </row>
    <row r="65" spans="2:339" ht="26.25" thickBot="1" x14ac:dyDescent="0.25">
      <c r="B65" s="23" t="s">
        <v>215</v>
      </c>
      <c r="C65" s="58" t="s">
        <v>122</v>
      </c>
      <c r="D65" s="169" t="s">
        <v>38</v>
      </c>
      <c r="E65" s="60">
        <f t="shared" ref="E65:BP65" si="11">IFERROR(-20*LOG(4*PI()*(E13/0.3)*6376000*(SQRT((42162/6376)^2-(COS(RADIANS(E44)))^2)-SIN(RADIANS(E44)))), "-")</f>
        <v>-199.37278307739837</v>
      </c>
      <c r="F65" s="60">
        <f t="shared" si="11"/>
        <v>-199.37278307739837</v>
      </c>
      <c r="G65" s="60">
        <f t="shared" si="11"/>
        <v>-199.37278307739837</v>
      </c>
      <c r="H65" s="60">
        <f t="shared" si="11"/>
        <v>-199.37278307739837</v>
      </c>
      <c r="I65" s="60">
        <f t="shared" si="11"/>
        <v>-206.82090494059332</v>
      </c>
      <c r="J65" s="60">
        <f t="shared" si="11"/>
        <v>-206.98617094906268</v>
      </c>
      <c r="K65" s="60">
        <f t="shared" si="11"/>
        <v>-206.86174331331372</v>
      </c>
      <c r="L65" s="60">
        <f t="shared" si="11"/>
        <v>-206.85619131433322</v>
      </c>
      <c r="M65" s="60">
        <f t="shared" si="11"/>
        <v>-206.74153476939819</v>
      </c>
      <c r="N65" s="60">
        <f t="shared" si="11"/>
        <v>-206.78419901999683</v>
      </c>
      <c r="O65" s="60">
        <f t="shared" si="11"/>
        <v>-206.72584889061898</v>
      </c>
      <c r="P65" s="60">
        <f t="shared" si="11"/>
        <v>-206.95110850533257</v>
      </c>
      <c r="Q65" s="60">
        <f t="shared" si="11"/>
        <v>-206.61216508102822</v>
      </c>
      <c r="R65" s="60">
        <f t="shared" si="11"/>
        <v>-207.00358797776522</v>
      </c>
      <c r="S65" s="60">
        <f t="shared" si="11"/>
        <v>-206.95436528630285</v>
      </c>
      <c r="T65" s="60">
        <f t="shared" si="11"/>
        <v>-207.19977073536199</v>
      </c>
      <c r="U65" s="60">
        <f t="shared" si="11"/>
        <v>-206.72584889061898</v>
      </c>
      <c r="V65" s="60">
        <f t="shared" si="11"/>
        <v>-206.95110850533257</v>
      </c>
      <c r="W65" s="60">
        <f t="shared" si="11"/>
        <v>-206.61216508102822</v>
      </c>
      <c r="X65" s="60">
        <f t="shared" si="11"/>
        <v>-206.95652743159002</v>
      </c>
      <c r="Y65" s="60">
        <f t="shared" si="11"/>
        <v>-207.00358797776522</v>
      </c>
      <c r="Z65" s="60">
        <f t="shared" si="11"/>
        <v>-206.95436528630285</v>
      </c>
      <c r="AA65" s="60">
        <f t="shared" si="11"/>
        <v>-207.19977073536199</v>
      </c>
      <c r="AB65" s="60">
        <f t="shared" si="11"/>
        <v>-206.67672108615048</v>
      </c>
      <c r="AC65" s="60">
        <f t="shared" si="11"/>
        <v>-206.74153476939819</v>
      </c>
      <c r="AD65" s="60">
        <f t="shared" si="11"/>
        <v>-206.78419901999683</v>
      </c>
      <c r="AE65" s="60">
        <f t="shared" si="11"/>
        <v>-206.72584889061898</v>
      </c>
      <c r="AF65" s="60">
        <f t="shared" si="11"/>
        <v>-206.95110850533257</v>
      </c>
      <c r="AG65" s="60">
        <f t="shared" si="11"/>
        <v>-206.61216508102822</v>
      </c>
      <c r="AH65" s="60">
        <f t="shared" si="11"/>
        <v>-207.00358797776522</v>
      </c>
      <c r="AI65" s="60">
        <f t="shared" si="11"/>
        <v>-206.95436528630285</v>
      </c>
      <c r="AJ65" s="60">
        <f t="shared" si="11"/>
        <v>-207.19977073536199</v>
      </c>
      <c r="AK65" s="60">
        <f t="shared" si="11"/>
        <v>-206.67672108615048</v>
      </c>
      <c r="AL65" s="60">
        <f t="shared" si="11"/>
        <v>-206.74153476939819</v>
      </c>
      <c r="AM65" s="60">
        <f t="shared" si="11"/>
        <v>-206.78419901999683</v>
      </c>
      <c r="AN65" s="60">
        <f t="shared" si="11"/>
        <v>-206.67672108615048</v>
      </c>
      <c r="AO65" s="60">
        <f t="shared" si="11"/>
        <v>-206.74153476939819</v>
      </c>
      <c r="AP65" s="60">
        <f t="shared" si="11"/>
        <v>-206.78419901999683</v>
      </c>
      <c r="AQ65" s="60">
        <f t="shared" si="11"/>
        <v>-207.00358797776522</v>
      </c>
      <c r="AR65" s="60">
        <f t="shared" si="11"/>
        <v>-206.95436528630285</v>
      </c>
      <c r="AS65" s="60">
        <f t="shared" si="11"/>
        <v>-207.19977073536199</v>
      </c>
      <c r="AT65" s="60">
        <f t="shared" si="11"/>
        <v>-206.99772065952703</v>
      </c>
      <c r="AU65" s="60">
        <f t="shared" si="11"/>
        <v>-206.95477990247559</v>
      </c>
      <c r="AV65" s="60">
        <f t="shared" si="11"/>
        <v>-206.73231878329028</v>
      </c>
      <c r="AW65" s="60">
        <f t="shared" si="11"/>
        <v>-206.73231878329028</v>
      </c>
      <c r="AX65" s="60">
        <f t="shared" si="11"/>
        <v>-206.72250999215251</v>
      </c>
      <c r="AY65" s="60">
        <f t="shared" si="11"/>
        <v>-206.72250999215251</v>
      </c>
      <c r="AZ65" s="60">
        <f t="shared" si="11"/>
        <v>-206.72250999215251</v>
      </c>
      <c r="BA65" s="60">
        <f t="shared" si="11"/>
        <v>-206.72250999215251</v>
      </c>
      <c r="BB65" s="60">
        <f t="shared" si="11"/>
        <v>-206.73231878329028</v>
      </c>
      <c r="BC65" s="60">
        <f t="shared" si="11"/>
        <v>-206.73231878329028</v>
      </c>
      <c r="BD65" s="60">
        <f t="shared" si="11"/>
        <v>-206.73231878329028</v>
      </c>
      <c r="BE65" s="60">
        <f t="shared" si="11"/>
        <v>-206.73231878329028</v>
      </c>
      <c r="BF65" s="60">
        <f t="shared" si="11"/>
        <v>-206.73231878329028</v>
      </c>
      <c r="BG65" s="60">
        <f t="shared" si="11"/>
        <v>-206.73231878329028</v>
      </c>
      <c r="BH65" s="60">
        <f t="shared" si="11"/>
        <v>-206.73231878329028</v>
      </c>
      <c r="BI65" s="60">
        <f t="shared" si="11"/>
        <v>-206.72250999215251</v>
      </c>
      <c r="BJ65" s="60">
        <f t="shared" si="11"/>
        <v>-206.72250999215251</v>
      </c>
      <c r="BK65" s="60">
        <f t="shared" si="11"/>
        <v>-206.72250999215251</v>
      </c>
      <c r="BL65" s="60">
        <f t="shared" si="11"/>
        <v>-206.72250999215251</v>
      </c>
      <c r="BM65" s="60">
        <f t="shared" si="11"/>
        <v>-206.72250999215251</v>
      </c>
      <c r="BN65" s="60">
        <f t="shared" si="11"/>
        <v>-199.37278307739837</v>
      </c>
      <c r="BO65" s="60">
        <f t="shared" si="11"/>
        <v>-199.37278307739837</v>
      </c>
      <c r="BP65" s="60">
        <f t="shared" si="11"/>
        <v>-199.37278307739837</v>
      </c>
      <c r="BQ65" s="60">
        <f t="shared" ref="BQ65:EB65" si="12">IFERROR(-20*LOG(4*PI()*(BQ13/0.3)*6376000*(SQRT((42162/6376)^2-(COS(RADIANS(BQ44)))^2)-SIN(RADIANS(BQ44)))), "-")</f>
        <v>-206.67672108615048</v>
      </c>
      <c r="BR65" s="60">
        <f t="shared" si="12"/>
        <v>-206.8969113376863</v>
      </c>
      <c r="BS65" s="60">
        <f t="shared" si="12"/>
        <v>-206.89011662400412</v>
      </c>
      <c r="BT65" s="60">
        <f t="shared" si="12"/>
        <v>-207.58072069504433</v>
      </c>
      <c r="BU65" s="60">
        <f t="shared" si="12"/>
        <v>-207.58072069504433</v>
      </c>
      <c r="BV65" s="60">
        <f t="shared" si="12"/>
        <v>-206.82346939583354</v>
      </c>
      <c r="BW65" s="60">
        <f t="shared" si="12"/>
        <v>-199.77104230590015</v>
      </c>
      <c r="BX65" s="60">
        <f t="shared" si="12"/>
        <v>-199.78258186224258</v>
      </c>
      <c r="BY65" s="60">
        <f t="shared" si="12"/>
        <v>-207.14211756813449</v>
      </c>
      <c r="BZ65" s="60">
        <f t="shared" si="12"/>
        <v>-206.85070371553539</v>
      </c>
      <c r="CA65" s="60">
        <f t="shared" si="12"/>
        <v>-206.85070371553539</v>
      </c>
      <c r="CB65" s="60">
        <f t="shared" si="12"/>
        <v>-199.97893062038813</v>
      </c>
      <c r="CC65" s="60">
        <f t="shared" si="12"/>
        <v>-207.33846632628001</v>
      </c>
      <c r="CD65" s="60">
        <f t="shared" si="12"/>
        <v>-206.96748314433802</v>
      </c>
      <c r="CE65" s="60">
        <f t="shared" si="12"/>
        <v>-207.1614149442234</v>
      </c>
      <c r="CF65" s="60">
        <f t="shared" si="12"/>
        <v>-207.10256253300378</v>
      </c>
      <c r="CG65" s="60">
        <f t="shared" si="12"/>
        <v>-207.07752272399426</v>
      </c>
      <c r="CH65" s="60">
        <f t="shared" si="12"/>
        <v>-206.85070371553539</v>
      </c>
      <c r="CI65" s="60">
        <f t="shared" si="12"/>
        <v>-206.85224488571649</v>
      </c>
      <c r="CJ65" s="60">
        <f t="shared" si="12"/>
        <v>-206.85070371553539</v>
      </c>
      <c r="CK65" s="60">
        <f t="shared" si="12"/>
        <v>-206.85128179183113</v>
      </c>
      <c r="CL65" s="60">
        <f t="shared" si="12"/>
        <v>-199.97893062038813</v>
      </c>
      <c r="CM65" s="60">
        <f t="shared" si="12"/>
        <v>-206.94995981817107</v>
      </c>
      <c r="CN65" s="60">
        <f t="shared" si="12"/>
        <v>-206.85070371553539</v>
      </c>
      <c r="CO65" s="60">
        <f t="shared" si="12"/>
        <v>-207.07752272399426</v>
      </c>
      <c r="CP65" s="60">
        <f t="shared" si="12"/>
        <v>-199.77104230590015</v>
      </c>
      <c r="CQ65" s="60">
        <f t="shared" si="12"/>
        <v>-199.78258186224258</v>
      </c>
      <c r="CR65" s="60">
        <f t="shared" si="12"/>
        <v>-206.85070371553539</v>
      </c>
      <c r="CS65" s="60">
        <f t="shared" si="12"/>
        <v>-206.85070371553539</v>
      </c>
      <c r="CT65" s="60">
        <f t="shared" si="12"/>
        <v>-207.33846632628001</v>
      </c>
      <c r="CU65" s="60">
        <f t="shared" si="12"/>
        <v>-206.94995981817107</v>
      </c>
      <c r="CV65" s="60">
        <f t="shared" si="12"/>
        <v>-207.1614149442234</v>
      </c>
      <c r="CW65" s="60">
        <f t="shared" si="12"/>
        <v>-207.10256253300378</v>
      </c>
      <c r="CX65" s="60">
        <f t="shared" si="12"/>
        <v>-199.71798701810235</v>
      </c>
      <c r="CY65" s="60">
        <f t="shared" si="12"/>
        <v>-207.07752272399426</v>
      </c>
      <c r="CZ65" s="60">
        <f t="shared" si="12"/>
        <v>-206.94995981817107</v>
      </c>
      <c r="DA65" s="60">
        <f t="shared" si="12"/>
        <v>-206.85070371553539</v>
      </c>
      <c r="DB65" s="60">
        <f t="shared" si="12"/>
        <v>-206.85224488571649</v>
      </c>
      <c r="DC65" s="60">
        <f t="shared" si="12"/>
        <v>-206.85070371553539</v>
      </c>
      <c r="DD65" s="60">
        <f t="shared" si="12"/>
        <v>-206.85128179183113</v>
      </c>
      <c r="DE65" s="60">
        <f t="shared" si="12"/>
        <v>-207.13057801179204</v>
      </c>
      <c r="DF65" s="60">
        <f t="shared" si="12"/>
        <v>-207.13057801179204</v>
      </c>
      <c r="DG65" s="60">
        <f t="shared" si="12"/>
        <v>-207.14211756813449</v>
      </c>
      <c r="DH65" s="60">
        <f t="shared" si="12"/>
        <v>-206.93168407910431</v>
      </c>
      <c r="DI65" s="60">
        <f t="shared" si="12"/>
        <v>-199.80187923833145</v>
      </c>
      <c r="DJ65" s="60">
        <f t="shared" si="12"/>
        <v>-199.74302682711192</v>
      </c>
      <c r="DK65" s="60">
        <f t="shared" si="12"/>
        <v>-199.97893062038813</v>
      </c>
      <c r="DL65" s="60">
        <f t="shared" si="12"/>
        <v>-206.94995981817107</v>
      </c>
      <c r="DM65" s="60">
        <f t="shared" si="12"/>
        <v>-199.49097528086997</v>
      </c>
      <c r="DN65" s="60">
        <f t="shared" si="12"/>
        <v>-206.85070371553539</v>
      </c>
      <c r="DO65" s="60">
        <f t="shared" si="12"/>
        <v>-206.85070371553539</v>
      </c>
      <c r="DP65" s="60">
        <f t="shared" si="12"/>
        <v>-199.71798701810235</v>
      </c>
      <c r="DQ65" s="60">
        <f t="shared" si="12"/>
        <v>-207.13057801179204</v>
      </c>
      <c r="DR65" s="60">
        <f t="shared" si="12"/>
        <v>-199.77104230590015</v>
      </c>
      <c r="DS65" s="60">
        <f t="shared" si="12"/>
        <v>-199.78258186224258</v>
      </c>
      <c r="DT65" s="60">
        <f t="shared" si="12"/>
        <v>-206.85070371553539</v>
      </c>
      <c r="DU65" s="60">
        <f t="shared" si="12"/>
        <v>-206.85070371553539</v>
      </c>
      <c r="DV65" s="60">
        <f t="shared" si="12"/>
        <v>-206.85070371553539</v>
      </c>
      <c r="DW65" s="60">
        <f t="shared" si="12"/>
        <v>-207.33846632628001</v>
      </c>
      <c r="DX65" s="60">
        <f t="shared" si="12"/>
        <v>-207.1614149442234</v>
      </c>
      <c r="DY65" s="60">
        <f t="shared" si="12"/>
        <v>-207.10256253300378</v>
      </c>
      <c r="DZ65" s="60">
        <f t="shared" si="12"/>
        <v>-199.71798701810235</v>
      </c>
      <c r="EA65" s="60">
        <f t="shared" si="12"/>
        <v>-207.07752272399426</v>
      </c>
      <c r="EB65" s="60">
        <f t="shared" si="12"/>
        <v>-206.94995981817107</v>
      </c>
      <c r="EC65" s="60">
        <f t="shared" ref="EC65:GN65" si="13">IFERROR(-20*LOG(4*PI()*(EC13/0.3)*6376000*(SQRT((42162/6376)^2-(COS(RADIANS(EC44)))^2)-SIN(RADIANS(EC44)))), "-")</f>
        <v>-206.85070371553539</v>
      </c>
      <c r="ED65" s="60">
        <f t="shared" si="13"/>
        <v>-206.85224488571649</v>
      </c>
      <c r="EE65" s="60">
        <f t="shared" si="13"/>
        <v>-206.85070371553539</v>
      </c>
      <c r="EF65" s="60">
        <f t="shared" si="13"/>
        <v>-206.85128179183113</v>
      </c>
      <c r="EG65" s="60">
        <f t="shared" si="13"/>
        <v>-207.13057801179204</v>
      </c>
      <c r="EH65" s="60">
        <f t="shared" si="13"/>
        <v>-207.13057801179204</v>
      </c>
      <c r="EI65" s="60">
        <f t="shared" si="13"/>
        <v>-199.78258186224258</v>
      </c>
      <c r="EJ65" s="60">
        <f t="shared" si="13"/>
        <v>-206.93168407910431</v>
      </c>
      <c r="EK65" s="60">
        <f t="shared" si="13"/>
        <v>-199.80187923833145</v>
      </c>
      <c r="EL65" s="60">
        <f t="shared" si="13"/>
        <v>-199.74302682711192</v>
      </c>
      <c r="EM65" s="60">
        <f t="shared" si="13"/>
        <v>-199.97893062038813</v>
      </c>
      <c r="EN65" s="60">
        <f t="shared" si="13"/>
        <v>-207.13057801179204</v>
      </c>
      <c r="EO65" s="60">
        <f t="shared" si="13"/>
        <v>-207.14211756813449</v>
      </c>
      <c r="EP65" s="60">
        <f t="shared" si="13"/>
        <v>-206.85070371553539</v>
      </c>
      <c r="EQ65" s="60">
        <f t="shared" si="13"/>
        <v>-206.85070371553539</v>
      </c>
      <c r="ER65" s="60">
        <f t="shared" si="13"/>
        <v>-199.97893062038813</v>
      </c>
      <c r="ES65" s="60">
        <f t="shared" si="13"/>
        <v>-207.33846632628001</v>
      </c>
      <c r="ET65" s="60">
        <f t="shared" si="13"/>
        <v>-206.96748314433802</v>
      </c>
      <c r="EU65" s="60">
        <f t="shared" si="13"/>
        <v>-207.1614149442234</v>
      </c>
      <c r="EV65" s="60">
        <f t="shared" si="13"/>
        <v>-207.10256253300378</v>
      </c>
      <c r="EW65" s="60">
        <f t="shared" si="13"/>
        <v>-207.07752272399426</v>
      </c>
      <c r="EX65" s="60">
        <f t="shared" si="13"/>
        <v>-206.85070371553539</v>
      </c>
      <c r="EY65" s="60">
        <f t="shared" si="13"/>
        <v>-206.85224488571649</v>
      </c>
      <c r="EZ65" s="60">
        <f t="shared" si="13"/>
        <v>-206.85070371553539</v>
      </c>
      <c r="FA65" s="60">
        <f t="shared" si="13"/>
        <v>-206.85128179183113</v>
      </c>
      <c r="FB65" s="60">
        <f t="shared" si="13"/>
        <v>-207.14211756813449</v>
      </c>
      <c r="FC65" s="60">
        <f t="shared" si="13"/>
        <v>-206.85070371553539</v>
      </c>
      <c r="FD65" s="60">
        <f t="shared" si="13"/>
        <v>-199.77104230590015</v>
      </c>
      <c r="FE65" s="60">
        <f t="shared" si="13"/>
        <v>-207.13057801179204</v>
      </c>
      <c r="FF65" s="60">
        <f t="shared" si="13"/>
        <v>-199.78258186224258</v>
      </c>
      <c r="FG65" s="60">
        <f t="shared" si="13"/>
        <v>-207.14211756813449</v>
      </c>
      <c r="FH65" s="60">
        <f t="shared" si="13"/>
        <v>-206.85070371553539</v>
      </c>
      <c r="FI65" s="60">
        <f t="shared" si="13"/>
        <v>-206.85070371553539</v>
      </c>
      <c r="FJ65" s="60">
        <f t="shared" si="13"/>
        <v>-199.97893062038813</v>
      </c>
      <c r="FK65" s="60">
        <f t="shared" si="13"/>
        <v>-207.33846632628001</v>
      </c>
      <c r="FL65" s="60">
        <f t="shared" si="13"/>
        <v>-206.96748314433802</v>
      </c>
      <c r="FM65" s="60">
        <f t="shared" si="13"/>
        <v>-207.1614149442234</v>
      </c>
      <c r="FN65" s="60">
        <f t="shared" si="13"/>
        <v>-207.10256253300378</v>
      </c>
      <c r="FO65" s="60">
        <f t="shared" si="13"/>
        <v>-207.07752272399426</v>
      </c>
      <c r="FP65" s="60">
        <f t="shared" si="13"/>
        <v>-206.85070371553539</v>
      </c>
      <c r="FQ65" s="60">
        <f t="shared" si="13"/>
        <v>-206.85224488571649</v>
      </c>
      <c r="FR65" s="60">
        <f t="shared" si="13"/>
        <v>-206.85070371553539</v>
      </c>
      <c r="FS65" s="60">
        <f t="shared" si="13"/>
        <v>-206.85128179183113</v>
      </c>
      <c r="FT65" s="60">
        <f t="shared" si="13"/>
        <v>-207.10256253300378</v>
      </c>
      <c r="FU65" s="60">
        <f t="shared" si="13"/>
        <v>-199.97893062038813</v>
      </c>
      <c r="FV65" s="60">
        <f t="shared" si="13"/>
        <v>-206.94995981817107</v>
      </c>
      <c r="FW65" s="60">
        <f t="shared" si="13"/>
        <v>-199.55865752186807</v>
      </c>
      <c r="FX65" s="60">
        <f t="shared" si="13"/>
        <v>-207.07752272399426</v>
      </c>
      <c r="FY65" s="60">
        <f t="shared" si="13"/>
        <v>-206.9563915240951</v>
      </c>
      <c r="FZ65" s="60">
        <f t="shared" si="13"/>
        <v>-207.06954950224645</v>
      </c>
      <c r="GA65" s="60">
        <f t="shared" si="13"/>
        <v>-206.91690339559369</v>
      </c>
      <c r="GB65" s="60">
        <f t="shared" si="13"/>
        <v>-206.94734741364573</v>
      </c>
      <c r="GC65" s="60">
        <f t="shared" si="13"/>
        <v>-206.77261495124333</v>
      </c>
      <c r="GD65" s="60">
        <f t="shared" si="13"/>
        <v>-206.97672440625408</v>
      </c>
      <c r="GE65" s="60">
        <f t="shared" si="13"/>
        <v>-207.2424120035879</v>
      </c>
      <c r="GF65" s="60">
        <f t="shared" si="13"/>
        <v>-207.2424120035879</v>
      </c>
      <c r="GG65" s="60">
        <f t="shared" si="13"/>
        <v>-206.97652741396507</v>
      </c>
      <c r="GH65" s="60">
        <f t="shared" si="13"/>
        <v>-206.97652741396507</v>
      </c>
      <c r="GI65" s="60">
        <f t="shared" si="13"/>
        <v>-206.97672440625408</v>
      </c>
      <c r="GJ65" s="60">
        <f t="shared" si="13"/>
        <v>-206.97652741396507</v>
      </c>
      <c r="GK65" s="60">
        <f t="shared" si="13"/>
        <v>-207.2424120035879</v>
      </c>
      <c r="GL65" s="60">
        <f t="shared" si="13"/>
        <v>-207.2424120035879</v>
      </c>
      <c r="GM65" s="60">
        <f t="shared" si="13"/>
        <v>-206.97652741396507</v>
      </c>
      <c r="GN65" s="60">
        <f t="shared" si="13"/>
        <v>-206.97652741396507</v>
      </c>
      <c r="GO65" s="60">
        <f t="shared" ref="GO65:IZ65" si="14">IFERROR(-20*LOG(4*PI()*(GO13/0.3)*6376000*(SQRT((42162/6376)^2-(COS(RADIANS(GO44)))^2)-SIN(RADIANS(GO44)))), "-")</f>
        <v>-206.97672440625408</v>
      </c>
      <c r="GP65" s="60">
        <f t="shared" si="14"/>
        <v>-207.00627930555731</v>
      </c>
      <c r="GQ65" s="60">
        <f t="shared" si="14"/>
        <v>-206.84559695728319</v>
      </c>
      <c r="GR65" s="60">
        <f t="shared" si="14"/>
        <v>-206.84381819287478</v>
      </c>
      <c r="GS65" s="60">
        <f t="shared" si="14"/>
        <v>-206.67672108615048</v>
      </c>
      <c r="GT65" s="60">
        <f t="shared" si="14"/>
        <v>-206.56938425110434</v>
      </c>
      <c r="GU65" s="60">
        <f t="shared" si="14"/>
        <v>-206.67566667150123</v>
      </c>
      <c r="GV65" s="60">
        <f t="shared" si="14"/>
        <v>-206.67566667150123</v>
      </c>
      <c r="GW65" s="60">
        <f t="shared" si="14"/>
        <v>-206.56938425110434</v>
      </c>
      <c r="GX65" s="60">
        <f t="shared" si="14"/>
        <v>-206.67566667150123</v>
      </c>
      <c r="GY65" s="60">
        <f t="shared" si="14"/>
        <v>-199.1005906311824</v>
      </c>
      <c r="GZ65" s="60">
        <f t="shared" si="14"/>
        <v>-206.56938425110434</v>
      </c>
      <c r="HA65" s="60">
        <f t="shared" si="14"/>
        <v>-206.67566667150123</v>
      </c>
      <c r="HB65" s="60">
        <f t="shared" si="14"/>
        <v>-206.646956918629</v>
      </c>
      <c r="HC65" s="60">
        <f t="shared" si="14"/>
        <v>-206.56938425110434</v>
      </c>
      <c r="HD65" s="60">
        <f t="shared" si="14"/>
        <v>-206.67566667150123</v>
      </c>
      <c r="HE65" s="60">
        <f t="shared" si="14"/>
        <v>-206.56938425110434</v>
      </c>
      <c r="HF65" s="60">
        <f t="shared" si="14"/>
        <v>-206.67566667150123</v>
      </c>
      <c r="HG65" s="60">
        <f t="shared" si="14"/>
        <v>-199.17816329870706</v>
      </c>
      <c r="HH65" s="60">
        <f t="shared" si="14"/>
        <v>-199.1005906311824</v>
      </c>
      <c r="HI65" s="60">
        <f t="shared" si="14"/>
        <v>-199.20687305157929</v>
      </c>
      <c r="HJ65" s="60">
        <f t="shared" si="14"/>
        <v>-206.56938425110434</v>
      </c>
      <c r="HK65" s="60">
        <f t="shared" si="14"/>
        <v>-206.67566667150123</v>
      </c>
      <c r="HL65" s="60">
        <f t="shared" si="14"/>
        <v>-206.646956918629</v>
      </c>
      <c r="HM65" s="60">
        <f t="shared" si="14"/>
        <v>-206.56938425110434</v>
      </c>
      <c r="HN65" s="60">
        <f t="shared" si="14"/>
        <v>-206.67566667150123</v>
      </c>
      <c r="HO65" s="60">
        <f t="shared" si="14"/>
        <v>-206.646956918629</v>
      </c>
      <c r="HP65" s="60">
        <f t="shared" si="14"/>
        <v>-206.56938425110434</v>
      </c>
      <c r="HQ65" s="60">
        <f t="shared" si="14"/>
        <v>-206.67566667150123</v>
      </c>
      <c r="HR65" s="60">
        <f t="shared" si="14"/>
        <v>-199.17816329870706</v>
      </c>
      <c r="HS65" s="60">
        <f t="shared" si="14"/>
        <v>-199.1005906311824</v>
      </c>
      <c r="HT65" s="60">
        <f t="shared" si="14"/>
        <v>-199.20687305157929</v>
      </c>
      <c r="HU65" s="60">
        <f t="shared" si="14"/>
        <v>-206.646956918629</v>
      </c>
      <c r="HV65" s="60">
        <f t="shared" si="14"/>
        <v>-206.56938425110434</v>
      </c>
      <c r="HW65" s="60">
        <f t="shared" si="14"/>
        <v>-206.67566667150123</v>
      </c>
      <c r="HX65" s="60">
        <f t="shared" si="14"/>
        <v>-206.646956918629</v>
      </c>
      <c r="HY65" s="60">
        <f t="shared" si="14"/>
        <v>-206.56938425110434</v>
      </c>
      <c r="HZ65" s="60">
        <f t="shared" si="14"/>
        <v>-206.67566667150123</v>
      </c>
      <c r="IA65" s="60">
        <f t="shared" si="14"/>
        <v>-206.646956918629</v>
      </c>
      <c r="IB65" s="60">
        <f t="shared" si="14"/>
        <v>-206.56938425110434</v>
      </c>
      <c r="IC65" s="60">
        <f t="shared" si="14"/>
        <v>-206.67566667150123</v>
      </c>
      <c r="ID65" s="60">
        <f t="shared" si="14"/>
        <v>-213.342374372981</v>
      </c>
      <c r="IE65" s="60">
        <f t="shared" si="14"/>
        <v>-213.342374372981</v>
      </c>
      <c r="IF65" s="60">
        <f t="shared" si="14"/>
        <v>-213.342374372981</v>
      </c>
      <c r="IG65" s="60">
        <f t="shared" si="14"/>
        <v>-213.342374372981</v>
      </c>
      <c r="IH65" s="60">
        <f t="shared" si="14"/>
        <v>-213.342374372981</v>
      </c>
      <c r="II65" s="60">
        <f t="shared" si="14"/>
        <v>-213.46539108264338</v>
      </c>
      <c r="IJ65" s="60">
        <f t="shared" si="14"/>
        <v>-213.46539108264338</v>
      </c>
      <c r="IK65" s="60">
        <f t="shared" si="14"/>
        <v>-213.46539108264338</v>
      </c>
      <c r="IL65" s="60">
        <f t="shared" si="14"/>
        <v>-213.46539108264338</v>
      </c>
      <c r="IM65" s="60">
        <f t="shared" si="14"/>
        <v>-213.46539108264338</v>
      </c>
      <c r="IN65" s="60">
        <f t="shared" si="14"/>
        <v>-212.86612661509452</v>
      </c>
      <c r="IO65" s="60">
        <f t="shared" si="14"/>
        <v>-212.86612661509452</v>
      </c>
      <c r="IP65" s="60">
        <f t="shared" si="14"/>
        <v>-212.86612661509452</v>
      </c>
      <c r="IQ65" s="60">
        <f t="shared" si="14"/>
        <v>-212.86612661509452</v>
      </c>
      <c r="IR65" s="60">
        <f t="shared" si="14"/>
        <v>-212.86612661509452</v>
      </c>
      <c r="IS65" s="60">
        <f t="shared" si="14"/>
        <v>-213.23625846464861</v>
      </c>
      <c r="IT65" s="60">
        <f t="shared" si="14"/>
        <v>-213.36882022380888</v>
      </c>
      <c r="IU65" s="60">
        <f t="shared" si="14"/>
        <v>-213.36882022380888</v>
      </c>
      <c r="IV65" s="60">
        <f t="shared" si="14"/>
        <v>-213.36882022380888</v>
      </c>
      <c r="IW65" s="60">
        <f t="shared" si="14"/>
        <v>-213.52651670274588</v>
      </c>
      <c r="IX65" s="60">
        <f t="shared" si="14"/>
        <v>-213.52651670274588</v>
      </c>
      <c r="IY65" s="60">
        <f t="shared" si="14"/>
        <v>-213.18089519638431</v>
      </c>
      <c r="IZ65" s="60">
        <f t="shared" si="14"/>
        <v>-213.20828466893164</v>
      </c>
      <c r="JA65" s="60">
        <f t="shared" ref="JA65:LA65" si="15">IFERROR(-20*LOG(4*PI()*(JA13/0.3)*6376000*(SQRT((42162/6376)^2-(COS(RADIANS(JA44)))^2)-SIN(RADIANS(JA44)))), "-")</f>
        <v>-213.20828466893164</v>
      </c>
      <c r="JB65" s="60">
        <f t="shared" si="15"/>
        <v>-213.18149255958727</v>
      </c>
      <c r="JC65" s="60">
        <f t="shared" si="15"/>
        <v>-213.18089519638431</v>
      </c>
      <c r="JD65" s="60" t="str">
        <f t="shared" si="15"/>
        <v>-</v>
      </c>
      <c r="JE65" s="60" t="str">
        <f t="shared" si="15"/>
        <v>-</v>
      </c>
      <c r="JF65" s="60" t="str">
        <f t="shared" si="15"/>
        <v>-</v>
      </c>
      <c r="JG65" s="60" t="str">
        <f t="shared" si="15"/>
        <v>-</v>
      </c>
      <c r="JH65" s="60" t="str">
        <f t="shared" si="15"/>
        <v>-</v>
      </c>
      <c r="JI65" s="60" t="str">
        <f t="shared" si="15"/>
        <v>-</v>
      </c>
      <c r="JJ65" s="60" t="str">
        <f t="shared" si="15"/>
        <v>-</v>
      </c>
      <c r="JK65" s="60" t="str">
        <f t="shared" si="15"/>
        <v>-</v>
      </c>
      <c r="JL65" s="60">
        <f t="shared" si="15"/>
        <v>-206.64276565339108</v>
      </c>
      <c r="JM65" s="60">
        <f t="shared" si="15"/>
        <v>-206.64276565339108</v>
      </c>
      <c r="JN65" s="60">
        <f t="shared" si="15"/>
        <v>-206.64245638741255</v>
      </c>
      <c r="JO65" s="60">
        <f t="shared" si="15"/>
        <v>-206.8520455301491</v>
      </c>
      <c r="JP65" s="60">
        <f t="shared" si="15"/>
        <v>-206.8520455301491</v>
      </c>
      <c r="JQ65" s="60">
        <f t="shared" si="15"/>
        <v>-206.8517362641706</v>
      </c>
      <c r="JR65" s="60">
        <f t="shared" si="15"/>
        <v>-206.80317169441764</v>
      </c>
      <c r="JS65" s="60">
        <f t="shared" si="15"/>
        <v>-206.80317169441764</v>
      </c>
      <c r="JT65" s="60">
        <f t="shared" si="15"/>
        <v>-206.80286242843914</v>
      </c>
      <c r="JU65" s="60">
        <f t="shared" si="15"/>
        <v>-212.93008446058124</v>
      </c>
      <c r="JV65" s="60">
        <f t="shared" si="15"/>
        <v>-212.93008446058124</v>
      </c>
      <c r="JW65" s="60">
        <f t="shared" si="15"/>
        <v>-212.90441062076471</v>
      </c>
      <c r="JX65" s="60">
        <f t="shared" si="15"/>
        <v>-212.87538378817106</v>
      </c>
      <c r="JY65" s="60">
        <f t="shared" si="15"/>
        <v>-213.1746934713378</v>
      </c>
      <c r="JZ65" s="60">
        <f t="shared" si="15"/>
        <v>-212.90441062076471</v>
      </c>
      <c r="KA65" s="60">
        <f t="shared" si="15"/>
        <v>-212.87538378817106</v>
      </c>
      <c r="KB65" s="60">
        <f t="shared" si="15"/>
        <v>-213.1746934713378</v>
      </c>
      <c r="KC65" s="60">
        <f t="shared" si="15"/>
        <v>-213.14888879950288</v>
      </c>
      <c r="KD65" s="60">
        <f t="shared" si="15"/>
        <v>-213.14888879950288</v>
      </c>
      <c r="KE65" s="60">
        <f t="shared" si="15"/>
        <v>-213.14888879950288</v>
      </c>
      <c r="KF65" s="60">
        <f t="shared" si="15"/>
        <v>-213.12114979379956</v>
      </c>
      <c r="KG65" s="60">
        <f t="shared" si="15"/>
        <v>-213.09212296120592</v>
      </c>
      <c r="KH65" s="60">
        <f t="shared" si="15"/>
        <v>-213.39143264437266</v>
      </c>
      <c r="KI65" s="60">
        <f t="shared" si="15"/>
        <v>-213.12114979379956</v>
      </c>
      <c r="KJ65" s="60">
        <f t="shared" si="15"/>
        <v>-213.09212296120592</v>
      </c>
      <c r="KK65" s="60">
        <f t="shared" si="15"/>
        <v>-213.39143264437266</v>
      </c>
      <c r="KL65" s="60">
        <f t="shared" si="15"/>
        <v>-213.53997056441125</v>
      </c>
      <c r="KM65" s="60">
        <f t="shared" si="15"/>
        <v>-213.07501874967099</v>
      </c>
      <c r="KN65" s="60">
        <f t="shared" si="15"/>
        <v>-213.07501874967099</v>
      </c>
      <c r="KO65" s="60">
        <f t="shared" si="15"/>
        <v>-213.07501874967099</v>
      </c>
      <c r="KP65" s="60">
        <f t="shared" si="15"/>
        <v>-213.07501874967099</v>
      </c>
      <c r="KQ65" s="60">
        <f t="shared" si="15"/>
        <v>-212.98431381214408</v>
      </c>
      <c r="KR65" s="60">
        <f t="shared" si="15"/>
        <v>-212.95528697955041</v>
      </c>
      <c r="KS65" s="60">
        <f t="shared" si="15"/>
        <v>-213.25459666271718</v>
      </c>
      <c r="KT65" s="60">
        <f t="shared" si="15"/>
        <v>-213.3647785584127</v>
      </c>
      <c r="KU65" s="60">
        <f t="shared" si="15"/>
        <v>-212.97359650512729</v>
      </c>
      <c r="KV65" s="60">
        <f t="shared" si="15"/>
        <v>-212.94456967253365</v>
      </c>
      <c r="KW65" s="60">
        <f t="shared" si="15"/>
        <v>-213.24387935570036</v>
      </c>
      <c r="KX65" s="60">
        <f t="shared" si="15"/>
        <v>-212.97359650512729</v>
      </c>
      <c r="KY65" s="60">
        <f t="shared" si="15"/>
        <v>-212.94456967253365</v>
      </c>
      <c r="KZ65" s="60">
        <f t="shared" si="15"/>
        <v>-213.24387935570036</v>
      </c>
      <c r="LA65" s="60">
        <f t="shared" si="15"/>
        <v>-213.35406125139588</v>
      </c>
      <c r="LB65" s="337"/>
      <c r="LC65" s="337"/>
      <c r="LD65" s="337"/>
      <c r="LE65" s="337"/>
      <c r="LF65" s="337"/>
      <c r="LG65" s="337"/>
      <c r="LH65" s="337"/>
      <c r="LI65" s="337"/>
      <c r="LJ65" s="337"/>
      <c r="LK65" s="337"/>
      <c r="LL65" s="337"/>
      <c r="LM65" s="337"/>
      <c r="LN65" s="337"/>
      <c r="LO65" s="337"/>
      <c r="LP65" s="337"/>
      <c r="LQ65" s="337"/>
      <c r="LR65" s="337"/>
      <c r="LS65" s="337"/>
      <c r="LT65" s="337"/>
      <c r="LU65" s="337"/>
      <c r="LV65" s="337"/>
      <c r="LW65" s="337"/>
      <c r="LX65" s="337"/>
      <c r="LY65" s="337"/>
      <c r="LZ65" s="337"/>
      <c r="MA65" s="337"/>
    </row>
    <row r="66" spans="2:339" ht="51.75" thickBot="1" x14ac:dyDescent="0.25">
      <c r="B66" s="23" t="s">
        <v>216</v>
      </c>
      <c r="C66" s="58" t="s">
        <v>235</v>
      </c>
      <c r="D66" s="169" t="s">
        <v>35</v>
      </c>
      <c r="E66" s="60">
        <f t="shared" ref="E66:BP66" si="16">IFERROR(E35+E25+E65, "-")</f>
        <v>-129.62278307739837</v>
      </c>
      <c r="F66" s="60">
        <f t="shared" si="16"/>
        <v>-126.72278307739836</v>
      </c>
      <c r="G66" s="60">
        <f t="shared" si="16"/>
        <v>-126.02278307739837</v>
      </c>
      <c r="H66" s="60">
        <f t="shared" si="16"/>
        <v>-124.12278307739837</v>
      </c>
      <c r="I66" s="60">
        <f t="shared" si="16"/>
        <v>-105.92090494059332</v>
      </c>
      <c r="J66" s="60">
        <f t="shared" si="16"/>
        <v>-106.88617094906269</v>
      </c>
      <c r="K66" s="60">
        <f t="shared" si="16"/>
        <v>-137.26174331331373</v>
      </c>
      <c r="L66" s="60">
        <f t="shared" si="16"/>
        <v>-107.25619131433322</v>
      </c>
      <c r="M66" s="60">
        <f t="shared" si="16"/>
        <v>-113.59153476939818</v>
      </c>
      <c r="N66" s="60">
        <f t="shared" si="16"/>
        <v>-112.33419901999683</v>
      </c>
      <c r="O66" s="60">
        <f t="shared" si="16"/>
        <v>-115.27584889061897</v>
      </c>
      <c r="P66" s="60">
        <f t="shared" si="16"/>
        <v>-115.50110850533257</v>
      </c>
      <c r="Q66" s="60">
        <f t="shared" si="16"/>
        <v>-114.16216508102822</v>
      </c>
      <c r="R66" s="60">
        <f t="shared" si="16"/>
        <v>-113.85358797776522</v>
      </c>
      <c r="S66" s="60">
        <f t="shared" si="16"/>
        <v>-112.40436528630285</v>
      </c>
      <c r="T66" s="60">
        <f t="shared" si="16"/>
        <v>-110.94977073536199</v>
      </c>
      <c r="U66" s="60">
        <f t="shared" si="16"/>
        <v>-107.87584889061897</v>
      </c>
      <c r="V66" s="60">
        <f t="shared" si="16"/>
        <v>-108.10110850533256</v>
      </c>
      <c r="W66" s="60">
        <f t="shared" si="16"/>
        <v>-106.36216508102822</v>
      </c>
      <c r="X66" s="60">
        <f t="shared" si="16"/>
        <v>-101.20652743159002</v>
      </c>
      <c r="Y66" s="60">
        <f t="shared" si="16"/>
        <v>-124.51358797776523</v>
      </c>
      <c r="Z66" s="60">
        <f t="shared" si="16"/>
        <v>-123.85436528630285</v>
      </c>
      <c r="AA66" s="60">
        <f t="shared" si="16"/>
        <v>-123.21977073536199</v>
      </c>
      <c r="AB66" s="60">
        <f t="shared" si="16"/>
        <v>-125.42672108615048</v>
      </c>
      <c r="AC66" s="60">
        <f t="shared" si="16"/>
        <v>-124.09153476939818</v>
      </c>
      <c r="AD66" s="60">
        <f t="shared" si="16"/>
        <v>-119.63419901999683</v>
      </c>
      <c r="AE66" s="60">
        <f t="shared" si="16"/>
        <v>-122.12584889061898</v>
      </c>
      <c r="AF66" s="60">
        <f t="shared" si="16"/>
        <v>-122.35110850533258</v>
      </c>
      <c r="AG66" s="60">
        <f t="shared" si="16"/>
        <v>-121.04216508102823</v>
      </c>
      <c r="AH66" s="60">
        <f t="shared" si="16"/>
        <v>-126.35358797776522</v>
      </c>
      <c r="AI66" s="60">
        <f t="shared" si="16"/>
        <v>-124.70436528630285</v>
      </c>
      <c r="AJ66" s="60">
        <f t="shared" si="16"/>
        <v>-124.149770735362</v>
      </c>
      <c r="AK66" s="60">
        <f t="shared" si="16"/>
        <v>-132.22672108615046</v>
      </c>
      <c r="AL66" s="60">
        <f t="shared" si="16"/>
        <v>-131.49153476939819</v>
      </c>
      <c r="AM66" s="60">
        <f t="shared" si="16"/>
        <v>-128.93419901999684</v>
      </c>
      <c r="AN66" s="60">
        <f t="shared" si="16"/>
        <v>-134.22672108615046</v>
      </c>
      <c r="AO66" s="60">
        <f t="shared" si="16"/>
        <v>-134.2915347693982</v>
      </c>
      <c r="AP66" s="60">
        <f t="shared" si="16"/>
        <v>-133.83419901999684</v>
      </c>
      <c r="AQ66" s="60">
        <f t="shared" si="16"/>
        <v>-131.45358797776521</v>
      </c>
      <c r="AR66" s="60">
        <f t="shared" si="16"/>
        <v>-132.30436528630284</v>
      </c>
      <c r="AS66" s="60">
        <f t="shared" si="16"/>
        <v>-131.349770735362</v>
      </c>
      <c r="AT66" s="60">
        <f t="shared" si="16"/>
        <v>-123.59772065952703</v>
      </c>
      <c r="AU66" s="60">
        <f t="shared" si="16"/>
        <v>-135.15477990247558</v>
      </c>
      <c r="AV66" s="60">
        <f t="shared" si="16"/>
        <v>-112.28231878329028</v>
      </c>
      <c r="AW66" s="60">
        <f t="shared" si="16"/>
        <v>-108.88231878329029</v>
      </c>
      <c r="AX66" s="60">
        <f t="shared" si="16"/>
        <v>-121.1725099921525</v>
      </c>
      <c r="AY66" s="60">
        <f t="shared" si="16"/>
        <v>-117.6725099921525</v>
      </c>
      <c r="AZ66" s="60">
        <f t="shared" si="16"/>
        <v>-116.6725099921525</v>
      </c>
      <c r="BA66" s="60">
        <f t="shared" si="16"/>
        <v>-113.27250999215251</v>
      </c>
      <c r="BB66" s="60">
        <f t="shared" si="16"/>
        <v>-125.78231878329028</v>
      </c>
      <c r="BC66" s="60">
        <f t="shared" si="16"/>
        <v>-124.28231878329028</v>
      </c>
      <c r="BD66" s="60">
        <f t="shared" si="16"/>
        <v>-116.98231878329028</v>
      </c>
      <c r="BE66" s="60">
        <f t="shared" si="16"/>
        <v>-115.78231878329028</v>
      </c>
      <c r="BF66" s="60">
        <f t="shared" si="16"/>
        <v>-130.48231878329028</v>
      </c>
      <c r="BG66" s="60">
        <f t="shared" si="16"/>
        <v>-129.48231878329028</v>
      </c>
      <c r="BH66" s="60">
        <f t="shared" si="16"/>
        <v>-126.28231878329028</v>
      </c>
      <c r="BI66" s="60">
        <f t="shared" si="16"/>
        <v>-122.77250999215251</v>
      </c>
      <c r="BJ66" s="60">
        <f t="shared" si="16"/>
        <v>-126.6725099921525</v>
      </c>
      <c r="BK66" s="60">
        <f t="shared" si="16"/>
        <v>-125.37250999215252</v>
      </c>
      <c r="BL66" s="60">
        <f t="shared" si="16"/>
        <v>-121.87250999215252</v>
      </c>
      <c r="BM66" s="60">
        <f t="shared" si="16"/>
        <v>-118.37250999215252</v>
      </c>
      <c r="BN66" s="60">
        <f t="shared" si="16"/>
        <v>-129.62278307739837</v>
      </c>
      <c r="BO66" s="60">
        <f t="shared" si="16"/>
        <v>-126.72278307739836</v>
      </c>
      <c r="BP66" s="60">
        <f t="shared" si="16"/>
        <v>-126.02278307739837</v>
      </c>
      <c r="BQ66" s="60">
        <f t="shared" ref="BQ66:EB66" si="17">IFERROR(BQ35+BQ25+BQ65, "-")</f>
        <v>-116.22574068600791</v>
      </c>
      <c r="BR66" s="60">
        <f t="shared" si="17"/>
        <v>-92.696911337686302</v>
      </c>
      <c r="BS66" s="60">
        <f t="shared" si="17"/>
        <v>-103.99011662400412</v>
      </c>
      <c r="BT66" s="60">
        <f t="shared" si="17"/>
        <v>-133.48072069504434</v>
      </c>
      <c r="BU66" s="60">
        <f t="shared" si="17"/>
        <v>-131.48072069504434</v>
      </c>
      <c r="BV66" s="60">
        <f t="shared" si="17"/>
        <v>-132.22346939583355</v>
      </c>
      <c r="BW66" s="60">
        <f t="shared" si="17"/>
        <v>-118.90766291318164</v>
      </c>
      <c r="BX66" s="60">
        <f t="shared" si="17"/>
        <v>-130.24790845649528</v>
      </c>
      <c r="BY66" s="60">
        <f t="shared" si="17"/>
        <v>-120.31202249616314</v>
      </c>
      <c r="BZ66" s="60">
        <f t="shared" si="17"/>
        <v>-128.21948507265955</v>
      </c>
      <c r="CA66" s="60">
        <f t="shared" si="17"/>
        <v>-126.15088660150086</v>
      </c>
      <c r="CB66" s="60">
        <f t="shared" si="17"/>
        <v>-113.51562881578496</v>
      </c>
      <c r="CC66" s="60">
        <f t="shared" si="17"/>
        <v>-114.686211495303</v>
      </c>
      <c r="CD66" s="60">
        <f t="shared" si="17"/>
        <v>-134.24272371199118</v>
      </c>
      <c r="CE66" s="60">
        <f t="shared" si="17"/>
        <v>-127.91996917498277</v>
      </c>
      <c r="CF66" s="60">
        <f t="shared" si="17"/>
        <v>-130.86111530080149</v>
      </c>
      <c r="CG66" s="60">
        <f t="shared" si="17"/>
        <v>-123.83609918005186</v>
      </c>
      <c r="CH66" s="60">
        <f t="shared" si="17"/>
        <v>-110.95516582615846</v>
      </c>
      <c r="CI66" s="60">
        <f t="shared" si="17"/>
        <v>-116.92250128360479</v>
      </c>
      <c r="CJ66" s="60">
        <f t="shared" si="17"/>
        <v>-113.88643481750023</v>
      </c>
      <c r="CK66" s="60">
        <f t="shared" si="17"/>
        <v>-117.00050282039817</v>
      </c>
      <c r="CL66" s="60">
        <f t="shared" si="17"/>
        <v>-94.653635781311522</v>
      </c>
      <c r="CM66" s="60">
        <f t="shared" si="17"/>
        <v>-95.491393831752731</v>
      </c>
      <c r="CN66" s="60">
        <f t="shared" si="17"/>
        <v>-105.39154503563638</v>
      </c>
      <c r="CO66" s="60">
        <f t="shared" si="17"/>
        <v>-98.824451070221841</v>
      </c>
      <c r="CP66" s="60">
        <f t="shared" si="17"/>
        <v>-123.50121130245752</v>
      </c>
      <c r="CQ66" s="60">
        <f t="shared" si="17"/>
        <v>-125.512718551063</v>
      </c>
      <c r="CR66" s="60">
        <f t="shared" si="17"/>
        <v>-124.21783750382505</v>
      </c>
      <c r="CS66" s="60">
        <f t="shared" si="17"/>
        <v>-124.21655840771726</v>
      </c>
      <c r="CT66" s="60">
        <f t="shared" si="17"/>
        <v>-123.82251455838878</v>
      </c>
      <c r="CU66" s="60">
        <f t="shared" si="17"/>
        <v>-122.3170894959248</v>
      </c>
      <c r="CV66" s="60">
        <f t="shared" si="17"/>
        <v>-121.73420342620133</v>
      </c>
      <c r="CW66" s="60">
        <f t="shared" si="17"/>
        <v>-121.67533626323288</v>
      </c>
      <c r="CX66" s="60">
        <f t="shared" si="17"/>
        <v>-121.94689259706587</v>
      </c>
      <c r="CY66" s="60">
        <f t="shared" si="17"/>
        <v>-121.6490813405218</v>
      </c>
      <c r="CZ66" s="60">
        <f t="shared" si="17"/>
        <v>-124.32881012351362</v>
      </c>
      <c r="DA66" s="60">
        <f t="shared" si="17"/>
        <v>-124.62784206241436</v>
      </c>
      <c r="DB66" s="60">
        <f t="shared" si="17"/>
        <v>-125.62670707347722</v>
      </c>
      <c r="DC66" s="60">
        <f t="shared" si="17"/>
        <v>-125.62239414704433</v>
      </c>
      <c r="DD66" s="60">
        <f t="shared" si="17"/>
        <v>-126.62019044346944</v>
      </c>
      <c r="DE66" s="60">
        <f t="shared" si="17"/>
        <v>-105.87713613322491</v>
      </c>
      <c r="DF66" s="60">
        <f t="shared" si="17"/>
        <v>-103.87901178724651</v>
      </c>
      <c r="DG66" s="60">
        <f t="shared" si="17"/>
        <v>-104.34207042848223</v>
      </c>
      <c r="DH66" s="60">
        <f t="shared" si="17"/>
        <v>-106.59256029620305</v>
      </c>
      <c r="DI66" s="60">
        <f t="shared" si="17"/>
        <v>-109.20590186087105</v>
      </c>
      <c r="DJ66" s="60">
        <f t="shared" si="17"/>
        <v>-109.14930475531027</v>
      </c>
      <c r="DK66" s="60">
        <f t="shared" si="17"/>
        <v>-109.25616433303104</v>
      </c>
      <c r="DL66" s="60">
        <f t="shared" si="17"/>
        <v>-107.4918740188083</v>
      </c>
      <c r="DM66" s="60">
        <f t="shared" si="17"/>
        <v>-105.65216632224158</v>
      </c>
      <c r="DN66" s="60">
        <f t="shared" si="17"/>
        <v>-106.38908336920645</v>
      </c>
      <c r="DO66" s="60">
        <f t="shared" si="17"/>
        <v>-106.39271871300532</v>
      </c>
      <c r="DP66" s="60">
        <f t="shared" si="17"/>
        <v>-109.62169903537097</v>
      </c>
      <c r="DQ66" s="60">
        <f t="shared" si="17"/>
        <v>-113.70210448499772</v>
      </c>
      <c r="DR66" s="60">
        <f t="shared" si="17"/>
        <v>-123.50122181882534</v>
      </c>
      <c r="DS66" s="60">
        <f t="shared" si="17"/>
        <v>-124.89686879399271</v>
      </c>
      <c r="DT66" s="60">
        <f t="shared" si="17"/>
        <v>-124.21783143243576</v>
      </c>
      <c r="DU66" s="60">
        <f t="shared" si="17"/>
        <v>-124.21660506367895</v>
      </c>
      <c r="DV66" s="60">
        <f t="shared" si="17"/>
        <v>-118.21657521750068</v>
      </c>
      <c r="DW66" s="60">
        <f t="shared" si="17"/>
        <v>-123.12384972520599</v>
      </c>
      <c r="DX66" s="60">
        <f t="shared" si="17"/>
        <v>-122.7342068559073</v>
      </c>
      <c r="DY66" s="60">
        <f t="shared" si="17"/>
        <v>-122.67531573501108</v>
      </c>
      <c r="DZ66" s="60">
        <f t="shared" si="17"/>
        <v>-122.94820722264308</v>
      </c>
      <c r="EA66" s="60">
        <f t="shared" si="17"/>
        <v>-124.76785740275308</v>
      </c>
      <c r="EB66" s="60">
        <f t="shared" si="17"/>
        <v>-124.32873674036696</v>
      </c>
      <c r="EC66" s="60">
        <f t="shared" ref="EC66:GN66" si="18">IFERROR(EC35+EC25+EC65, "-")</f>
        <v>-117.32503453017057</v>
      </c>
      <c r="ED66" s="60">
        <f t="shared" si="18"/>
        <v>-121.32662936580091</v>
      </c>
      <c r="EE66" s="60">
        <f t="shared" si="18"/>
        <v>-119.32509203863185</v>
      </c>
      <c r="EF66" s="60">
        <f t="shared" si="18"/>
        <v>-122.32569579861858</v>
      </c>
      <c r="EG66" s="60">
        <f t="shared" si="18"/>
        <v>-101.87680572181502</v>
      </c>
      <c r="EH66" s="60">
        <f t="shared" si="18"/>
        <v>-101.87679917867894</v>
      </c>
      <c r="EI66" s="60">
        <f t="shared" si="18"/>
        <v>-104.68664825681942</v>
      </c>
      <c r="EJ66" s="60">
        <f t="shared" si="18"/>
        <v>-106.58973744933881</v>
      </c>
      <c r="EK66" s="60">
        <f t="shared" si="18"/>
        <v>-107.20599049692984</v>
      </c>
      <c r="EL66" s="60">
        <f t="shared" si="18"/>
        <v>-109.14573119302257</v>
      </c>
      <c r="EM66" s="60">
        <f t="shared" si="18"/>
        <v>-104.25679240475682</v>
      </c>
      <c r="EN66" s="60">
        <f t="shared" si="18"/>
        <v>-119.13098021318253</v>
      </c>
      <c r="EO66" s="60">
        <f t="shared" si="18"/>
        <v>-119.02416411670518</v>
      </c>
      <c r="EP66" s="60">
        <f t="shared" si="18"/>
        <v>-121.34367161743967</v>
      </c>
      <c r="EQ66" s="60">
        <f t="shared" si="18"/>
        <v>-121.73651415293044</v>
      </c>
      <c r="ER66" s="60">
        <f t="shared" si="18"/>
        <v>-109.80666184111816</v>
      </c>
      <c r="ES66" s="60">
        <f t="shared" si="18"/>
        <v>-111.79469547230218</v>
      </c>
      <c r="ET66" s="60">
        <f t="shared" si="18"/>
        <v>-116.19016828180213</v>
      </c>
      <c r="EU66" s="60">
        <f t="shared" si="18"/>
        <v>-109.90219715753331</v>
      </c>
      <c r="EV66" s="60">
        <f t="shared" si="18"/>
        <v>-112.11408667510226</v>
      </c>
      <c r="EW66" s="60">
        <f t="shared" si="18"/>
        <v>-104.76757352201078</v>
      </c>
      <c r="EX66" s="60">
        <f t="shared" si="18"/>
        <v>-106.63837617960384</v>
      </c>
      <c r="EY66" s="60">
        <f t="shared" si="18"/>
        <v>-112.7071052090382</v>
      </c>
      <c r="EZ66" s="60">
        <f t="shared" si="18"/>
        <v>-109.60251824792091</v>
      </c>
      <c r="FA66" s="60">
        <f t="shared" si="18"/>
        <v>-112.78762790627147</v>
      </c>
      <c r="FB66" s="60">
        <f t="shared" si="18"/>
        <v>-132.13825930582357</v>
      </c>
      <c r="FC66" s="60">
        <f t="shared" si="18"/>
        <v>-136.64118139900577</v>
      </c>
      <c r="FD66" s="60">
        <f t="shared" si="18"/>
        <v>-119.75211457664436</v>
      </c>
      <c r="FE66" s="60">
        <f t="shared" si="18"/>
        <v>-121.38115101668538</v>
      </c>
      <c r="FF66" s="60">
        <f t="shared" si="18"/>
        <v>-117.76388530763467</v>
      </c>
      <c r="FG66" s="60">
        <f t="shared" si="18"/>
        <v>-121.19062323333833</v>
      </c>
      <c r="FH66" s="60">
        <f t="shared" si="18"/>
        <v>-125.07182189787144</v>
      </c>
      <c r="FI66" s="60">
        <f t="shared" si="18"/>
        <v>-125.07013265065265</v>
      </c>
      <c r="FJ66" s="60">
        <f t="shared" si="18"/>
        <v>-115.73044169870994</v>
      </c>
      <c r="FK66" s="60">
        <f t="shared" si="18"/>
        <v>-117.95938091305419</v>
      </c>
      <c r="FL66" s="60">
        <f t="shared" si="18"/>
        <v>-135.54566814789493</v>
      </c>
      <c r="FM66" s="60">
        <f t="shared" si="18"/>
        <v>-114.66621124442604</v>
      </c>
      <c r="FN66" s="60">
        <f t="shared" si="18"/>
        <v>-117.97128604710311</v>
      </c>
      <c r="FO66" s="60">
        <f t="shared" si="18"/>
        <v>-110.98321702287127</v>
      </c>
      <c r="FP66" s="60">
        <f t="shared" si="18"/>
        <v>-115.85413466879336</v>
      </c>
      <c r="FQ66" s="60">
        <f t="shared" si="18"/>
        <v>-119.53416943716715</v>
      </c>
      <c r="FR66" s="60">
        <f t="shared" si="18"/>
        <v>-117.73324084328556</v>
      </c>
      <c r="FS66" s="60">
        <f t="shared" si="18"/>
        <v>-120.39658326072777</v>
      </c>
      <c r="FT66" s="60">
        <f t="shared" si="18"/>
        <v>-105.85244165613413</v>
      </c>
      <c r="FU66" s="60">
        <f t="shared" si="18"/>
        <v>-96.652925456460409</v>
      </c>
      <c r="FV66" s="60">
        <f t="shared" si="18"/>
        <v>-95.493556003847999</v>
      </c>
      <c r="FW66" s="60">
        <f t="shared" si="18"/>
        <v>-100.39641071143276</v>
      </c>
      <c r="FX66" s="60">
        <f t="shared" si="18"/>
        <v>-104.82355679618624</v>
      </c>
      <c r="FY66" s="60">
        <f t="shared" si="18"/>
        <v>-113.25639152409509</v>
      </c>
      <c r="FZ66" s="60">
        <f t="shared" si="18"/>
        <v>-114.06954950224645</v>
      </c>
      <c r="GA66" s="60">
        <f t="shared" si="18"/>
        <v>-122.21690339559369</v>
      </c>
      <c r="GB66" s="60">
        <f t="shared" si="18"/>
        <v>-118.14734741364573</v>
      </c>
      <c r="GC66" s="60">
        <f t="shared" si="18"/>
        <v>-116.67261495124333</v>
      </c>
      <c r="GD66" s="60">
        <f t="shared" si="18"/>
        <v>-109.37672440625408</v>
      </c>
      <c r="GE66" s="60">
        <f t="shared" si="18"/>
        <v>-108.54241200358791</v>
      </c>
      <c r="GF66" s="60">
        <f t="shared" si="18"/>
        <v>-108.54241200358791</v>
      </c>
      <c r="GG66" s="60">
        <f t="shared" si="18"/>
        <v>-108.27652741396508</v>
      </c>
      <c r="GH66" s="60">
        <f t="shared" si="18"/>
        <v>-108.27652741396508</v>
      </c>
      <c r="GI66" s="60">
        <f t="shared" si="18"/>
        <v>-105.57672440625407</v>
      </c>
      <c r="GJ66" s="60">
        <f t="shared" si="18"/>
        <v>-105.57652741396507</v>
      </c>
      <c r="GK66" s="60">
        <f t="shared" si="18"/>
        <v>-105.8424120035879</v>
      </c>
      <c r="GL66" s="60">
        <f t="shared" si="18"/>
        <v>-105.8424120035879</v>
      </c>
      <c r="GM66" s="60">
        <f t="shared" si="18"/>
        <v>-105.57652741396507</v>
      </c>
      <c r="GN66" s="60">
        <f t="shared" si="18"/>
        <v>-105.57652741396507</v>
      </c>
      <c r="GO66" s="60">
        <f t="shared" ref="GO66:IZ66" si="19">IFERROR(GO35+GO25+GO65, "-")</f>
        <v>-105.57672440625407</v>
      </c>
      <c r="GP66" s="60">
        <f t="shared" si="19"/>
        <v>-113.60627930555731</v>
      </c>
      <c r="GQ66" s="60">
        <f t="shared" si="19"/>
        <v>-125.4955969572832</v>
      </c>
      <c r="GR66" s="60">
        <f t="shared" si="19"/>
        <v>-125.04381819287478</v>
      </c>
      <c r="GS66" s="60">
        <f t="shared" si="19"/>
        <v>-116.22574068600791</v>
      </c>
      <c r="GT66" s="60">
        <f t="shared" si="19"/>
        <v>-112.11840385096177</v>
      </c>
      <c r="GU66" s="60">
        <f t="shared" si="19"/>
        <v>-112.42468627135867</v>
      </c>
      <c r="GV66" s="60">
        <f t="shared" si="19"/>
        <v>-115.72468627135866</v>
      </c>
      <c r="GW66" s="60">
        <f t="shared" si="19"/>
        <v>-97.518403850961775</v>
      </c>
      <c r="GX66" s="60">
        <f t="shared" si="19"/>
        <v>-97.324686271358658</v>
      </c>
      <c r="GY66" s="60">
        <f t="shared" si="19"/>
        <v>-121.84961023103983</v>
      </c>
      <c r="GZ66" s="60">
        <f t="shared" si="19"/>
        <v>-121.91840385096177</v>
      </c>
      <c r="HA66" s="60">
        <f t="shared" si="19"/>
        <v>-122.12468627135866</v>
      </c>
      <c r="HB66" s="60">
        <f t="shared" si="19"/>
        <v>-128.59597651848642</v>
      </c>
      <c r="HC66" s="60">
        <f t="shared" si="19"/>
        <v>-127.31840385096177</v>
      </c>
      <c r="HD66" s="60">
        <f t="shared" si="19"/>
        <v>-127.62468627135866</v>
      </c>
      <c r="HE66" s="60">
        <f t="shared" si="19"/>
        <v>-107.21840385096176</v>
      </c>
      <c r="HF66" s="60">
        <f t="shared" si="19"/>
        <v>-106.92468627135867</v>
      </c>
      <c r="HG66" s="60">
        <f t="shared" si="19"/>
        <v>-130.22718289856448</v>
      </c>
      <c r="HH66" s="60">
        <f t="shared" si="19"/>
        <v>-130.24961023103981</v>
      </c>
      <c r="HI66" s="60">
        <f t="shared" si="19"/>
        <v>-130.25589265143674</v>
      </c>
      <c r="HJ66" s="60">
        <f t="shared" si="19"/>
        <v>-131.01840385096176</v>
      </c>
      <c r="HK66" s="60">
        <f t="shared" si="19"/>
        <v>-131.02468627135866</v>
      </c>
      <c r="HL66" s="60">
        <f t="shared" si="19"/>
        <v>-135.09597651848642</v>
      </c>
      <c r="HM66" s="60">
        <f t="shared" si="19"/>
        <v>-134.91840385096177</v>
      </c>
      <c r="HN66" s="60">
        <f t="shared" si="19"/>
        <v>-134.82468627135867</v>
      </c>
      <c r="HO66" s="60">
        <f t="shared" si="19"/>
        <v>-117.19597651848643</v>
      </c>
      <c r="HP66" s="60">
        <f t="shared" si="19"/>
        <v>-115.81840385096177</v>
      </c>
      <c r="HQ66" s="60">
        <f t="shared" si="19"/>
        <v>-115.22468627135866</v>
      </c>
      <c r="HR66" s="60">
        <f t="shared" si="19"/>
        <v>-131.9271828985645</v>
      </c>
      <c r="HS66" s="60">
        <f t="shared" si="19"/>
        <v>-131.54961023103982</v>
      </c>
      <c r="HT66" s="60">
        <f t="shared" si="19"/>
        <v>-131.75589265143674</v>
      </c>
      <c r="HU66" s="60">
        <f t="shared" si="19"/>
        <v>-134.09597651848642</v>
      </c>
      <c r="HV66" s="60">
        <f t="shared" si="19"/>
        <v>-132.31840385096177</v>
      </c>
      <c r="HW66" s="60">
        <f t="shared" si="19"/>
        <v>-132.32468627135867</v>
      </c>
      <c r="HX66" s="60">
        <f t="shared" si="19"/>
        <v>-136.89597651848644</v>
      </c>
      <c r="HY66" s="60">
        <f t="shared" si="19"/>
        <v>-136.41840385096177</v>
      </c>
      <c r="HZ66" s="60">
        <f t="shared" si="19"/>
        <v>-136.62468627135866</v>
      </c>
      <c r="IA66" s="60">
        <f t="shared" si="19"/>
        <v>-119.09597651848642</v>
      </c>
      <c r="IB66" s="60">
        <f t="shared" si="19"/>
        <v>-117.51840385096176</v>
      </c>
      <c r="IC66" s="60">
        <f t="shared" si="19"/>
        <v>-117.12468627135866</v>
      </c>
      <c r="ID66" s="60">
        <f t="shared" si="19"/>
        <v>-122.592374372981</v>
      </c>
      <c r="IE66" s="60">
        <f t="shared" si="19"/>
        <v>-120.69237437298099</v>
      </c>
      <c r="IF66" s="60">
        <f t="shared" si="19"/>
        <v>-87.692374372980993</v>
      </c>
      <c r="IG66" s="60">
        <f t="shared" si="19"/>
        <v>-87.692374372980993</v>
      </c>
      <c r="IH66" s="60">
        <f t="shared" si="19"/>
        <v>-87.692374372980993</v>
      </c>
      <c r="II66" s="60">
        <f t="shared" si="19"/>
        <v>-135.11539108264338</v>
      </c>
      <c r="IJ66" s="60">
        <f t="shared" si="19"/>
        <v>-135.11539108264338</v>
      </c>
      <c r="IK66" s="60">
        <f t="shared" si="19"/>
        <v>-135.11539108264338</v>
      </c>
      <c r="IL66" s="60">
        <f t="shared" si="19"/>
        <v>-135.11539108264338</v>
      </c>
      <c r="IM66" s="60">
        <f t="shared" si="19"/>
        <v>-135.11539108264338</v>
      </c>
      <c r="IN66" s="60">
        <f t="shared" si="19"/>
        <v>-104.41612661509451</v>
      </c>
      <c r="IO66" s="60">
        <f t="shared" si="19"/>
        <v>-104.41612661509451</v>
      </c>
      <c r="IP66" s="60">
        <f t="shared" si="19"/>
        <v>-104.41612661509451</v>
      </c>
      <c r="IQ66" s="60">
        <f t="shared" si="19"/>
        <v>-104.41612661509451</v>
      </c>
      <c r="IR66" s="60">
        <f t="shared" si="19"/>
        <v>-104.41612661509451</v>
      </c>
      <c r="IS66" s="60">
        <f t="shared" si="19"/>
        <v>-132.50907320931199</v>
      </c>
      <c r="IT66" s="60">
        <f t="shared" si="19"/>
        <v>-127.16882022380888</v>
      </c>
      <c r="IU66" s="60">
        <f t="shared" si="19"/>
        <v>-124.96882022380888</v>
      </c>
      <c r="IV66" s="60">
        <f t="shared" si="19"/>
        <v>-123.26882022380889</v>
      </c>
      <c r="IW66" s="60">
        <f t="shared" si="19"/>
        <v>-123.02651670274588</v>
      </c>
      <c r="IX66" s="60">
        <f t="shared" si="19"/>
        <v>-123.02651670274588</v>
      </c>
      <c r="IY66" s="60">
        <f t="shared" si="19"/>
        <v>-105.28089519638431</v>
      </c>
      <c r="IZ66" s="60">
        <f t="shared" si="19"/>
        <v>-121.10828466893165</v>
      </c>
      <c r="JA66" s="60">
        <f t="shared" ref="JA66:LA66" si="20">IFERROR(JA35+JA25+JA65, "-")</f>
        <v>-103.90828466893164</v>
      </c>
      <c r="JB66" s="60">
        <f t="shared" si="20"/>
        <v>-82.381492559587258</v>
      </c>
      <c r="JC66" s="60">
        <f t="shared" si="20"/>
        <v>-86.580895196384319</v>
      </c>
      <c r="JD66" s="60" t="str">
        <f t="shared" si="20"/>
        <v>-</v>
      </c>
      <c r="JE66" s="60" t="str">
        <f t="shared" si="20"/>
        <v>-</v>
      </c>
      <c r="JF66" s="60" t="str">
        <f t="shared" si="20"/>
        <v>-</v>
      </c>
      <c r="JG66" s="60" t="str">
        <f t="shared" si="20"/>
        <v>-</v>
      </c>
      <c r="JH66" s="60" t="str">
        <f t="shared" si="20"/>
        <v>-</v>
      </c>
      <c r="JI66" s="60" t="str">
        <f t="shared" si="20"/>
        <v>-</v>
      </c>
      <c r="JJ66" s="60" t="str">
        <f t="shared" si="20"/>
        <v>-</v>
      </c>
      <c r="JK66" s="60" t="str">
        <f t="shared" si="20"/>
        <v>-</v>
      </c>
      <c r="JL66" s="60">
        <f t="shared" si="20"/>
        <v>-130.24276565339107</v>
      </c>
      <c r="JM66" s="60">
        <f t="shared" si="20"/>
        <v>-131.74276565339107</v>
      </c>
      <c r="JN66" s="60">
        <f t="shared" si="20"/>
        <v>-133.04245638741256</v>
      </c>
      <c r="JO66" s="60">
        <f t="shared" si="20"/>
        <v>-130.45204553014909</v>
      </c>
      <c r="JP66" s="60">
        <f t="shared" si="20"/>
        <v>-131.95204553014909</v>
      </c>
      <c r="JQ66" s="60">
        <f t="shared" si="20"/>
        <v>-133.2517362641706</v>
      </c>
      <c r="JR66" s="60">
        <f t="shared" si="20"/>
        <v>-130.40317169441764</v>
      </c>
      <c r="JS66" s="60">
        <f t="shared" si="20"/>
        <v>-131.90317169441764</v>
      </c>
      <c r="JT66" s="60">
        <f t="shared" si="20"/>
        <v>-133.20286242843915</v>
      </c>
      <c r="JU66" s="60">
        <f t="shared" si="20"/>
        <v>-115.13008446058124</v>
      </c>
      <c r="JV66" s="60">
        <f t="shared" si="20"/>
        <v>-115.13008446058124</v>
      </c>
      <c r="JW66" s="60">
        <f t="shared" si="20"/>
        <v>-94.004410620764702</v>
      </c>
      <c r="JX66" s="60">
        <f t="shared" si="20"/>
        <v>-93.975383788171058</v>
      </c>
      <c r="JY66" s="60">
        <f t="shared" si="20"/>
        <v>-94.274693471337798</v>
      </c>
      <c r="JZ66" s="60">
        <f t="shared" si="20"/>
        <v>-94.004410620764702</v>
      </c>
      <c r="KA66" s="60">
        <f t="shared" si="20"/>
        <v>-93.975383788171058</v>
      </c>
      <c r="KB66" s="60">
        <f t="shared" si="20"/>
        <v>-94.274693471337798</v>
      </c>
      <c r="KC66" s="60">
        <f t="shared" si="20"/>
        <v>-115.34888879950289</v>
      </c>
      <c r="KD66" s="60">
        <f t="shared" si="20"/>
        <v>-115.34888879950289</v>
      </c>
      <c r="KE66" s="60">
        <f t="shared" si="20"/>
        <v>-122.24888879950288</v>
      </c>
      <c r="KF66" s="60">
        <f t="shared" si="20"/>
        <v>-94.221149793799555</v>
      </c>
      <c r="KG66" s="60">
        <f t="shared" si="20"/>
        <v>-94.192122961205911</v>
      </c>
      <c r="KH66" s="60">
        <f t="shared" si="20"/>
        <v>-94.491432644372651</v>
      </c>
      <c r="KI66" s="60">
        <f t="shared" si="20"/>
        <v>-94.221149793799555</v>
      </c>
      <c r="KJ66" s="60">
        <f t="shared" si="20"/>
        <v>-94.192122961205911</v>
      </c>
      <c r="KK66" s="60">
        <f t="shared" si="20"/>
        <v>-94.491432644372651</v>
      </c>
      <c r="KL66" s="60">
        <f t="shared" si="20"/>
        <v>-49.039970564411249</v>
      </c>
      <c r="KM66" s="60">
        <f t="shared" si="20"/>
        <v>-115.27501874967099</v>
      </c>
      <c r="KN66" s="60">
        <f t="shared" si="20"/>
        <v>-115.27501874967099</v>
      </c>
      <c r="KO66" s="60">
        <f t="shared" si="20"/>
        <v>-122.17501874967098</v>
      </c>
      <c r="KP66" s="60">
        <f t="shared" si="20"/>
        <v>-122.17501874967098</v>
      </c>
      <c r="KQ66" s="60">
        <f t="shared" si="20"/>
        <v>-87.284313812144077</v>
      </c>
      <c r="KR66" s="60">
        <f t="shared" si="20"/>
        <v>-87.255286979550405</v>
      </c>
      <c r="KS66" s="60">
        <f t="shared" si="20"/>
        <v>-87.554596662717174</v>
      </c>
      <c r="KT66" s="60">
        <f t="shared" si="20"/>
        <v>-87.664778558412692</v>
      </c>
      <c r="KU66" s="60">
        <f t="shared" si="20"/>
        <v>-94.073596505127284</v>
      </c>
      <c r="KV66" s="60">
        <f t="shared" si="20"/>
        <v>-94.04456967253364</v>
      </c>
      <c r="KW66" s="60">
        <f t="shared" si="20"/>
        <v>-94.343879355700352</v>
      </c>
      <c r="KX66" s="60">
        <f t="shared" si="20"/>
        <v>-94.073596505127284</v>
      </c>
      <c r="KY66" s="60">
        <f t="shared" si="20"/>
        <v>-94.04456967253364</v>
      </c>
      <c r="KZ66" s="60">
        <f t="shared" si="20"/>
        <v>-94.343879355700352</v>
      </c>
      <c r="LA66" s="60">
        <f t="shared" si="20"/>
        <v>-93.354061251395876</v>
      </c>
      <c r="LB66" s="337"/>
      <c r="LC66" s="337"/>
      <c r="LD66" s="337"/>
      <c r="LE66" s="337"/>
      <c r="LF66" s="337"/>
      <c r="LG66" s="337"/>
      <c r="LH66" s="337"/>
      <c r="LI66" s="337"/>
      <c r="LJ66" s="337"/>
      <c r="LK66" s="337"/>
      <c r="LL66" s="337"/>
      <c r="LM66" s="337"/>
      <c r="LN66" s="337"/>
      <c r="LO66" s="337"/>
      <c r="LP66" s="337"/>
      <c r="LQ66" s="337"/>
      <c r="LR66" s="337"/>
      <c r="LS66" s="337"/>
      <c r="LT66" s="337"/>
      <c r="LU66" s="337"/>
      <c r="LV66" s="337"/>
      <c r="LW66" s="337"/>
      <c r="LX66" s="337"/>
      <c r="LY66" s="337"/>
      <c r="LZ66" s="337"/>
      <c r="MA66" s="337"/>
    </row>
    <row r="67" spans="2:339" ht="51.75" thickBot="1" x14ac:dyDescent="0.25">
      <c r="B67" s="23" t="s">
        <v>217</v>
      </c>
      <c r="C67" s="58" t="s">
        <v>124</v>
      </c>
      <c r="D67" s="169" t="s">
        <v>35</v>
      </c>
      <c r="E67" s="60">
        <f t="shared" ref="E67:BP67" si="21">IFERROR(-228.6+10*LOG(E27*E21*1000000), "-")</f>
        <v>-153.05631999009913</v>
      </c>
      <c r="F67" s="60">
        <f t="shared" si="21"/>
        <v>-153.05631999009913</v>
      </c>
      <c r="G67" s="60">
        <f t="shared" si="21"/>
        <v>-153.05631999009913</v>
      </c>
      <c r="H67" s="60">
        <f t="shared" si="21"/>
        <v>-153.05631999009913</v>
      </c>
      <c r="I67" s="60">
        <f t="shared" si="21"/>
        <v>-149.39615757821642</v>
      </c>
      <c r="J67" s="60">
        <f t="shared" si="21"/>
        <v>-128.54604968113293</v>
      </c>
      <c r="K67" s="60">
        <f t="shared" si="21"/>
        <v>-149.39615757821642</v>
      </c>
      <c r="L67" s="60">
        <f t="shared" si="21"/>
        <v>-126.753085691824</v>
      </c>
      <c r="M67" s="60">
        <f t="shared" si="21"/>
        <v>-151.01088107602027</v>
      </c>
      <c r="N67" s="60">
        <f t="shared" si="21"/>
        <v>-151.01088107602027</v>
      </c>
      <c r="O67" s="60">
        <f t="shared" si="21"/>
        <v>-151.01088107602027</v>
      </c>
      <c r="P67" s="60">
        <f t="shared" si="21"/>
        <v>-151.01088107602027</v>
      </c>
      <c r="Q67" s="60">
        <f t="shared" si="21"/>
        <v>-151.01088107602027</v>
      </c>
      <c r="R67" s="60">
        <f t="shared" si="21"/>
        <v>-151.01088107602027</v>
      </c>
      <c r="S67" s="60">
        <f t="shared" si="21"/>
        <v>-151.01088107602027</v>
      </c>
      <c r="T67" s="60">
        <f t="shared" si="21"/>
        <v>-151.01088107602027</v>
      </c>
      <c r="U67" s="60">
        <f t="shared" si="21"/>
        <v>-151.01088107602027</v>
      </c>
      <c r="V67" s="60">
        <f t="shared" si="21"/>
        <v>-151.01088107602027</v>
      </c>
      <c r="W67" s="60">
        <f t="shared" si="21"/>
        <v>-151.01088107602027</v>
      </c>
      <c r="X67" s="60">
        <f t="shared" si="21"/>
        <v>-125.4507994400758</v>
      </c>
      <c r="Y67" s="60">
        <f t="shared" si="21"/>
        <v>-152.66713932979542</v>
      </c>
      <c r="Z67" s="60">
        <f t="shared" si="21"/>
        <v>-152.66713932979542</v>
      </c>
      <c r="AA67" s="60">
        <f t="shared" si="21"/>
        <v>-152.66713932979542</v>
      </c>
      <c r="AB67" s="60">
        <f t="shared" si="21"/>
        <v>-151.01088107602027</v>
      </c>
      <c r="AC67" s="60">
        <f t="shared" si="21"/>
        <v>-151.01088107602027</v>
      </c>
      <c r="AD67" s="60">
        <f t="shared" si="21"/>
        <v>-151.01088107602027</v>
      </c>
      <c r="AE67" s="60">
        <f t="shared" si="21"/>
        <v>-152.66713932979542</v>
      </c>
      <c r="AF67" s="60">
        <f t="shared" si="21"/>
        <v>-152.66713932979542</v>
      </c>
      <c r="AG67" s="60">
        <f t="shared" si="21"/>
        <v>-152.66713932979542</v>
      </c>
      <c r="AH67" s="60">
        <f t="shared" si="21"/>
        <v>-151.01088107602027</v>
      </c>
      <c r="AI67" s="60">
        <f t="shared" si="21"/>
        <v>-151.01088107602027</v>
      </c>
      <c r="AJ67" s="60">
        <f t="shared" si="21"/>
        <v>-151.01088107602027</v>
      </c>
      <c r="AK67" s="60">
        <f t="shared" si="21"/>
        <v>-151.01088107602027</v>
      </c>
      <c r="AL67" s="60">
        <f t="shared" si="21"/>
        <v>-151.01088107602027</v>
      </c>
      <c r="AM67" s="60">
        <f t="shared" si="21"/>
        <v>-151.01088107602027</v>
      </c>
      <c r="AN67" s="60">
        <f t="shared" si="21"/>
        <v>-151.01088107602027</v>
      </c>
      <c r="AO67" s="60">
        <f t="shared" si="21"/>
        <v>-151.01088107602027</v>
      </c>
      <c r="AP67" s="60">
        <f t="shared" si="21"/>
        <v>-151.01088107602027</v>
      </c>
      <c r="AQ67" s="60">
        <f t="shared" si="21"/>
        <v>-152.66713932979542</v>
      </c>
      <c r="AR67" s="60">
        <f t="shared" si="21"/>
        <v>-152.66713932979542</v>
      </c>
      <c r="AS67" s="60">
        <f t="shared" si="21"/>
        <v>-152.66713932979542</v>
      </c>
      <c r="AT67" s="60">
        <f t="shared" si="21"/>
        <v>-138.98641277947607</v>
      </c>
      <c r="AU67" s="60">
        <f t="shared" si="21"/>
        <v>-146.25209470273461</v>
      </c>
      <c r="AV67" s="60">
        <f t="shared" si="21"/>
        <v>-132.56747338018351</v>
      </c>
      <c r="AW67" s="60">
        <f t="shared" si="21"/>
        <v>-130.809087961545</v>
      </c>
      <c r="AX67" s="60">
        <f t="shared" si="21"/>
        <v>-151.28411234813262</v>
      </c>
      <c r="AY67" s="60">
        <f t="shared" si="21"/>
        <v>-151.28411234813262</v>
      </c>
      <c r="AZ67" s="60">
        <f t="shared" si="21"/>
        <v>-151.28411234813262</v>
      </c>
      <c r="BA67" s="60">
        <f t="shared" si="21"/>
        <v>-151.28411234813262</v>
      </c>
      <c r="BB67" s="60">
        <f t="shared" si="21"/>
        <v>-153.05631999009913</v>
      </c>
      <c r="BC67" s="60">
        <f t="shared" si="21"/>
        <v>-153.05631999009913</v>
      </c>
      <c r="BD67" s="60">
        <f t="shared" si="21"/>
        <v>-153.05631999009913</v>
      </c>
      <c r="BE67" s="60">
        <f t="shared" si="21"/>
        <v>-153.05631999009913</v>
      </c>
      <c r="BF67" s="60">
        <f t="shared" si="21"/>
        <v>-151.28411234813262</v>
      </c>
      <c r="BG67" s="60">
        <f t="shared" si="21"/>
        <v>-151.28411234813262</v>
      </c>
      <c r="BH67" s="60">
        <f t="shared" si="21"/>
        <v>-151.28411234813262</v>
      </c>
      <c r="BI67" s="60">
        <f t="shared" si="21"/>
        <v>-151.28411234813262</v>
      </c>
      <c r="BJ67" s="60">
        <f t="shared" si="21"/>
        <v>-151.28411234813262</v>
      </c>
      <c r="BK67" s="60">
        <f t="shared" si="21"/>
        <v>-151.28411234813262</v>
      </c>
      <c r="BL67" s="60">
        <f t="shared" si="21"/>
        <v>-151.28411234813262</v>
      </c>
      <c r="BM67" s="60">
        <f t="shared" si="21"/>
        <v>-151.28411234813262</v>
      </c>
      <c r="BN67" s="60">
        <f t="shared" si="21"/>
        <v>-153.05631999009913</v>
      </c>
      <c r="BO67" s="60">
        <f t="shared" si="21"/>
        <v>-153.05631999009913</v>
      </c>
      <c r="BP67" s="60">
        <f t="shared" si="21"/>
        <v>-153.05631999009913</v>
      </c>
      <c r="BQ67" s="60">
        <f t="shared" ref="BQ67:EB67" si="22">IFERROR(-228.6+10*LOG(BQ27*BQ21*1000000), "-")</f>
        <v>-151.01088107602027</v>
      </c>
      <c r="BR67" s="60">
        <f t="shared" si="22"/>
        <v>-126.753085691824</v>
      </c>
      <c r="BS67" s="60">
        <f t="shared" si="22"/>
        <v>-127.86853755757255</v>
      </c>
      <c r="BT67" s="60">
        <f t="shared" si="22"/>
        <v>-153.35214550678776</v>
      </c>
      <c r="BU67" s="60">
        <f t="shared" si="22"/>
        <v>-153.35214550678776</v>
      </c>
      <c r="BV67" s="60">
        <f t="shared" si="22"/>
        <v>-151.59123291623095</v>
      </c>
      <c r="BW67" s="60">
        <f t="shared" si="22"/>
        <v>-141.26128082450066</v>
      </c>
      <c r="BX67" s="60">
        <f t="shared" si="22"/>
        <v>-155.08595404465893</v>
      </c>
      <c r="BY67" s="60">
        <f t="shared" si="22"/>
        <v>-141.75346105120246</v>
      </c>
      <c r="BZ67" s="60">
        <f t="shared" si="22"/>
        <v>-141.26128082450066</v>
      </c>
      <c r="CA67" s="60">
        <f t="shared" si="22"/>
        <v>-141.26128082450066</v>
      </c>
      <c r="CB67" s="60">
        <f t="shared" si="22"/>
        <v>-141.26128082450066</v>
      </c>
      <c r="CC67" s="60">
        <f t="shared" si="22"/>
        <v>-141.26128082450066</v>
      </c>
      <c r="CD67" s="60">
        <f t="shared" si="22"/>
        <v>-155.08595404465893</v>
      </c>
      <c r="CE67" s="60">
        <f t="shared" si="22"/>
        <v>-155.08595404465893</v>
      </c>
      <c r="CF67" s="60">
        <f t="shared" si="22"/>
        <v>-155.08595404465893</v>
      </c>
      <c r="CG67" s="60">
        <f t="shared" si="22"/>
        <v>-155.08595404465893</v>
      </c>
      <c r="CH67" s="60">
        <f t="shared" si="22"/>
        <v>-141.75346105120246</v>
      </c>
      <c r="CI67" s="60">
        <f t="shared" si="22"/>
        <v>-141.75346105120246</v>
      </c>
      <c r="CJ67" s="60">
        <f t="shared" si="22"/>
        <v>-141.75346105120246</v>
      </c>
      <c r="CK67" s="60">
        <f t="shared" si="22"/>
        <v>-141.75346105120246</v>
      </c>
      <c r="CL67" s="60">
        <f t="shared" si="22"/>
        <v>-127.13336251390395</v>
      </c>
      <c r="CM67" s="60">
        <f t="shared" si="22"/>
        <v>-127.18325216879087</v>
      </c>
      <c r="CN67" s="60">
        <f t="shared" si="22"/>
        <v>-127.01642470835628</v>
      </c>
      <c r="CO67" s="60">
        <f t="shared" si="22"/>
        <v>-126.53040349503144</v>
      </c>
      <c r="CP67" s="60">
        <f t="shared" si="22"/>
        <v>-143.00284841728546</v>
      </c>
      <c r="CQ67" s="60">
        <f t="shared" si="22"/>
        <v>-143.00284841728546</v>
      </c>
      <c r="CR67" s="60">
        <f t="shared" si="22"/>
        <v>-142.39988939841294</v>
      </c>
      <c r="CS67" s="60">
        <f t="shared" si="22"/>
        <v>-142.39988939841294</v>
      </c>
      <c r="CT67" s="60">
        <f t="shared" si="22"/>
        <v>-142.39988939841294</v>
      </c>
      <c r="CU67" s="60">
        <f t="shared" si="22"/>
        <v>-142.39988939841294</v>
      </c>
      <c r="CV67" s="60">
        <f t="shared" si="22"/>
        <v>-142.39988939841294</v>
      </c>
      <c r="CW67" s="60">
        <f t="shared" si="22"/>
        <v>-142.39988939841294</v>
      </c>
      <c r="CX67" s="60">
        <f t="shared" si="22"/>
        <v>-143.00284841728546</v>
      </c>
      <c r="CY67" s="60">
        <f t="shared" si="22"/>
        <v>-142.39988939841294</v>
      </c>
      <c r="CZ67" s="60">
        <f t="shared" si="22"/>
        <v>-142.39988939841294</v>
      </c>
      <c r="DA67" s="60">
        <f t="shared" si="22"/>
        <v>-143.80610435415693</v>
      </c>
      <c r="DB67" s="60">
        <f t="shared" si="22"/>
        <v>-143.80329247654558</v>
      </c>
      <c r="DC67" s="60">
        <f t="shared" si="22"/>
        <v>-143.80048241833106</v>
      </c>
      <c r="DD67" s="60">
        <f t="shared" si="22"/>
        <v>-143.79767417716045</v>
      </c>
      <c r="DE67" s="60">
        <f t="shared" si="22"/>
        <v>-127.01642950191575</v>
      </c>
      <c r="DF67" s="60">
        <f t="shared" si="22"/>
        <v>-127.01642950191575</v>
      </c>
      <c r="DG67" s="60">
        <f t="shared" si="22"/>
        <v>-127.01642950191575</v>
      </c>
      <c r="DH67" s="60">
        <f t="shared" si="22"/>
        <v>-127.01642950191575</v>
      </c>
      <c r="DI67" s="60">
        <f t="shared" si="22"/>
        <v>-127.61938852078826</v>
      </c>
      <c r="DJ67" s="60">
        <f t="shared" si="22"/>
        <v>-127.61938852078826</v>
      </c>
      <c r="DK67" s="60">
        <f t="shared" si="22"/>
        <v>-127.61938852078826</v>
      </c>
      <c r="DL67" s="60">
        <f t="shared" si="22"/>
        <v>-127.01642950191575</v>
      </c>
      <c r="DM67" s="60">
        <f t="shared" si="22"/>
        <v>-127.61938852078826</v>
      </c>
      <c r="DN67" s="60">
        <f t="shared" si="22"/>
        <v>-127.01648840967124</v>
      </c>
      <c r="DO67" s="60">
        <f t="shared" si="22"/>
        <v>-127.01642950191575</v>
      </c>
      <c r="DP67" s="60">
        <f t="shared" si="22"/>
        <v>-127.61938852078826</v>
      </c>
      <c r="DQ67" s="60">
        <f t="shared" si="22"/>
        <v>-142.39988939841294</v>
      </c>
      <c r="DR67" s="60">
        <f t="shared" si="22"/>
        <v>-143.00284841728546</v>
      </c>
      <c r="DS67" s="60">
        <f t="shared" si="22"/>
        <v>-143.00284841728546</v>
      </c>
      <c r="DT67" s="60">
        <f t="shared" si="22"/>
        <v>-142.39988939841294</v>
      </c>
      <c r="DU67" s="60">
        <f t="shared" si="22"/>
        <v>-142.39988939841294</v>
      </c>
      <c r="DV67" s="60">
        <f t="shared" si="22"/>
        <v>-142.39988939841294</v>
      </c>
      <c r="DW67" s="60">
        <f t="shared" si="22"/>
        <v>-142.39988939841294</v>
      </c>
      <c r="DX67" s="60">
        <f t="shared" si="22"/>
        <v>-142.39988939841294</v>
      </c>
      <c r="DY67" s="60">
        <f t="shared" si="22"/>
        <v>-142.39988939841294</v>
      </c>
      <c r="DZ67" s="60">
        <f t="shared" si="22"/>
        <v>-143.00284841728546</v>
      </c>
      <c r="EA67" s="60">
        <f t="shared" si="22"/>
        <v>-142.39988939841294</v>
      </c>
      <c r="EB67" s="60">
        <f t="shared" si="22"/>
        <v>-142.39988939841294</v>
      </c>
      <c r="EC67" s="60">
        <f t="shared" ref="EC67:GN67" si="23">IFERROR(-228.6+10*LOG(EC27*EC21*1000000), "-")</f>
        <v>-143.00284841728546</v>
      </c>
      <c r="ED67" s="60">
        <f t="shared" si="23"/>
        <v>-143.00284841728546</v>
      </c>
      <c r="EE67" s="60">
        <f t="shared" si="23"/>
        <v>-143.00284841728546</v>
      </c>
      <c r="EF67" s="60">
        <f t="shared" si="23"/>
        <v>-143.00284841728546</v>
      </c>
      <c r="EG67" s="60">
        <f t="shared" si="23"/>
        <v>-127.01642950191575</v>
      </c>
      <c r="EH67" s="60">
        <f t="shared" si="23"/>
        <v>-127.01642950191575</v>
      </c>
      <c r="EI67" s="60">
        <f t="shared" si="23"/>
        <v>-127.61938852078826</v>
      </c>
      <c r="EJ67" s="60">
        <f t="shared" si="23"/>
        <v>-127.01642950191575</v>
      </c>
      <c r="EK67" s="60">
        <f t="shared" si="23"/>
        <v>-127.61938852078826</v>
      </c>
      <c r="EL67" s="60">
        <f t="shared" si="23"/>
        <v>-127.61938852078826</v>
      </c>
      <c r="EM67" s="60">
        <f t="shared" si="23"/>
        <v>-127.61938852078826</v>
      </c>
      <c r="EN67" s="60">
        <f t="shared" si="23"/>
        <v>-141.26128082450066</v>
      </c>
      <c r="EO67" s="60">
        <f t="shared" si="23"/>
        <v>-141.26128082450066</v>
      </c>
      <c r="EP67" s="60">
        <f t="shared" si="23"/>
        <v>-141.26128082450066</v>
      </c>
      <c r="EQ67" s="60">
        <f t="shared" si="23"/>
        <v>-141.26128082450066</v>
      </c>
      <c r="ER67" s="60">
        <f t="shared" si="23"/>
        <v>-141.26128082450066</v>
      </c>
      <c r="ES67" s="60">
        <f t="shared" si="23"/>
        <v>-141.26128082450066</v>
      </c>
      <c r="ET67" s="60">
        <f t="shared" si="23"/>
        <v>-141.26128082450066</v>
      </c>
      <c r="EU67" s="60">
        <f t="shared" si="23"/>
        <v>-141.26128082450066</v>
      </c>
      <c r="EV67" s="60">
        <f t="shared" si="23"/>
        <v>-141.26128082450066</v>
      </c>
      <c r="EW67" s="60">
        <f t="shared" si="23"/>
        <v>-141.26128082450066</v>
      </c>
      <c r="EX67" s="60">
        <f t="shared" si="23"/>
        <v>-141.26128082450066</v>
      </c>
      <c r="EY67" s="60">
        <f t="shared" si="23"/>
        <v>-141.26128082450066</v>
      </c>
      <c r="EZ67" s="60">
        <f t="shared" si="23"/>
        <v>-141.26128082450066</v>
      </c>
      <c r="FA67" s="60">
        <f t="shared" si="23"/>
        <v>-141.26128082450066</v>
      </c>
      <c r="FB67" s="60">
        <f t="shared" si="23"/>
        <v>-153.32504145410212</v>
      </c>
      <c r="FC67" s="60">
        <f t="shared" si="23"/>
        <v>-153.32504145410212</v>
      </c>
      <c r="FD67" s="60">
        <f t="shared" si="23"/>
        <v>-141.75346105120246</v>
      </c>
      <c r="FE67" s="60">
        <f t="shared" si="23"/>
        <v>-143.00284841728546</v>
      </c>
      <c r="FF67" s="60">
        <f t="shared" si="23"/>
        <v>-141.75346105120246</v>
      </c>
      <c r="FG67" s="60">
        <f t="shared" si="23"/>
        <v>-143.00284841728546</v>
      </c>
      <c r="FH67" s="60">
        <f t="shared" si="23"/>
        <v>-141.75346105120246</v>
      </c>
      <c r="FI67" s="60">
        <f t="shared" si="23"/>
        <v>-141.75346105120246</v>
      </c>
      <c r="FJ67" s="60">
        <f t="shared" si="23"/>
        <v>-141.75346105120246</v>
      </c>
      <c r="FK67" s="60">
        <f t="shared" si="23"/>
        <v>-141.75346105120246</v>
      </c>
      <c r="FL67" s="60">
        <f t="shared" si="23"/>
        <v>-155.08595404465893</v>
      </c>
      <c r="FM67" s="60">
        <f t="shared" si="23"/>
        <v>-143.00284841728546</v>
      </c>
      <c r="FN67" s="60">
        <f t="shared" si="23"/>
        <v>-143.00284841728546</v>
      </c>
      <c r="FO67" s="60">
        <f t="shared" si="23"/>
        <v>-143.00284841728546</v>
      </c>
      <c r="FP67" s="60">
        <f t="shared" si="23"/>
        <v>-141.75346105120246</v>
      </c>
      <c r="FQ67" s="60">
        <f t="shared" si="23"/>
        <v>-141.75346105120246</v>
      </c>
      <c r="FR67" s="60">
        <f t="shared" si="23"/>
        <v>-141.75346105120246</v>
      </c>
      <c r="FS67" s="60">
        <f t="shared" si="23"/>
        <v>-141.75346105120246</v>
      </c>
      <c r="FT67" s="60">
        <f t="shared" si="23"/>
        <v>-127.01642470835628</v>
      </c>
      <c r="FU67" s="60">
        <f t="shared" si="23"/>
        <v>-127.61938372722879</v>
      </c>
      <c r="FV67" s="60">
        <f t="shared" si="23"/>
        <v>-126.53040349503144</v>
      </c>
      <c r="FW67" s="60">
        <f t="shared" si="23"/>
        <v>-127.61938372722879</v>
      </c>
      <c r="FX67" s="60">
        <f t="shared" si="23"/>
        <v>-127.01651306974979</v>
      </c>
      <c r="FY67" s="60">
        <f t="shared" si="23"/>
        <v>-136.37928948513331</v>
      </c>
      <c r="FZ67" s="60">
        <f t="shared" si="23"/>
        <v>-136.37928948513331</v>
      </c>
      <c r="GA67" s="60">
        <f t="shared" si="23"/>
        <v>-139.38958944177313</v>
      </c>
      <c r="GB67" s="60">
        <f t="shared" si="23"/>
        <v>-135.25546248849068</v>
      </c>
      <c r="GC67" s="60">
        <f t="shared" si="23"/>
        <v>-139.61472269871922</v>
      </c>
      <c r="GD67" s="60">
        <f t="shared" si="23"/>
        <v>-151.27606240177033</v>
      </c>
      <c r="GE67" s="60">
        <f t="shared" si="23"/>
        <v>-151.27606240177033</v>
      </c>
      <c r="GF67" s="60">
        <f t="shared" si="23"/>
        <v>-151.27606240177033</v>
      </c>
      <c r="GG67" s="60">
        <f t="shared" si="23"/>
        <v>-151.27606240177033</v>
      </c>
      <c r="GH67" s="60">
        <f t="shared" si="23"/>
        <v>-151.27606240177033</v>
      </c>
      <c r="GI67" s="60">
        <f t="shared" si="23"/>
        <v>-151.27606240177033</v>
      </c>
      <c r="GJ67" s="60">
        <f t="shared" si="23"/>
        <v>-151.27606240177033</v>
      </c>
      <c r="GK67" s="60">
        <f t="shared" si="23"/>
        <v>-151.27606240177033</v>
      </c>
      <c r="GL67" s="60">
        <f t="shared" si="23"/>
        <v>-151.27606240177033</v>
      </c>
      <c r="GM67" s="60">
        <f t="shared" si="23"/>
        <v>-151.27606240177033</v>
      </c>
      <c r="GN67" s="60">
        <f t="shared" si="23"/>
        <v>-151.27606240177033</v>
      </c>
      <c r="GO67" s="60">
        <f t="shared" ref="GO67:IZ67" si="24">IFERROR(-228.6+10*LOG(GO27*GO21*1000000), "-")</f>
        <v>-151.27606240177033</v>
      </c>
      <c r="GP67" s="60">
        <f t="shared" si="24"/>
        <v>-137.80862185572181</v>
      </c>
      <c r="GQ67" s="60">
        <f t="shared" si="24"/>
        <v>-143.35889606504864</v>
      </c>
      <c r="GR67" s="60">
        <f t="shared" si="24"/>
        <v>-143.30934277482388</v>
      </c>
      <c r="GS67" s="60">
        <f t="shared" si="24"/>
        <v>-151.01088107602027</v>
      </c>
      <c r="GT67" s="60">
        <f t="shared" si="24"/>
        <v>-153.05631999009913</v>
      </c>
      <c r="GU67" s="60">
        <f t="shared" si="24"/>
        <v>-153.05631999009913</v>
      </c>
      <c r="GV67" s="60">
        <f t="shared" si="24"/>
        <v>-150.92176501992481</v>
      </c>
      <c r="GW67" s="60">
        <f t="shared" si="24"/>
        <v>-139.4671609823958</v>
      </c>
      <c r="GX67" s="60">
        <f t="shared" si="24"/>
        <v>-139.4671609823958</v>
      </c>
      <c r="GY67" s="60">
        <f t="shared" si="24"/>
        <v>-153.05631999009913</v>
      </c>
      <c r="GZ67" s="60">
        <f t="shared" si="24"/>
        <v>-153.05631999009913</v>
      </c>
      <c r="HA67" s="60">
        <f t="shared" si="24"/>
        <v>-153.05631999009913</v>
      </c>
      <c r="HB67" s="60">
        <f t="shared" si="24"/>
        <v>-150.92176501992481</v>
      </c>
      <c r="HC67" s="60">
        <f t="shared" si="24"/>
        <v>-150.92176501992481</v>
      </c>
      <c r="HD67" s="60">
        <f t="shared" si="24"/>
        <v>-150.92176501992481</v>
      </c>
      <c r="HE67" s="60">
        <f t="shared" si="24"/>
        <v>-139.4671609823958</v>
      </c>
      <c r="HF67" s="60">
        <f t="shared" si="24"/>
        <v>-139.4671609823958</v>
      </c>
      <c r="HG67" s="60">
        <f t="shared" si="24"/>
        <v>-153.05631999009913</v>
      </c>
      <c r="HH67" s="60">
        <f t="shared" si="24"/>
        <v>-153.05631999009913</v>
      </c>
      <c r="HI67" s="60">
        <f t="shared" si="24"/>
        <v>-153.05631999009913</v>
      </c>
      <c r="HJ67" s="60">
        <f t="shared" si="24"/>
        <v>-153.05631999009913</v>
      </c>
      <c r="HK67" s="60">
        <f t="shared" si="24"/>
        <v>-153.05631999009913</v>
      </c>
      <c r="HL67" s="60">
        <f t="shared" si="24"/>
        <v>-150.92176501992481</v>
      </c>
      <c r="HM67" s="60">
        <f t="shared" si="24"/>
        <v>-150.92176501992481</v>
      </c>
      <c r="HN67" s="60">
        <f t="shared" si="24"/>
        <v>-150.92176501992481</v>
      </c>
      <c r="HO67" s="60">
        <f t="shared" si="24"/>
        <v>-139.4671609823958</v>
      </c>
      <c r="HP67" s="60">
        <f t="shared" si="24"/>
        <v>-139.4671609823958</v>
      </c>
      <c r="HQ67" s="60">
        <f t="shared" si="24"/>
        <v>-139.4671609823958</v>
      </c>
      <c r="HR67" s="60">
        <f t="shared" si="24"/>
        <v>-153.05631999009913</v>
      </c>
      <c r="HS67" s="60">
        <f t="shared" si="24"/>
        <v>-153.05631999009913</v>
      </c>
      <c r="HT67" s="60">
        <f t="shared" si="24"/>
        <v>-153.05631999009913</v>
      </c>
      <c r="HU67" s="60">
        <f t="shared" si="24"/>
        <v>-153.05631999009913</v>
      </c>
      <c r="HV67" s="60">
        <f t="shared" si="24"/>
        <v>-153.05631999009913</v>
      </c>
      <c r="HW67" s="60">
        <f t="shared" si="24"/>
        <v>-153.05631999009913</v>
      </c>
      <c r="HX67" s="60">
        <f t="shared" si="24"/>
        <v>-150.92176501992481</v>
      </c>
      <c r="HY67" s="60">
        <f t="shared" si="24"/>
        <v>-150.92176501992481</v>
      </c>
      <c r="HZ67" s="60">
        <f t="shared" si="24"/>
        <v>-150.92176501992481</v>
      </c>
      <c r="IA67" s="60">
        <f t="shared" si="24"/>
        <v>-139.4671609823958</v>
      </c>
      <c r="IB67" s="60">
        <f t="shared" si="24"/>
        <v>-139.4671609823958</v>
      </c>
      <c r="IC67" s="60">
        <f t="shared" si="24"/>
        <v>-139.4671609823958</v>
      </c>
      <c r="ID67" s="60">
        <f t="shared" si="24"/>
        <v>-135.88390698621168</v>
      </c>
      <c r="IE67" s="60">
        <f t="shared" si="24"/>
        <v>-135.88390698621168</v>
      </c>
      <c r="IF67" s="60">
        <f t="shared" si="24"/>
        <v>-120.14901959985743</v>
      </c>
      <c r="IG67" s="60">
        <f t="shared" si="24"/>
        <v>-120.14901959985743</v>
      </c>
      <c r="IH67" s="60">
        <f t="shared" si="24"/>
        <v>-123.15931955649724</v>
      </c>
      <c r="II67" s="60">
        <f t="shared" si="24"/>
        <v>-147.69389292171593</v>
      </c>
      <c r="IJ67" s="60">
        <f t="shared" si="24"/>
        <v>-147.69389292171593</v>
      </c>
      <c r="IK67" s="60">
        <f t="shared" si="24"/>
        <v>-147.69389292171593</v>
      </c>
      <c r="IL67" s="60">
        <f t="shared" si="24"/>
        <v>-147.69389292171593</v>
      </c>
      <c r="IM67" s="60">
        <f t="shared" si="24"/>
        <v>-147.69389292171593</v>
      </c>
      <c r="IN67" s="60">
        <f t="shared" si="24"/>
        <v>-116.99624520513933</v>
      </c>
      <c r="IO67" s="60">
        <f t="shared" si="24"/>
        <v>-116.99624520513933</v>
      </c>
      <c r="IP67" s="60">
        <f t="shared" si="24"/>
        <v>-116.99624520513933</v>
      </c>
      <c r="IQ67" s="60">
        <f t="shared" si="24"/>
        <v>-116.99624520513933</v>
      </c>
      <c r="IR67" s="60">
        <f t="shared" si="24"/>
        <v>-116.99624520513933</v>
      </c>
      <c r="IS67" s="60">
        <f t="shared" si="24"/>
        <v>-143.6698767423407</v>
      </c>
      <c r="IT67" s="60">
        <f t="shared" si="24"/>
        <v>-142.49339836910119</v>
      </c>
      <c r="IU67" s="60">
        <f t="shared" si="24"/>
        <v>-142.49339836910119</v>
      </c>
      <c r="IV67" s="60">
        <f t="shared" si="24"/>
        <v>-142.49339836910119</v>
      </c>
      <c r="IW67" s="60">
        <f t="shared" si="24"/>
        <v>-144.602477319591</v>
      </c>
      <c r="IX67" s="60">
        <f t="shared" si="24"/>
        <v>-144.602477319591</v>
      </c>
      <c r="IY67" s="60">
        <f t="shared" si="24"/>
        <v>-137.64699856673894</v>
      </c>
      <c r="IZ67" s="60">
        <f t="shared" si="24"/>
        <v>-137.65170891949901</v>
      </c>
      <c r="JA67" s="60">
        <f t="shared" ref="JA67:LA67" si="25">IFERROR(-228.6+10*LOG(JA27*JA21*1000000), "-")</f>
        <v>-125.88216458104526</v>
      </c>
      <c r="JB67" s="60">
        <f t="shared" si="25"/>
        <v>-127.29666231504993</v>
      </c>
      <c r="JC67" s="60">
        <f t="shared" si="25"/>
        <v>-127.29666231504993</v>
      </c>
      <c r="JD67" s="60" t="str">
        <f t="shared" si="25"/>
        <v>-</v>
      </c>
      <c r="JE67" s="60" t="str">
        <f t="shared" si="25"/>
        <v>-</v>
      </c>
      <c r="JF67" s="60" t="str">
        <f t="shared" si="25"/>
        <v>-</v>
      </c>
      <c r="JG67" s="60" t="str">
        <f t="shared" si="25"/>
        <v>-</v>
      </c>
      <c r="JH67" s="60" t="str">
        <f t="shared" si="25"/>
        <v>-</v>
      </c>
      <c r="JI67" s="60" t="str">
        <f t="shared" si="25"/>
        <v>-</v>
      </c>
      <c r="JJ67" s="60" t="str">
        <f t="shared" si="25"/>
        <v>-</v>
      </c>
      <c r="JK67" s="60" t="str">
        <f t="shared" si="25"/>
        <v>-</v>
      </c>
      <c r="JL67" s="60">
        <f t="shared" si="25"/>
        <v>-151.69803919971486</v>
      </c>
      <c r="JM67" s="60">
        <f t="shared" si="25"/>
        <v>-151.69803919971486</v>
      </c>
      <c r="JN67" s="60">
        <f t="shared" si="25"/>
        <v>-152.92726544682949</v>
      </c>
      <c r="JO67" s="60">
        <f t="shared" si="25"/>
        <v>-151.69803919971486</v>
      </c>
      <c r="JP67" s="60">
        <f t="shared" si="25"/>
        <v>-151.69803919971486</v>
      </c>
      <c r="JQ67" s="60">
        <f t="shared" si="25"/>
        <v>-152.92726544682949</v>
      </c>
      <c r="JR67" s="60">
        <f t="shared" si="25"/>
        <v>-151.69803919971486</v>
      </c>
      <c r="JS67" s="60">
        <f t="shared" si="25"/>
        <v>-151.69803919971486</v>
      </c>
      <c r="JT67" s="60">
        <f t="shared" si="25"/>
        <v>-152.92726544682949</v>
      </c>
      <c r="JU67" s="60">
        <f t="shared" si="25"/>
        <v>-133.12471423540217</v>
      </c>
      <c r="JV67" s="60">
        <f t="shared" si="25"/>
        <v>-136.13501419204198</v>
      </c>
      <c r="JW67" s="60">
        <f t="shared" si="25"/>
        <v>-123.543074925878</v>
      </c>
      <c r="JX67" s="60">
        <f t="shared" si="25"/>
        <v>-123.543074925878</v>
      </c>
      <c r="JY67" s="60">
        <f t="shared" si="25"/>
        <v>-123.543074925878</v>
      </c>
      <c r="JZ67" s="60">
        <f t="shared" si="25"/>
        <v>-123.543074925878</v>
      </c>
      <c r="KA67" s="60">
        <f t="shared" si="25"/>
        <v>-123.543074925878</v>
      </c>
      <c r="KB67" s="60">
        <f t="shared" si="25"/>
        <v>-123.543074925878</v>
      </c>
      <c r="KC67" s="60">
        <f t="shared" si="25"/>
        <v>-133.12471423540217</v>
      </c>
      <c r="KD67" s="60">
        <f t="shared" si="25"/>
        <v>-136.13501419204198</v>
      </c>
      <c r="KE67" s="60">
        <f t="shared" si="25"/>
        <v>-143.12471423540217</v>
      </c>
      <c r="KF67" s="60">
        <f t="shared" si="25"/>
        <v>-123.543074925878</v>
      </c>
      <c r="KG67" s="60">
        <f t="shared" si="25"/>
        <v>-123.543074925878</v>
      </c>
      <c r="KH67" s="60">
        <f t="shared" si="25"/>
        <v>-123.543074925878</v>
      </c>
      <c r="KI67" s="60">
        <f t="shared" si="25"/>
        <v>-123.543074925878</v>
      </c>
      <c r="KJ67" s="60">
        <f t="shared" si="25"/>
        <v>-123.543074925878</v>
      </c>
      <c r="KK67" s="60">
        <f t="shared" si="25"/>
        <v>-123.543074925878</v>
      </c>
      <c r="KL67" s="60">
        <f t="shared" si="25"/>
        <v>-108.82276394711153</v>
      </c>
      <c r="KM67" s="60">
        <f t="shared" si="25"/>
        <v>-133.12471423540217</v>
      </c>
      <c r="KN67" s="60">
        <f t="shared" si="25"/>
        <v>-136.13501419204198</v>
      </c>
      <c r="KO67" s="60">
        <f t="shared" si="25"/>
        <v>-136.13501419204198</v>
      </c>
      <c r="KP67" s="60">
        <f t="shared" si="25"/>
        <v>-143.12471423540217</v>
      </c>
      <c r="KQ67" s="60">
        <f t="shared" si="25"/>
        <v>-121.16882374785257</v>
      </c>
      <c r="KR67" s="60">
        <f t="shared" si="25"/>
        <v>-121.16882374785257</v>
      </c>
      <c r="KS67" s="60">
        <f t="shared" si="25"/>
        <v>-121.16882374785257</v>
      </c>
      <c r="KT67" s="60">
        <f t="shared" si="25"/>
        <v>-121.16882374785257</v>
      </c>
      <c r="KU67" s="60">
        <f t="shared" si="25"/>
        <v>-123.543074925878</v>
      </c>
      <c r="KV67" s="60">
        <f t="shared" si="25"/>
        <v>-123.543074925878</v>
      </c>
      <c r="KW67" s="60">
        <f t="shared" si="25"/>
        <v>-123.543074925878</v>
      </c>
      <c r="KX67" s="60">
        <f t="shared" si="25"/>
        <v>-123.543074925878</v>
      </c>
      <c r="KY67" s="60">
        <f t="shared" si="25"/>
        <v>-123.543074925878</v>
      </c>
      <c r="KZ67" s="60">
        <f t="shared" si="25"/>
        <v>-123.543074925878</v>
      </c>
      <c r="LA67" s="60">
        <f t="shared" si="25"/>
        <v>-126.66875401645538</v>
      </c>
      <c r="LB67" s="337"/>
      <c r="LC67" s="337"/>
      <c r="LD67" s="337"/>
      <c r="LE67" s="337"/>
      <c r="LF67" s="337"/>
      <c r="LG67" s="337"/>
      <c r="LH67" s="337"/>
      <c r="LI67" s="337"/>
      <c r="LJ67" s="337"/>
      <c r="LK67" s="337"/>
      <c r="LL67" s="337"/>
      <c r="LM67" s="337"/>
      <c r="LN67" s="337"/>
      <c r="LO67" s="337"/>
      <c r="LP67" s="337"/>
      <c r="LQ67" s="337"/>
      <c r="LR67" s="337"/>
      <c r="LS67" s="337"/>
      <c r="LT67" s="337"/>
      <c r="LU67" s="337"/>
      <c r="LV67" s="337"/>
      <c r="LW67" s="337"/>
      <c r="LX67" s="337"/>
      <c r="LY67" s="337"/>
      <c r="LZ67" s="337"/>
      <c r="MA67" s="337"/>
    </row>
    <row r="68" spans="2:339" ht="39" thickBot="1" x14ac:dyDescent="0.25">
      <c r="B68" s="23" t="s">
        <v>218</v>
      </c>
      <c r="C68" s="58" t="s">
        <v>208</v>
      </c>
      <c r="D68" s="169" t="s">
        <v>38</v>
      </c>
      <c r="E68" s="60">
        <f t="shared" ref="E68:BP68" si="26">IFERROR(E66-E67, "-")</f>
        <v>23.43353691270076</v>
      </c>
      <c r="F68" s="60">
        <f t="shared" si="26"/>
        <v>26.333536912700765</v>
      </c>
      <c r="G68" s="60">
        <f t="shared" si="26"/>
        <v>27.033536912700754</v>
      </c>
      <c r="H68" s="60">
        <f t="shared" si="26"/>
        <v>28.93353691270076</v>
      </c>
      <c r="I68" s="60">
        <f t="shared" si="26"/>
        <v>43.4752526376231</v>
      </c>
      <c r="J68" s="60">
        <f t="shared" si="26"/>
        <v>21.65987873207024</v>
      </c>
      <c r="K68" s="60">
        <f t="shared" si="26"/>
        <v>12.134414264902688</v>
      </c>
      <c r="L68" s="60">
        <f t="shared" si="26"/>
        <v>19.496894377490776</v>
      </c>
      <c r="M68" s="60">
        <f t="shared" si="26"/>
        <v>37.419346306622089</v>
      </c>
      <c r="N68" s="60">
        <f t="shared" si="26"/>
        <v>38.676682056023438</v>
      </c>
      <c r="O68" s="60">
        <f t="shared" si="26"/>
        <v>35.735032185401295</v>
      </c>
      <c r="P68" s="60">
        <f t="shared" si="26"/>
        <v>35.509772570687701</v>
      </c>
      <c r="Q68" s="60">
        <f t="shared" si="26"/>
        <v>36.848715994992048</v>
      </c>
      <c r="R68" s="60">
        <f t="shared" si="26"/>
        <v>37.157293098255053</v>
      </c>
      <c r="S68" s="60">
        <f t="shared" si="26"/>
        <v>38.60651578971742</v>
      </c>
      <c r="T68" s="60">
        <f t="shared" si="26"/>
        <v>40.061110340658274</v>
      </c>
      <c r="U68" s="60">
        <f t="shared" si="26"/>
        <v>43.1350321854013</v>
      </c>
      <c r="V68" s="60">
        <f t="shared" si="26"/>
        <v>42.909772570687707</v>
      </c>
      <c r="W68" s="60">
        <f t="shared" si="26"/>
        <v>44.648715994992045</v>
      </c>
      <c r="X68" s="60">
        <f t="shared" si="26"/>
        <v>24.24427200848578</v>
      </c>
      <c r="Y68" s="60">
        <f t="shared" si="26"/>
        <v>28.153551352030192</v>
      </c>
      <c r="Z68" s="60">
        <f t="shared" si="26"/>
        <v>28.812774043492567</v>
      </c>
      <c r="AA68" s="60">
        <f t="shared" si="26"/>
        <v>29.447368594433428</v>
      </c>
      <c r="AB68" s="60">
        <f t="shared" si="26"/>
        <v>25.584159989869789</v>
      </c>
      <c r="AC68" s="60">
        <f t="shared" si="26"/>
        <v>26.919346306622089</v>
      </c>
      <c r="AD68" s="60">
        <f t="shared" si="26"/>
        <v>31.376682056023441</v>
      </c>
      <c r="AE68" s="60">
        <f t="shared" si="26"/>
        <v>30.541290439176436</v>
      </c>
      <c r="AF68" s="60">
        <f t="shared" si="26"/>
        <v>30.316030824462842</v>
      </c>
      <c r="AG68" s="60">
        <f t="shared" si="26"/>
        <v>31.624974248767188</v>
      </c>
      <c r="AH68" s="60">
        <f t="shared" si="26"/>
        <v>24.657293098255053</v>
      </c>
      <c r="AI68" s="60">
        <f t="shared" si="26"/>
        <v>26.306515789717423</v>
      </c>
      <c r="AJ68" s="60">
        <f t="shared" si="26"/>
        <v>26.861110340658271</v>
      </c>
      <c r="AK68" s="60">
        <f t="shared" si="26"/>
        <v>18.784159989869806</v>
      </c>
      <c r="AL68" s="60">
        <f t="shared" si="26"/>
        <v>19.519346306622083</v>
      </c>
      <c r="AM68" s="60">
        <f t="shared" si="26"/>
        <v>22.076682056023429</v>
      </c>
      <c r="AN68" s="60">
        <f t="shared" si="26"/>
        <v>16.784159989869806</v>
      </c>
      <c r="AO68" s="60">
        <f t="shared" si="26"/>
        <v>16.719346306622072</v>
      </c>
      <c r="AP68" s="60">
        <f t="shared" si="26"/>
        <v>17.176682056023424</v>
      </c>
      <c r="AQ68" s="60">
        <f t="shared" si="26"/>
        <v>21.213551352030208</v>
      </c>
      <c r="AR68" s="60">
        <f t="shared" si="26"/>
        <v>20.362774043492578</v>
      </c>
      <c r="AS68" s="60">
        <f t="shared" si="26"/>
        <v>21.317368594433418</v>
      </c>
      <c r="AT68" s="60">
        <f t="shared" si="26"/>
        <v>15.388692119949042</v>
      </c>
      <c r="AU68" s="60">
        <f t="shared" si="26"/>
        <v>11.097314800259028</v>
      </c>
      <c r="AV68" s="60">
        <f t="shared" si="26"/>
        <v>20.285154596893236</v>
      </c>
      <c r="AW68" s="60">
        <f t="shared" si="26"/>
        <v>21.926769178254716</v>
      </c>
      <c r="AX68" s="60">
        <f t="shared" si="26"/>
        <v>30.111602355980125</v>
      </c>
      <c r="AY68" s="60">
        <f t="shared" si="26"/>
        <v>33.611602355980125</v>
      </c>
      <c r="AZ68" s="60">
        <f t="shared" si="26"/>
        <v>34.611602355980125</v>
      </c>
      <c r="BA68" s="60">
        <f t="shared" si="26"/>
        <v>38.011602355980116</v>
      </c>
      <c r="BB68" s="60">
        <f t="shared" si="26"/>
        <v>27.274001206808848</v>
      </c>
      <c r="BC68" s="60">
        <f t="shared" si="26"/>
        <v>28.774001206808848</v>
      </c>
      <c r="BD68" s="60">
        <f t="shared" si="26"/>
        <v>36.074001206808845</v>
      </c>
      <c r="BE68" s="60">
        <f t="shared" si="26"/>
        <v>37.274001206808848</v>
      </c>
      <c r="BF68" s="60">
        <f t="shared" si="26"/>
        <v>20.801793564842342</v>
      </c>
      <c r="BG68" s="60">
        <f t="shared" si="26"/>
        <v>21.801793564842342</v>
      </c>
      <c r="BH68" s="60">
        <f t="shared" si="26"/>
        <v>25.001793564842345</v>
      </c>
      <c r="BI68" s="60">
        <f t="shared" si="26"/>
        <v>28.511602355980116</v>
      </c>
      <c r="BJ68" s="60">
        <f t="shared" si="26"/>
        <v>24.611602355980125</v>
      </c>
      <c r="BK68" s="60">
        <f t="shared" si="26"/>
        <v>25.911602355980108</v>
      </c>
      <c r="BL68" s="60">
        <f t="shared" si="26"/>
        <v>29.411602355980108</v>
      </c>
      <c r="BM68" s="60">
        <f t="shared" si="26"/>
        <v>32.911602355980108</v>
      </c>
      <c r="BN68" s="60">
        <f t="shared" si="26"/>
        <v>23.43353691270076</v>
      </c>
      <c r="BO68" s="60">
        <f t="shared" si="26"/>
        <v>26.333536912700765</v>
      </c>
      <c r="BP68" s="60">
        <f t="shared" si="26"/>
        <v>27.033536912700754</v>
      </c>
      <c r="BQ68" s="60">
        <f t="shared" ref="BQ68:EB68" si="27">IFERROR(BQ66-BQ67, "-")</f>
        <v>34.785140390012359</v>
      </c>
      <c r="BR68" s="60">
        <f t="shared" si="27"/>
        <v>34.056174354137696</v>
      </c>
      <c r="BS68" s="60">
        <f t="shared" si="27"/>
        <v>23.878420933568435</v>
      </c>
      <c r="BT68" s="60">
        <f t="shared" si="27"/>
        <v>19.871424811743424</v>
      </c>
      <c r="BU68" s="60">
        <f t="shared" si="27"/>
        <v>21.871424811743424</v>
      </c>
      <c r="BV68" s="60">
        <f t="shared" si="27"/>
        <v>19.367763520397403</v>
      </c>
      <c r="BW68" s="60">
        <f t="shared" si="27"/>
        <v>22.35361791131902</v>
      </c>
      <c r="BX68" s="60">
        <f t="shared" si="27"/>
        <v>24.838045588163652</v>
      </c>
      <c r="BY68" s="60">
        <f t="shared" si="27"/>
        <v>21.441438555039326</v>
      </c>
      <c r="BZ68" s="60">
        <f t="shared" si="27"/>
        <v>13.041795751841107</v>
      </c>
      <c r="CA68" s="60">
        <f t="shared" si="27"/>
        <v>15.110394222999801</v>
      </c>
      <c r="CB68" s="60">
        <f t="shared" si="27"/>
        <v>27.745652008715695</v>
      </c>
      <c r="CC68" s="60">
        <f t="shared" si="27"/>
        <v>26.57506932919766</v>
      </c>
      <c r="CD68" s="60">
        <f t="shared" si="27"/>
        <v>20.843230332667758</v>
      </c>
      <c r="CE68" s="60">
        <f t="shared" si="27"/>
        <v>27.165984869676166</v>
      </c>
      <c r="CF68" s="60">
        <f t="shared" si="27"/>
        <v>24.224838743857447</v>
      </c>
      <c r="CG68" s="60">
        <f t="shared" si="27"/>
        <v>31.249854864607073</v>
      </c>
      <c r="CH68" s="60">
        <f t="shared" si="27"/>
        <v>30.798295225044001</v>
      </c>
      <c r="CI68" s="60">
        <f t="shared" si="27"/>
        <v>24.830959767597676</v>
      </c>
      <c r="CJ68" s="60">
        <f t="shared" si="27"/>
        <v>27.867026233702234</v>
      </c>
      <c r="CK68" s="60">
        <f t="shared" si="27"/>
        <v>24.752958230804296</v>
      </c>
      <c r="CL68" s="60">
        <f t="shared" si="27"/>
        <v>32.479726732592425</v>
      </c>
      <c r="CM68" s="60">
        <f t="shared" si="27"/>
        <v>31.691858337038141</v>
      </c>
      <c r="CN68" s="60">
        <f t="shared" si="27"/>
        <v>21.624879672719899</v>
      </c>
      <c r="CO68" s="60">
        <f t="shared" si="27"/>
        <v>27.705952424809595</v>
      </c>
      <c r="CP68" s="60">
        <f t="shared" si="27"/>
        <v>19.501637114827943</v>
      </c>
      <c r="CQ68" s="60">
        <f t="shared" si="27"/>
        <v>17.49012986622246</v>
      </c>
      <c r="CR68" s="60">
        <f t="shared" si="27"/>
        <v>18.182051894587886</v>
      </c>
      <c r="CS68" s="60">
        <f t="shared" si="27"/>
        <v>18.18333099069568</v>
      </c>
      <c r="CT68" s="60">
        <f t="shared" si="27"/>
        <v>18.577374840024163</v>
      </c>
      <c r="CU68" s="60">
        <f t="shared" si="27"/>
        <v>20.082799902488134</v>
      </c>
      <c r="CV68" s="60">
        <f t="shared" si="27"/>
        <v>20.665685972211605</v>
      </c>
      <c r="CW68" s="60">
        <f t="shared" si="27"/>
        <v>20.724553135180059</v>
      </c>
      <c r="CX68" s="60">
        <f t="shared" si="27"/>
        <v>21.055955820219594</v>
      </c>
      <c r="CY68" s="60">
        <f t="shared" si="27"/>
        <v>20.750808057891135</v>
      </c>
      <c r="CZ68" s="60">
        <f t="shared" si="27"/>
        <v>18.071079274899319</v>
      </c>
      <c r="DA68" s="60">
        <f t="shared" si="27"/>
        <v>19.17826229174257</v>
      </c>
      <c r="DB68" s="60">
        <f t="shared" si="27"/>
        <v>18.176585403068358</v>
      </c>
      <c r="DC68" s="60">
        <f t="shared" si="27"/>
        <v>18.178088271286725</v>
      </c>
      <c r="DD68" s="60">
        <f t="shared" si="27"/>
        <v>17.177483733691005</v>
      </c>
      <c r="DE68" s="60">
        <f t="shared" si="27"/>
        <v>21.139293368690844</v>
      </c>
      <c r="DF68" s="60">
        <f t="shared" si="27"/>
        <v>23.13741771466924</v>
      </c>
      <c r="DG68" s="60">
        <f t="shared" si="27"/>
        <v>22.674359073433521</v>
      </c>
      <c r="DH68" s="60">
        <f t="shared" si="27"/>
        <v>20.423869205712705</v>
      </c>
      <c r="DI68" s="60">
        <f t="shared" si="27"/>
        <v>18.413486659917211</v>
      </c>
      <c r="DJ68" s="60">
        <f t="shared" si="27"/>
        <v>18.470083765477995</v>
      </c>
      <c r="DK68" s="60">
        <f t="shared" si="27"/>
        <v>18.363224187757226</v>
      </c>
      <c r="DL68" s="60">
        <f t="shared" si="27"/>
        <v>19.524555483107449</v>
      </c>
      <c r="DM68" s="60">
        <f t="shared" si="27"/>
        <v>21.967222198546679</v>
      </c>
      <c r="DN68" s="60">
        <f t="shared" si="27"/>
        <v>20.627405040464794</v>
      </c>
      <c r="DO68" s="60">
        <f t="shared" si="27"/>
        <v>20.623710788910429</v>
      </c>
      <c r="DP68" s="60">
        <f t="shared" si="27"/>
        <v>17.997689485417297</v>
      </c>
      <c r="DQ68" s="60">
        <f t="shared" si="27"/>
        <v>28.697784913415219</v>
      </c>
      <c r="DR68" s="60">
        <f t="shared" si="27"/>
        <v>19.50162659846012</v>
      </c>
      <c r="DS68" s="60">
        <f t="shared" si="27"/>
        <v>18.105979623292754</v>
      </c>
      <c r="DT68" s="60">
        <f t="shared" si="27"/>
        <v>18.182057965977179</v>
      </c>
      <c r="DU68" s="60">
        <f t="shared" si="27"/>
        <v>18.183284334733983</v>
      </c>
      <c r="DV68" s="60">
        <f t="shared" si="27"/>
        <v>24.183314180912262</v>
      </c>
      <c r="DW68" s="60">
        <f t="shared" si="27"/>
        <v>19.276039673206952</v>
      </c>
      <c r="DX68" s="60">
        <f t="shared" si="27"/>
        <v>19.665682542505635</v>
      </c>
      <c r="DY68" s="60">
        <f t="shared" si="27"/>
        <v>19.724573663401856</v>
      </c>
      <c r="DZ68" s="60">
        <f t="shared" si="27"/>
        <v>20.054641194642386</v>
      </c>
      <c r="EA68" s="60">
        <f t="shared" si="27"/>
        <v>17.632031995659858</v>
      </c>
      <c r="EB68" s="60">
        <f t="shared" si="27"/>
        <v>18.071152658045975</v>
      </c>
      <c r="EC68" s="60">
        <f t="shared" ref="EC68:GN68" si="28">IFERROR(EC66-EC67, "-")</f>
        <v>25.677813887114894</v>
      </c>
      <c r="ED68" s="60">
        <f t="shared" si="28"/>
        <v>21.676219051484551</v>
      </c>
      <c r="EE68" s="60">
        <f t="shared" si="28"/>
        <v>23.677756378653612</v>
      </c>
      <c r="EF68" s="60">
        <f t="shared" si="28"/>
        <v>20.677152618666881</v>
      </c>
      <c r="EG68" s="60">
        <f t="shared" si="28"/>
        <v>25.139623780100735</v>
      </c>
      <c r="EH68" s="60">
        <f t="shared" si="28"/>
        <v>25.139630323236815</v>
      </c>
      <c r="EI68" s="60">
        <f t="shared" si="28"/>
        <v>22.932740263968839</v>
      </c>
      <c r="EJ68" s="60">
        <f t="shared" si="28"/>
        <v>20.426692052576939</v>
      </c>
      <c r="EK68" s="60">
        <f t="shared" si="28"/>
        <v>20.41339802385842</v>
      </c>
      <c r="EL68" s="60">
        <f t="shared" si="28"/>
        <v>18.473657327765693</v>
      </c>
      <c r="EM68" s="60">
        <f t="shared" si="28"/>
        <v>23.36259611603144</v>
      </c>
      <c r="EN68" s="60">
        <f t="shared" si="28"/>
        <v>22.130300611318134</v>
      </c>
      <c r="EO68" s="60">
        <f t="shared" si="28"/>
        <v>22.237116707795479</v>
      </c>
      <c r="EP68" s="60">
        <f t="shared" si="28"/>
        <v>19.917609207060991</v>
      </c>
      <c r="EQ68" s="60">
        <f t="shared" si="28"/>
        <v>19.52476667157022</v>
      </c>
      <c r="ER68" s="60">
        <f t="shared" si="28"/>
        <v>31.454618983382503</v>
      </c>
      <c r="ES68" s="60">
        <f t="shared" si="28"/>
        <v>29.466585352198479</v>
      </c>
      <c r="ET68" s="60">
        <f t="shared" si="28"/>
        <v>25.071112542698529</v>
      </c>
      <c r="EU68" s="60">
        <f t="shared" si="28"/>
        <v>31.359083666967351</v>
      </c>
      <c r="EV68" s="60">
        <f t="shared" si="28"/>
        <v>29.147194149398402</v>
      </c>
      <c r="EW68" s="60">
        <f t="shared" si="28"/>
        <v>36.493707302489881</v>
      </c>
      <c r="EX68" s="60">
        <f t="shared" si="28"/>
        <v>34.622904644896821</v>
      </c>
      <c r="EY68" s="60">
        <f t="shared" si="28"/>
        <v>28.554175615462455</v>
      </c>
      <c r="EZ68" s="60">
        <f t="shared" si="28"/>
        <v>31.658762576579747</v>
      </c>
      <c r="FA68" s="60">
        <f t="shared" si="28"/>
        <v>28.473652918229192</v>
      </c>
      <c r="FB68" s="60">
        <f t="shared" si="28"/>
        <v>21.186782148278553</v>
      </c>
      <c r="FC68" s="60">
        <f t="shared" si="28"/>
        <v>16.683860055096346</v>
      </c>
      <c r="FD68" s="60">
        <f t="shared" si="28"/>
        <v>22.001346474558105</v>
      </c>
      <c r="FE68" s="60">
        <f t="shared" si="28"/>
        <v>21.621697400600084</v>
      </c>
      <c r="FF68" s="60">
        <f t="shared" si="28"/>
        <v>23.989575743567798</v>
      </c>
      <c r="FG68" s="60">
        <f t="shared" si="28"/>
        <v>21.812225183947135</v>
      </c>
      <c r="FH68" s="60">
        <f t="shared" si="28"/>
        <v>16.68163915333102</v>
      </c>
      <c r="FI68" s="60">
        <f t="shared" si="28"/>
        <v>16.683328400549811</v>
      </c>
      <c r="FJ68" s="60">
        <f t="shared" si="28"/>
        <v>26.023019352492526</v>
      </c>
      <c r="FK68" s="60">
        <f t="shared" si="28"/>
        <v>23.794080138148274</v>
      </c>
      <c r="FL68" s="60">
        <f t="shared" si="28"/>
        <v>19.540285896764004</v>
      </c>
      <c r="FM68" s="60">
        <f t="shared" si="28"/>
        <v>28.336637172859426</v>
      </c>
      <c r="FN68" s="60">
        <f t="shared" si="28"/>
        <v>25.031562370182357</v>
      </c>
      <c r="FO68" s="60">
        <f t="shared" si="28"/>
        <v>32.019631394414191</v>
      </c>
      <c r="FP68" s="60">
        <f t="shared" si="28"/>
        <v>25.8993263824091</v>
      </c>
      <c r="FQ68" s="60">
        <f t="shared" si="28"/>
        <v>22.219291614035313</v>
      </c>
      <c r="FR68" s="60">
        <f t="shared" si="28"/>
        <v>24.020220207916907</v>
      </c>
      <c r="FS68" s="60">
        <f t="shared" si="28"/>
        <v>21.356877790474698</v>
      </c>
      <c r="FT68" s="60">
        <f t="shared" si="28"/>
        <v>21.16398305222215</v>
      </c>
      <c r="FU68" s="60">
        <f t="shared" si="28"/>
        <v>30.966458270768385</v>
      </c>
      <c r="FV68" s="60">
        <f t="shared" si="28"/>
        <v>31.036847491183437</v>
      </c>
      <c r="FW68" s="60">
        <f t="shared" si="28"/>
        <v>27.222973015796029</v>
      </c>
      <c r="FX68" s="60">
        <f t="shared" si="28"/>
        <v>22.192956273563553</v>
      </c>
      <c r="FY68" s="60">
        <f t="shared" si="28"/>
        <v>23.12289796103822</v>
      </c>
      <c r="FZ68" s="60">
        <f t="shared" si="28"/>
        <v>22.309739982886867</v>
      </c>
      <c r="GA68" s="60">
        <f t="shared" si="28"/>
        <v>17.172686046179436</v>
      </c>
      <c r="GB68" s="60">
        <f t="shared" si="28"/>
        <v>17.108115074844946</v>
      </c>
      <c r="GC68" s="60">
        <f t="shared" si="28"/>
        <v>22.942107747475887</v>
      </c>
      <c r="GD68" s="60">
        <f t="shared" si="28"/>
        <v>41.899337995516248</v>
      </c>
      <c r="GE68" s="60">
        <f t="shared" si="28"/>
        <v>42.733650398182419</v>
      </c>
      <c r="GF68" s="60">
        <f t="shared" si="28"/>
        <v>42.733650398182419</v>
      </c>
      <c r="GG68" s="60">
        <f t="shared" si="28"/>
        <v>42.999534987805248</v>
      </c>
      <c r="GH68" s="60">
        <f t="shared" si="28"/>
        <v>42.999534987805248</v>
      </c>
      <c r="GI68" s="60">
        <f t="shared" si="28"/>
        <v>45.69933799551626</v>
      </c>
      <c r="GJ68" s="60">
        <f t="shared" si="28"/>
        <v>45.699534987805265</v>
      </c>
      <c r="GK68" s="60">
        <f t="shared" si="28"/>
        <v>45.433650398182436</v>
      </c>
      <c r="GL68" s="60">
        <f t="shared" si="28"/>
        <v>45.433650398182436</v>
      </c>
      <c r="GM68" s="60">
        <f t="shared" si="28"/>
        <v>45.699534987805265</v>
      </c>
      <c r="GN68" s="60">
        <f t="shared" si="28"/>
        <v>45.699534987805265</v>
      </c>
      <c r="GO68" s="60">
        <f t="shared" ref="GO68:IZ68" si="29">IFERROR(GO66-GO67, "-")</f>
        <v>45.69933799551626</v>
      </c>
      <c r="GP68" s="60">
        <f t="shared" si="29"/>
        <v>24.202342550164502</v>
      </c>
      <c r="GQ68" s="60">
        <f t="shared" si="29"/>
        <v>17.863299107765442</v>
      </c>
      <c r="GR68" s="60">
        <f t="shared" si="29"/>
        <v>18.265524581949094</v>
      </c>
      <c r="GS68" s="60">
        <f t="shared" si="29"/>
        <v>34.785140390012359</v>
      </c>
      <c r="GT68" s="60">
        <f t="shared" si="29"/>
        <v>40.937916139137357</v>
      </c>
      <c r="GU68" s="60">
        <f t="shared" si="29"/>
        <v>40.63163371874046</v>
      </c>
      <c r="GV68" s="60">
        <f t="shared" si="29"/>
        <v>35.197078748566142</v>
      </c>
      <c r="GW68" s="60">
        <f t="shared" si="29"/>
        <v>41.948757131434022</v>
      </c>
      <c r="GX68" s="60">
        <f t="shared" si="29"/>
        <v>42.142474711037138</v>
      </c>
      <c r="GY68" s="60">
        <f t="shared" si="29"/>
        <v>31.206709759059294</v>
      </c>
      <c r="GZ68" s="60">
        <f t="shared" si="29"/>
        <v>31.13791613913736</v>
      </c>
      <c r="HA68" s="60">
        <f t="shared" si="29"/>
        <v>30.931633718740471</v>
      </c>
      <c r="HB68" s="60">
        <f t="shared" si="29"/>
        <v>22.325788501438382</v>
      </c>
      <c r="HC68" s="60">
        <f t="shared" si="29"/>
        <v>23.603361168963033</v>
      </c>
      <c r="HD68" s="60">
        <f t="shared" si="29"/>
        <v>23.29707874856615</v>
      </c>
      <c r="HE68" s="60">
        <f t="shared" si="29"/>
        <v>32.248757131434033</v>
      </c>
      <c r="HF68" s="60">
        <f t="shared" si="29"/>
        <v>32.54247471103713</v>
      </c>
      <c r="HG68" s="60">
        <f t="shared" si="29"/>
        <v>22.829137091534648</v>
      </c>
      <c r="HH68" s="60">
        <f t="shared" si="29"/>
        <v>22.806709759059316</v>
      </c>
      <c r="HI68" s="60">
        <f t="shared" si="29"/>
        <v>22.800427338662388</v>
      </c>
      <c r="HJ68" s="60">
        <f t="shared" si="29"/>
        <v>22.037916139137366</v>
      </c>
      <c r="HK68" s="60">
        <f t="shared" si="29"/>
        <v>22.031633718740466</v>
      </c>
      <c r="HL68" s="60">
        <f t="shared" si="29"/>
        <v>15.825788501438382</v>
      </c>
      <c r="HM68" s="60">
        <f t="shared" si="29"/>
        <v>16.003361168963039</v>
      </c>
      <c r="HN68" s="60">
        <f t="shared" si="29"/>
        <v>16.097078748566133</v>
      </c>
      <c r="HO68" s="60">
        <f t="shared" si="29"/>
        <v>22.271184463909364</v>
      </c>
      <c r="HP68" s="60">
        <f t="shared" si="29"/>
        <v>23.648757131434024</v>
      </c>
      <c r="HQ68" s="60">
        <f t="shared" si="29"/>
        <v>24.242474711037133</v>
      </c>
      <c r="HR68" s="60">
        <f t="shared" si="29"/>
        <v>21.129137091534631</v>
      </c>
      <c r="HS68" s="60">
        <f t="shared" si="29"/>
        <v>21.506709759059305</v>
      </c>
      <c r="HT68" s="60">
        <f t="shared" si="29"/>
        <v>21.300427338662388</v>
      </c>
      <c r="HU68" s="60">
        <f t="shared" si="29"/>
        <v>18.960343471612703</v>
      </c>
      <c r="HV68" s="60">
        <f t="shared" si="29"/>
        <v>20.737916139137354</v>
      </c>
      <c r="HW68" s="60">
        <f t="shared" si="29"/>
        <v>20.731633718740454</v>
      </c>
      <c r="HX68" s="60">
        <f t="shared" si="29"/>
        <v>14.02578850143837</v>
      </c>
      <c r="HY68" s="60">
        <f t="shared" si="29"/>
        <v>14.503361168963039</v>
      </c>
      <c r="HZ68" s="60">
        <f t="shared" si="29"/>
        <v>14.29707874856615</v>
      </c>
      <c r="IA68" s="60">
        <f t="shared" si="29"/>
        <v>20.371184463909373</v>
      </c>
      <c r="IB68" s="60">
        <f t="shared" si="29"/>
        <v>21.948757131434036</v>
      </c>
      <c r="IC68" s="60">
        <f t="shared" si="29"/>
        <v>22.342474711037141</v>
      </c>
      <c r="ID68" s="60">
        <f t="shared" si="29"/>
        <v>13.291532613230686</v>
      </c>
      <c r="IE68" s="60">
        <f t="shared" si="29"/>
        <v>15.191532613230692</v>
      </c>
      <c r="IF68" s="60">
        <f t="shared" si="29"/>
        <v>32.456645226876432</v>
      </c>
      <c r="IG68" s="60">
        <f t="shared" si="29"/>
        <v>32.456645226876432</v>
      </c>
      <c r="IH68" s="60">
        <f t="shared" si="29"/>
        <v>35.466945183516245</v>
      </c>
      <c r="II68" s="60">
        <f t="shared" si="29"/>
        <v>12.578501839072544</v>
      </c>
      <c r="IJ68" s="60">
        <f t="shared" si="29"/>
        <v>12.578501839072544</v>
      </c>
      <c r="IK68" s="60">
        <f t="shared" si="29"/>
        <v>12.578501839072544</v>
      </c>
      <c r="IL68" s="60">
        <f t="shared" si="29"/>
        <v>12.578501839072544</v>
      </c>
      <c r="IM68" s="60">
        <f t="shared" si="29"/>
        <v>12.578501839072544</v>
      </c>
      <c r="IN68" s="60">
        <f t="shared" si="29"/>
        <v>12.580118590044819</v>
      </c>
      <c r="IO68" s="60">
        <f t="shared" si="29"/>
        <v>12.580118590044819</v>
      </c>
      <c r="IP68" s="60">
        <f t="shared" si="29"/>
        <v>12.580118590044819</v>
      </c>
      <c r="IQ68" s="60">
        <f t="shared" si="29"/>
        <v>12.580118590044819</v>
      </c>
      <c r="IR68" s="60">
        <f t="shared" si="29"/>
        <v>12.580118590044819</v>
      </c>
      <c r="IS68" s="60">
        <f t="shared" si="29"/>
        <v>11.160803533028712</v>
      </c>
      <c r="IT68" s="60">
        <f t="shared" si="29"/>
        <v>15.324578145292307</v>
      </c>
      <c r="IU68" s="60">
        <f t="shared" si="29"/>
        <v>17.52457814529231</v>
      </c>
      <c r="IV68" s="60">
        <f t="shared" si="29"/>
        <v>19.224578145292298</v>
      </c>
      <c r="IW68" s="60">
        <f t="shared" si="29"/>
        <v>21.575960616845123</v>
      </c>
      <c r="IX68" s="60">
        <f t="shared" si="29"/>
        <v>21.575960616845123</v>
      </c>
      <c r="IY68" s="60">
        <f t="shared" si="29"/>
        <v>32.366103370354637</v>
      </c>
      <c r="IZ68" s="60">
        <f t="shared" si="29"/>
        <v>16.543424250567369</v>
      </c>
      <c r="JA68" s="60">
        <f t="shared" ref="JA68:LA68" si="30">IFERROR(JA66-JA67, "-")</f>
        <v>21.973879912113617</v>
      </c>
      <c r="JB68" s="60">
        <f t="shared" si="30"/>
        <v>44.915169755462671</v>
      </c>
      <c r="JC68" s="60">
        <f t="shared" si="30"/>
        <v>40.71576711866561</v>
      </c>
      <c r="JD68" s="60" t="str">
        <f t="shared" si="30"/>
        <v>-</v>
      </c>
      <c r="JE68" s="60" t="str">
        <f t="shared" si="30"/>
        <v>-</v>
      </c>
      <c r="JF68" s="60" t="str">
        <f t="shared" si="30"/>
        <v>-</v>
      </c>
      <c r="JG68" s="60" t="str">
        <f t="shared" si="30"/>
        <v>-</v>
      </c>
      <c r="JH68" s="60" t="str">
        <f t="shared" si="30"/>
        <v>-</v>
      </c>
      <c r="JI68" s="60" t="str">
        <f t="shared" si="30"/>
        <v>-</v>
      </c>
      <c r="JJ68" s="60" t="str">
        <f t="shared" si="30"/>
        <v>-</v>
      </c>
      <c r="JK68" s="60" t="str">
        <f t="shared" si="30"/>
        <v>-</v>
      </c>
      <c r="JL68" s="60">
        <f t="shared" si="30"/>
        <v>21.455273546323781</v>
      </c>
      <c r="JM68" s="60">
        <f t="shared" si="30"/>
        <v>19.955273546323781</v>
      </c>
      <c r="JN68" s="60">
        <f t="shared" si="30"/>
        <v>19.884809059416938</v>
      </c>
      <c r="JO68" s="60">
        <f t="shared" si="30"/>
        <v>21.245993669565763</v>
      </c>
      <c r="JP68" s="60">
        <f t="shared" si="30"/>
        <v>19.745993669565763</v>
      </c>
      <c r="JQ68" s="60">
        <f t="shared" si="30"/>
        <v>19.675529182658892</v>
      </c>
      <c r="JR68" s="60">
        <f t="shared" si="30"/>
        <v>21.294867505297219</v>
      </c>
      <c r="JS68" s="60">
        <f t="shared" si="30"/>
        <v>19.794867505297219</v>
      </c>
      <c r="JT68" s="60">
        <f t="shared" si="30"/>
        <v>19.724403018390348</v>
      </c>
      <c r="JU68" s="60">
        <f t="shared" si="30"/>
        <v>17.994629774820922</v>
      </c>
      <c r="JV68" s="60">
        <f t="shared" si="30"/>
        <v>21.004929731460734</v>
      </c>
      <c r="JW68" s="60">
        <f t="shared" si="30"/>
        <v>29.538664305113301</v>
      </c>
      <c r="JX68" s="60">
        <f t="shared" si="30"/>
        <v>29.567691137706944</v>
      </c>
      <c r="JY68" s="60">
        <f t="shared" si="30"/>
        <v>29.268381454540204</v>
      </c>
      <c r="JZ68" s="60">
        <f t="shared" si="30"/>
        <v>29.538664305113301</v>
      </c>
      <c r="KA68" s="60">
        <f t="shared" si="30"/>
        <v>29.567691137706944</v>
      </c>
      <c r="KB68" s="60">
        <f t="shared" si="30"/>
        <v>29.268381454540204</v>
      </c>
      <c r="KC68" s="60">
        <f t="shared" si="30"/>
        <v>17.775825435899279</v>
      </c>
      <c r="KD68" s="60">
        <f t="shared" si="30"/>
        <v>20.786125392539091</v>
      </c>
      <c r="KE68" s="60">
        <f t="shared" si="30"/>
        <v>20.875825435899287</v>
      </c>
      <c r="KF68" s="60">
        <f t="shared" si="30"/>
        <v>29.321925132078448</v>
      </c>
      <c r="KG68" s="60">
        <f t="shared" si="30"/>
        <v>29.350951964672092</v>
      </c>
      <c r="KH68" s="60">
        <f t="shared" si="30"/>
        <v>29.051642281505352</v>
      </c>
      <c r="KI68" s="60">
        <f t="shared" si="30"/>
        <v>29.321925132078448</v>
      </c>
      <c r="KJ68" s="60">
        <f t="shared" si="30"/>
        <v>29.350951964672092</v>
      </c>
      <c r="KK68" s="60">
        <f t="shared" si="30"/>
        <v>29.051642281505352</v>
      </c>
      <c r="KL68" s="60">
        <f t="shared" si="30"/>
        <v>59.782793382700277</v>
      </c>
      <c r="KM68" s="60">
        <f t="shared" si="30"/>
        <v>17.849695485731175</v>
      </c>
      <c r="KN68" s="60">
        <f t="shared" si="30"/>
        <v>20.859995442370987</v>
      </c>
      <c r="KO68" s="60">
        <f t="shared" si="30"/>
        <v>13.959995442370996</v>
      </c>
      <c r="KP68" s="60">
        <f t="shared" si="30"/>
        <v>20.949695485731183</v>
      </c>
      <c r="KQ68" s="60">
        <f t="shared" si="30"/>
        <v>33.884509935708493</v>
      </c>
      <c r="KR68" s="60">
        <f t="shared" si="30"/>
        <v>33.913536768302166</v>
      </c>
      <c r="KS68" s="60">
        <f t="shared" si="30"/>
        <v>33.614227085135397</v>
      </c>
      <c r="KT68" s="60">
        <f t="shared" si="30"/>
        <v>33.504045189439879</v>
      </c>
      <c r="KU68" s="60">
        <f t="shared" si="30"/>
        <v>29.469478420750718</v>
      </c>
      <c r="KV68" s="60">
        <f t="shared" si="30"/>
        <v>29.498505253344362</v>
      </c>
      <c r="KW68" s="60">
        <f t="shared" si="30"/>
        <v>29.19919557017765</v>
      </c>
      <c r="KX68" s="60">
        <f t="shared" si="30"/>
        <v>29.469478420750718</v>
      </c>
      <c r="KY68" s="60">
        <f t="shared" si="30"/>
        <v>29.498505253344362</v>
      </c>
      <c r="KZ68" s="60">
        <f t="shared" si="30"/>
        <v>29.19919557017765</v>
      </c>
      <c r="LA68" s="60">
        <f t="shared" si="30"/>
        <v>33.314692765059505</v>
      </c>
      <c r="LB68" s="337"/>
      <c r="LC68" s="337"/>
      <c r="LD68" s="337"/>
      <c r="LE68" s="337"/>
      <c r="LF68" s="337"/>
      <c r="LG68" s="337"/>
      <c r="LH68" s="337"/>
      <c r="LI68" s="337"/>
      <c r="LJ68" s="337"/>
      <c r="LK68" s="337"/>
      <c r="LL68" s="337"/>
      <c r="LM68" s="337"/>
      <c r="LN68" s="337"/>
      <c r="LO68" s="337"/>
      <c r="LP68" s="337"/>
      <c r="LQ68" s="337"/>
      <c r="LR68" s="337"/>
      <c r="LS68" s="337"/>
      <c r="LT68" s="337"/>
      <c r="LU68" s="337"/>
      <c r="LV68" s="337"/>
      <c r="LW68" s="337"/>
      <c r="LX68" s="337"/>
      <c r="LY68" s="337"/>
      <c r="LZ68" s="337"/>
      <c r="MA68" s="337"/>
    </row>
    <row r="69" spans="2:339" ht="13.5" thickBot="1" x14ac:dyDescent="0.25">
      <c r="B69" s="23" t="s">
        <v>219</v>
      </c>
      <c r="C69" s="58" t="s">
        <v>212</v>
      </c>
      <c r="D69" s="169" t="s">
        <v>38</v>
      </c>
      <c r="E69" s="60">
        <f t="shared" ref="E69:BP69" si="31">IFERROR(-10*LOG(10^(-E47/10)+10^(-E48/10)), "-")</f>
        <v>17.761095931681524</v>
      </c>
      <c r="F69" s="60">
        <f t="shared" si="31"/>
        <v>20.508378637049379</v>
      </c>
      <c r="G69" s="60">
        <f t="shared" si="31"/>
        <v>21.154832780582502</v>
      </c>
      <c r="H69" s="60">
        <f t="shared" si="31"/>
        <v>25.365318140443399</v>
      </c>
      <c r="I69" s="60">
        <f t="shared" si="31"/>
        <v>28.23565137563515</v>
      </c>
      <c r="J69" s="60">
        <f t="shared" si="31"/>
        <v>36.000000000000007</v>
      </c>
      <c r="K69" s="60">
        <f t="shared" si="31"/>
        <v>33</v>
      </c>
      <c r="L69" s="60">
        <f t="shared" si="31"/>
        <v>36.000000000000007</v>
      </c>
      <c r="M69" s="60">
        <f t="shared" si="31"/>
        <v>29.629999601173242</v>
      </c>
      <c r="N69" s="60">
        <f t="shared" si="31"/>
        <v>32.41999924179914</v>
      </c>
      <c r="O69" s="60">
        <f t="shared" si="31"/>
        <v>32.549999218760362</v>
      </c>
      <c r="P69" s="60">
        <f t="shared" si="31"/>
        <v>32.549999218760362</v>
      </c>
      <c r="Q69" s="60">
        <f t="shared" si="31"/>
        <v>33.499999027735868</v>
      </c>
      <c r="R69" s="60">
        <f t="shared" si="31"/>
        <v>34.129998875953561</v>
      </c>
      <c r="S69" s="60">
        <f t="shared" si="31"/>
        <v>35.519998451952681</v>
      </c>
      <c r="T69" s="60">
        <f t="shared" si="31"/>
        <v>37.219997710270412</v>
      </c>
      <c r="U69" s="60">
        <f t="shared" si="31"/>
        <v>39.849995804496373</v>
      </c>
      <c r="V69" s="60">
        <f t="shared" si="31"/>
        <v>39.849995804496373</v>
      </c>
      <c r="W69" s="60">
        <f t="shared" si="31"/>
        <v>40</v>
      </c>
      <c r="X69" s="60">
        <f t="shared" si="31"/>
        <v>22.09999992956568</v>
      </c>
      <c r="Y69" s="60">
        <f t="shared" si="31"/>
        <v>26.049999825102223</v>
      </c>
      <c r="Z69" s="60">
        <f t="shared" si="31"/>
        <v>26.669999798263593</v>
      </c>
      <c r="AA69" s="60">
        <f t="shared" si="31"/>
        <v>27.549999752950324</v>
      </c>
      <c r="AB69" s="60">
        <f t="shared" si="31"/>
        <v>22.39999992452827</v>
      </c>
      <c r="AC69" s="60">
        <f t="shared" si="31"/>
        <v>23.799999895820015</v>
      </c>
      <c r="AD69" s="60">
        <f t="shared" si="31"/>
        <v>28.399999699541631</v>
      </c>
      <c r="AE69" s="60">
        <f t="shared" si="31"/>
        <v>28.169999715039747</v>
      </c>
      <c r="AF69" s="60">
        <f t="shared" si="31"/>
        <v>28.169999715039747</v>
      </c>
      <c r="AG69" s="60">
        <f t="shared" si="31"/>
        <v>29.339999626935192</v>
      </c>
      <c r="AH69" s="60">
        <f t="shared" si="31"/>
        <v>21.679999936058284</v>
      </c>
      <c r="AI69" s="60">
        <f t="shared" si="31"/>
        <v>23.389999905205244</v>
      </c>
      <c r="AJ69" s="60">
        <f t="shared" si="31"/>
        <v>24.189999886031643</v>
      </c>
      <c r="AK69" s="60">
        <f t="shared" si="31"/>
        <v>15.899999983103982</v>
      </c>
      <c r="AL69" s="60">
        <f t="shared" si="31"/>
        <v>13.899999989339342</v>
      </c>
      <c r="AM69" s="60">
        <f t="shared" si="31"/>
        <v>19.27999996320538</v>
      </c>
      <c r="AN69" s="60">
        <f t="shared" si="31"/>
        <v>13.929999989265443</v>
      </c>
      <c r="AO69" s="60">
        <f t="shared" si="31"/>
        <v>14.329999988229794</v>
      </c>
      <c r="AP69" s="60">
        <f t="shared" si="31"/>
        <v>15.849999983297394</v>
      </c>
      <c r="AQ69" s="60">
        <f t="shared" si="31"/>
        <v>15.39999998494141</v>
      </c>
      <c r="AR69" s="60">
        <f t="shared" si="31"/>
        <v>18.779999967206763</v>
      </c>
      <c r="AS69" s="60">
        <f t="shared" si="31"/>
        <v>19.06999996494223</v>
      </c>
      <c r="AT69" s="60">
        <f t="shared" si="31"/>
        <v>40</v>
      </c>
      <c r="AU69" s="60">
        <f t="shared" si="31"/>
        <v>40</v>
      </c>
      <c r="AV69" s="60">
        <f t="shared" si="31"/>
        <v>22.999999913346869</v>
      </c>
      <c r="AW69" s="60">
        <f t="shared" si="31"/>
        <v>21.999999931168968</v>
      </c>
      <c r="AX69" s="60">
        <f t="shared" si="31"/>
        <v>27.299999766770064</v>
      </c>
      <c r="AY69" s="60">
        <f t="shared" si="31"/>
        <v>30.799999477863228</v>
      </c>
      <c r="AZ69" s="60">
        <f t="shared" si="31"/>
        <v>29.299999630355469</v>
      </c>
      <c r="BA69" s="60">
        <f t="shared" si="31"/>
        <v>32.69999919130592</v>
      </c>
      <c r="BB69" s="60">
        <f t="shared" si="31"/>
        <v>26.107172562154844</v>
      </c>
      <c r="BC69" s="60">
        <f t="shared" si="31"/>
        <v>24.946664180904619</v>
      </c>
      <c r="BD69" s="60">
        <f t="shared" si="31"/>
        <v>29.548384691644888</v>
      </c>
      <c r="BE69" s="60">
        <f t="shared" si="31"/>
        <v>30.899482219447624</v>
      </c>
      <c r="BF69" s="60">
        <f t="shared" si="31"/>
        <v>17.99999997259787</v>
      </c>
      <c r="BG69" s="60">
        <f t="shared" si="31"/>
        <v>18.999999965502759</v>
      </c>
      <c r="BH69" s="60">
        <f t="shared" si="31"/>
        <v>22.199999927925059</v>
      </c>
      <c r="BI69" s="60">
        <f t="shared" si="31"/>
        <v>25.699999838644302</v>
      </c>
      <c r="BJ69" s="60">
        <f t="shared" si="31"/>
        <v>19.299999963035539</v>
      </c>
      <c r="BK69" s="60">
        <f t="shared" si="31"/>
        <v>20.599999950136318</v>
      </c>
      <c r="BL69" s="60">
        <f t="shared" si="31"/>
        <v>24.099999888369126</v>
      </c>
      <c r="BM69" s="60">
        <f t="shared" si="31"/>
        <v>27.599999750089626</v>
      </c>
      <c r="BN69" s="60">
        <f t="shared" si="31"/>
        <v>17.761095931681524</v>
      </c>
      <c r="BO69" s="60">
        <f t="shared" si="31"/>
        <v>20.508378637049379</v>
      </c>
      <c r="BP69" s="60">
        <f t="shared" si="31"/>
        <v>21.154832780582502</v>
      </c>
      <c r="BQ69" s="60">
        <f t="shared" ref="BQ69:EB69" si="32">IFERROR(-10*LOG(10^(-BQ47/10)+10^(-BQ48/10)), "-")</f>
        <v>26.769836046424125</v>
      </c>
      <c r="BR69" s="60">
        <f t="shared" si="32"/>
        <v>36.000000000000007</v>
      </c>
      <c r="BS69" s="60">
        <f t="shared" si="32"/>
        <v>35.83045710720468</v>
      </c>
      <c r="BT69" s="60">
        <f t="shared" si="32"/>
        <v>32.999999133468677</v>
      </c>
      <c r="BU69" s="60">
        <f t="shared" si="32"/>
        <v>32.999999133468677</v>
      </c>
      <c r="BV69" s="60">
        <f t="shared" si="32"/>
        <v>32.999999133468677</v>
      </c>
      <c r="BW69" s="60">
        <f t="shared" si="32"/>
        <v>34.99999862664049</v>
      </c>
      <c r="BX69" s="60">
        <f t="shared" si="32"/>
        <v>34.99999862664049</v>
      </c>
      <c r="BY69" s="60">
        <f t="shared" si="32"/>
        <v>34.99999862664049</v>
      </c>
      <c r="BZ69" s="60">
        <f t="shared" si="32"/>
        <v>26.999999782337163</v>
      </c>
      <c r="CA69" s="60">
        <f t="shared" si="32"/>
        <v>26.999999782337163</v>
      </c>
      <c r="CB69" s="60">
        <f t="shared" si="32"/>
        <v>26.999999782337163</v>
      </c>
      <c r="CC69" s="60">
        <f t="shared" si="32"/>
        <v>26.999999782337163</v>
      </c>
      <c r="CD69" s="60">
        <f t="shared" si="32"/>
        <v>26.999999782337163</v>
      </c>
      <c r="CE69" s="60">
        <f t="shared" si="32"/>
        <v>34.99999862664049</v>
      </c>
      <c r="CF69" s="60">
        <f t="shared" si="32"/>
        <v>34.99999862664049</v>
      </c>
      <c r="CG69" s="60">
        <f t="shared" si="32"/>
        <v>34.99999862664049</v>
      </c>
      <c r="CH69" s="60">
        <f t="shared" si="32"/>
        <v>34.99999862664049</v>
      </c>
      <c r="CI69" s="60">
        <f t="shared" si="32"/>
        <v>34.99999862664049</v>
      </c>
      <c r="CJ69" s="60">
        <f t="shared" si="32"/>
        <v>34.99999862664049</v>
      </c>
      <c r="CK69" s="60">
        <f t="shared" si="32"/>
        <v>34.99999862664049</v>
      </c>
      <c r="CL69" s="60">
        <f t="shared" si="32"/>
        <v>26.999999782337163</v>
      </c>
      <c r="CM69" s="60">
        <f t="shared" si="32"/>
        <v>26.999999782337163</v>
      </c>
      <c r="CN69" s="60">
        <f t="shared" si="32"/>
        <v>26.999999782337163</v>
      </c>
      <c r="CO69" s="60">
        <f t="shared" si="32"/>
        <v>34.99999862664049</v>
      </c>
      <c r="CP69" s="60">
        <f t="shared" si="32"/>
        <v>34.99999862664049</v>
      </c>
      <c r="CQ69" s="60">
        <f t="shared" si="32"/>
        <v>34.99999862664049</v>
      </c>
      <c r="CR69" s="60">
        <f t="shared" si="32"/>
        <v>26.999999782337163</v>
      </c>
      <c r="CS69" s="60">
        <f t="shared" si="32"/>
        <v>26.999999782337163</v>
      </c>
      <c r="CT69" s="60">
        <f t="shared" si="32"/>
        <v>26.999999782337163</v>
      </c>
      <c r="CU69" s="60">
        <f t="shared" si="32"/>
        <v>26.999999782337163</v>
      </c>
      <c r="CV69" s="60">
        <f t="shared" si="32"/>
        <v>34.99999862664049</v>
      </c>
      <c r="CW69" s="60">
        <f t="shared" si="32"/>
        <v>34.99999862664049</v>
      </c>
      <c r="CX69" s="60">
        <f t="shared" si="32"/>
        <v>34.99999862664049</v>
      </c>
      <c r="CY69" s="60">
        <f t="shared" si="32"/>
        <v>34.99999862664049</v>
      </c>
      <c r="CZ69" s="60">
        <f t="shared" si="32"/>
        <v>34.99999862664049</v>
      </c>
      <c r="DA69" s="60">
        <f t="shared" si="32"/>
        <v>34.99999862664049</v>
      </c>
      <c r="DB69" s="60">
        <f t="shared" si="32"/>
        <v>34.99999862664049</v>
      </c>
      <c r="DC69" s="60">
        <f t="shared" si="32"/>
        <v>34.99999862664049</v>
      </c>
      <c r="DD69" s="60">
        <f t="shared" si="32"/>
        <v>34.99999862664049</v>
      </c>
      <c r="DE69" s="60">
        <f t="shared" si="32"/>
        <v>34.99999862664049</v>
      </c>
      <c r="DF69" s="60">
        <f t="shared" si="32"/>
        <v>34.99999862664049</v>
      </c>
      <c r="DG69" s="60">
        <f t="shared" si="32"/>
        <v>34.99999862664049</v>
      </c>
      <c r="DH69" s="60">
        <f t="shared" si="32"/>
        <v>34.99999862664049</v>
      </c>
      <c r="DI69" s="60">
        <f t="shared" si="32"/>
        <v>34.99999862664049</v>
      </c>
      <c r="DJ69" s="60">
        <f t="shared" si="32"/>
        <v>34.99999862664049</v>
      </c>
      <c r="DK69" s="60">
        <f t="shared" si="32"/>
        <v>26.999999782337163</v>
      </c>
      <c r="DL69" s="60">
        <f t="shared" si="32"/>
        <v>26.999999782337163</v>
      </c>
      <c r="DM69" s="60">
        <f t="shared" si="32"/>
        <v>26.999999782337163</v>
      </c>
      <c r="DN69" s="60">
        <f t="shared" si="32"/>
        <v>26.999999782337163</v>
      </c>
      <c r="DO69" s="60">
        <f t="shared" si="32"/>
        <v>26.999999782337163</v>
      </c>
      <c r="DP69" s="60">
        <f t="shared" si="32"/>
        <v>34.99999862664049</v>
      </c>
      <c r="DQ69" s="60">
        <f t="shared" si="32"/>
        <v>34.99999862664049</v>
      </c>
      <c r="DR69" s="60">
        <f t="shared" si="32"/>
        <v>34.99999862664049</v>
      </c>
      <c r="DS69" s="60">
        <f t="shared" si="32"/>
        <v>34.99999862664049</v>
      </c>
      <c r="DT69" s="60">
        <f t="shared" si="32"/>
        <v>26.999999782337163</v>
      </c>
      <c r="DU69" s="60">
        <f t="shared" si="32"/>
        <v>26.999999782337163</v>
      </c>
      <c r="DV69" s="60">
        <f t="shared" si="32"/>
        <v>26.999999782337163</v>
      </c>
      <c r="DW69" s="60">
        <f t="shared" si="32"/>
        <v>26.999999782337163</v>
      </c>
      <c r="DX69" s="60">
        <f t="shared" si="32"/>
        <v>34.99999862664049</v>
      </c>
      <c r="DY69" s="60">
        <f t="shared" si="32"/>
        <v>34.99999862664049</v>
      </c>
      <c r="DZ69" s="60">
        <f t="shared" si="32"/>
        <v>34.99999862664049</v>
      </c>
      <c r="EA69" s="60">
        <f t="shared" si="32"/>
        <v>34.99999862664049</v>
      </c>
      <c r="EB69" s="60">
        <f t="shared" si="32"/>
        <v>34.99999862664049</v>
      </c>
      <c r="EC69" s="60">
        <f t="shared" ref="EC69:GN69" si="33">IFERROR(-10*LOG(10^(-EC47/10)+10^(-EC48/10)), "-")</f>
        <v>34.99999862664049</v>
      </c>
      <c r="ED69" s="60">
        <f t="shared" si="33"/>
        <v>34.99999862664049</v>
      </c>
      <c r="EE69" s="60">
        <f t="shared" si="33"/>
        <v>34.99999862664049</v>
      </c>
      <c r="EF69" s="60">
        <f t="shared" si="33"/>
        <v>34.99999862664049</v>
      </c>
      <c r="EG69" s="60">
        <f t="shared" si="33"/>
        <v>34.99999862664049</v>
      </c>
      <c r="EH69" s="60">
        <f t="shared" si="33"/>
        <v>34.99999862664049</v>
      </c>
      <c r="EI69" s="60">
        <f t="shared" si="33"/>
        <v>34.99999862664049</v>
      </c>
      <c r="EJ69" s="60">
        <f t="shared" si="33"/>
        <v>34.99999862664049</v>
      </c>
      <c r="EK69" s="60">
        <f t="shared" si="33"/>
        <v>34.99999862664049</v>
      </c>
      <c r="EL69" s="60">
        <f t="shared" si="33"/>
        <v>34.99999862664049</v>
      </c>
      <c r="EM69" s="60">
        <f t="shared" si="33"/>
        <v>26.999999782337163</v>
      </c>
      <c r="EN69" s="60">
        <f t="shared" si="33"/>
        <v>34.99999862664049</v>
      </c>
      <c r="EO69" s="60">
        <f t="shared" si="33"/>
        <v>34.99999862664049</v>
      </c>
      <c r="EP69" s="60">
        <f t="shared" si="33"/>
        <v>26.999999782337163</v>
      </c>
      <c r="EQ69" s="60">
        <f t="shared" si="33"/>
        <v>26.999999782337163</v>
      </c>
      <c r="ER69" s="60">
        <f t="shared" si="33"/>
        <v>26.999999782337163</v>
      </c>
      <c r="ES69" s="60">
        <f t="shared" si="33"/>
        <v>26.999999782337163</v>
      </c>
      <c r="ET69" s="60">
        <f t="shared" si="33"/>
        <v>26.999999782337163</v>
      </c>
      <c r="EU69" s="60">
        <f t="shared" si="33"/>
        <v>34.99999862664049</v>
      </c>
      <c r="EV69" s="60">
        <f t="shared" si="33"/>
        <v>34.99999862664049</v>
      </c>
      <c r="EW69" s="60">
        <f t="shared" si="33"/>
        <v>34.99999862664049</v>
      </c>
      <c r="EX69" s="60">
        <f t="shared" si="33"/>
        <v>34.99999862664049</v>
      </c>
      <c r="EY69" s="60">
        <f t="shared" si="33"/>
        <v>34.99999862664049</v>
      </c>
      <c r="EZ69" s="60">
        <f t="shared" si="33"/>
        <v>34.99999862664049</v>
      </c>
      <c r="FA69" s="60">
        <f t="shared" si="33"/>
        <v>34.99999862664049</v>
      </c>
      <c r="FB69" s="60">
        <f t="shared" si="33"/>
        <v>34.99999862664049</v>
      </c>
      <c r="FC69" s="60">
        <f t="shared" si="33"/>
        <v>26.999999782337163</v>
      </c>
      <c r="FD69" s="60">
        <f t="shared" si="33"/>
        <v>34.99999862664049</v>
      </c>
      <c r="FE69" s="60">
        <f t="shared" si="33"/>
        <v>34.99999862664049</v>
      </c>
      <c r="FF69" s="60">
        <f t="shared" si="33"/>
        <v>34.99999862664049</v>
      </c>
      <c r="FG69" s="60">
        <f t="shared" si="33"/>
        <v>34.99999862664049</v>
      </c>
      <c r="FH69" s="60">
        <f t="shared" si="33"/>
        <v>26.999999782337163</v>
      </c>
      <c r="FI69" s="60">
        <f t="shared" si="33"/>
        <v>26.999999782337163</v>
      </c>
      <c r="FJ69" s="60">
        <f t="shared" si="33"/>
        <v>26.999999782337163</v>
      </c>
      <c r="FK69" s="60">
        <f t="shared" si="33"/>
        <v>26.999999782337163</v>
      </c>
      <c r="FL69" s="60">
        <f t="shared" si="33"/>
        <v>26.999999782337163</v>
      </c>
      <c r="FM69" s="60">
        <f t="shared" si="33"/>
        <v>34.99999862664049</v>
      </c>
      <c r="FN69" s="60">
        <f t="shared" si="33"/>
        <v>34.99999862664049</v>
      </c>
      <c r="FO69" s="60">
        <f t="shared" si="33"/>
        <v>34.99999862664049</v>
      </c>
      <c r="FP69" s="60">
        <f t="shared" si="33"/>
        <v>34.99999862664049</v>
      </c>
      <c r="FQ69" s="60">
        <f t="shared" si="33"/>
        <v>34.99999862664049</v>
      </c>
      <c r="FR69" s="60">
        <f t="shared" si="33"/>
        <v>34.99999862664049</v>
      </c>
      <c r="FS69" s="60">
        <f t="shared" si="33"/>
        <v>34.99999862664049</v>
      </c>
      <c r="FT69" s="60">
        <f t="shared" si="33"/>
        <v>34.99999862664049</v>
      </c>
      <c r="FU69" s="60">
        <f t="shared" si="33"/>
        <v>26.999999782337163</v>
      </c>
      <c r="FV69" s="60">
        <f t="shared" si="33"/>
        <v>26.999999782337163</v>
      </c>
      <c r="FW69" s="60">
        <f t="shared" si="33"/>
        <v>34.99999862664049</v>
      </c>
      <c r="FX69" s="60">
        <f t="shared" si="33"/>
        <v>34.99999862664049</v>
      </c>
      <c r="FY69" s="60">
        <f t="shared" si="33"/>
        <v>29.989700043360195</v>
      </c>
      <c r="FZ69" s="60">
        <f t="shared" si="33"/>
        <v>29.989700043360195</v>
      </c>
      <c r="GA69" s="60">
        <f t="shared" si="33"/>
        <v>29.989700043360195</v>
      </c>
      <c r="GB69" s="60">
        <f t="shared" si="33"/>
        <v>28.23565137563515</v>
      </c>
      <c r="GC69" s="60">
        <f t="shared" si="33"/>
        <v>29.989700043360195</v>
      </c>
      <c r="GD69" s="60">
        <f t="shared" si="33"/>
        <v>26.989700043360195</v>
      </c>
      <c r="GE69" s="60">
        <f t="shared" si="33"/>
        <v>26.989700043360195</v>
      </c>
      <c r="GF69" s="60">
        <f t="shared" si="33"/>
        <v>26.989700043360195</v>
      </c>
      <c r="GG69" s="60">
        <f t="shared" si="33"/>
        <v>26.989700043360195</v>
      </c>
      <c r="GH69" s="60">
        <f t="shared" si="33"/>
        <v>26.989700043360195</v>
      </c>
      <c r="GI69" s="60">
        <f t="shared" si="33"/>
        <v>26.989700043360195</v>
      </c>
      <c r="GJ69" s="60">
        <f t="shared" si="33"/>
        <v>29.989700043360195</v>
      </c>
      <c r="GK69" s="60">
        <f t="shared" si="33"/>
        <v>29.989700043360195</v>
      </c>
      <c r="GL69" s="60">
        <f t="shared" si="33"/>
        <v>29.989700043360195</v>
      </c>
      <c r="GM69" s="60">
        <f t="shared" si="33"/>
        <v>29.989700043360195</v>
      </c>
      <c r="GN69" s="60">
        <f t="shared" si="33"/>
        <v>28.23565137563515</v>
      </c>
      <c r="GO69" s="60">
        <f t="shared" ref="GO69:IZ69" si="34">IFERROR(-10*LOG(10^(-GO47/10)+10^(-GO48/10)), "-")</f>
        <v>29.989700043360195</v>
      </c>
      <c r="GP69" s="60">
        <f t="shared" si="34"/>
        <v>29.989700043360195</v>
      </c>
      <c r="GQ69" s="60">
        <f t="shared" si="34"/>
        <v>28.23565137563515</v>
      </c>
      <c r="GR69" s="60">
        <f t="shared" si="34"/>
        <v>28.23565137563515</v>
      </c>
      <c r="GS69" s="60">
        <f t="shared" si="34"/>
        <v>26.769836046424125</v>
      </c>
      <c r="GT69" s="60">
        <f t="shared" si="34"/>
        <v>37.277336966159133</v>
      </c>
      <c r="GU69" s="60">
        <f t="shared" si="34"/>
        <v>37.101805679160172</v>
      </c>
      <c r="GV69" s="60">
        <f t="shared" si="34"/>
        <v>31.785659059571408</v>
      </c>
      <c r="GW69" s="60">
        <f t="shared" si="34"/>
        <v>39.028437866789993</v>
      </c>
      <c r="GX69" s="60">
        <f t="shared" si="34"/>
        <v>38.928437945831163</v>
      </c>
      <c r="GY69" s="60">
        <f t="shared" si="34"/>
        <v>24.19370557162749</v>
      </c>
      <c r="GZ69" s="60">
        <f t="shared" si="34"/>
        <v>27.756552215337745</v>
      </c>
      <c r="HA69" s="60">
        <f t="shared" si="34"/>
        <v>27.617671526750705</v>
      </c>
      <c r="HB69" s="60">
        <f t="shared" si="34"/>
        <v>18.686301004025843</v>
      </c>
      <c r="HC69" s="60">
        <f t="shared" si="34"/>
        <v>19.974563297098303</v>
      </c>
      <c r="HD69" s="60">
        <f t="shared" si="34"/>
        <v>19.816346008394504</v>
      </c>
      <c r="HE69" s="60">
        <f t="shared" si="34"/>
        <v>28.930605033506144</v>
      </c>
      <c r="HF69" s="60">
        <f t="shared" si="34"/>
        <v>29.413651789310059</v>
      </c>
      <c r="HG69" s="60">
        <f t="shared" si="34"/>
        <v>16.543702063898792</v>
      </c>
      <c r="HH69" s="60">
        <f t="shared" si="34"/>
        <v>16.383037362750223</v>
      </c>
      <c r="HI69" s="60">
        <f t="shared" si="34"/>
        <v>16.411870297203095</v>
      </c>
      <c r="HJ69" s="60">
        <f t="shared" si="34"/>
        <v>18.915487895933005</v>
      </c>
      <c r="HK69" s="60">
        <f t="shared" si="34"/>
        <v>19.06511348783096</v>
      </c>
      <c r="HL69" s="60">
        <f t="shared" si="34"/>
        <v>12.699031953284512</v>
      </c>
      <c r="HM69" s="60">
        <f t="shared" si="34"/>
        <v>12.886301027677732</v>
      </c>
      <c r="HN69" s="60">
        <f t="shared" si="34"/>
        <v>13.068706358473641</v>
      </c>
      <c r="HO69" s="60">
        <f t="shared" si="34"/>
        <v>19.28601620793933</v>
      </c>
      <c r="HP69" s="60">
        <f t="shared" si="34"/>
        <v>20.586016195081562</v>
      </c>
      <c r="HQ69" s="60">
        <f t="shared" si="34"/>
        <v>21.286016186388569</v>
      </c>
      <c r="HR69" s="60">
        <f t="shared" si="34"/>
        <v>15.07944667309005</v>
      </c>
      <c r="HS69" s="60">
        <f t="shared" si="34"/>
        <v>15.257964626300451</v>
      </c>
      <c r="HT69" s="60">
        <f t="shared" si="34"/>
        <v>15.179446672764241</v>
      </c>
      <c r="HU69" s="60">
        <f t="shared" si="34"/>
        <v>16.150827489372553</v>
      </c>
      <c r="HV69" s="60">
        <f t="shared" si="34"/>
        <v>17.804644090646413</v>
      </c>
      <c r="HW69" s="60">
        <f t="shared" si="34"/>
        <v>17.950827480179512</v>
      </c>
      <c r="HX69" s="60">
        <f t="shared" si="34"/>
        <v>11.11634604440982</v>
      </c>
      <c r="HY69" s="60">
        <f t="shared" si="34"/>
        <v>11.516346043868014</v>
      </c>
      <c r="HZ69" s="60">
        <f t="shared" si="34"/>
        <v>11.427927237039144</v>
      </c>
      <c r="IA69" s="60">
        <f t="shared" si="34"/>
        <v>17.586016219874235</v>
      </c>
      <c r="IB69" s="60">
        <f t="shared" si="34"/>
        <v>19.186016208778042</v>
      </c>
      <c r="IC69" s="60">
        <f t="shared" si="34"/>
        <v>19.586016205304134</v>
      </c>
      <c r="ID69" s="60">
        <f t="shared" si="34"/>
        <v>19.999999956570555</v>
      </c>
      <c r="IE69" s="60">
        <f t="shared" si="34"/>
        <v>19.999999956570555</v>
      </c>
      <c r="IF69" s="60">
        <f t="shared" si="34"/>
        <v>19.999999956570555</v>
      </c>
      <c r="IG69" s="60">
        <f t="shared" si="34"/>
        <v>19.999999956570555</v>
      </c>
      <c r="IH69" s="60">
        <f t="shared" si="34"/>
        <v>19.999999956570555</v>
      </c>
      <c r="II69" s="60">
        <f t="shared" si="34"/>
        <v>19.999999956570555</v>
      </c>
      <c r="IJ69" s="60">
        <f t="shared" si="34"/>
        <v>19.999999956570555</v>
      </c>
      <c r="IK69" s="60">
        <f t="shared" si="34"/>
        <v>19.999999956570555</v>
      </c>
      <c r="IL69" s="60">
        <f t="shared" si="34"/>
        <v>19.999999956570555</v>
      </c>
      <c r="IM69" s="60">
        <f t="shared" si="34"/>
        <v>19.999999956570555</v>
      </c>
      <c r="IN69" s="60">
        <f t="shared" si="34"/>
        <v>19.999999956570555</v>
      </c>
      <c r="IO69" s="60">
        <f t="shared" si="34"/>
        <v>19.999999956570555</v>
      </c>
      <c r="IP69" s="60">
        <f t="shared" si="34"/>
        <v>19.999999956570555</v>
      </c>
      <c r="IQ69" s="60">
        <f t="shared" si="34"/>
        <v>19.999999956570555</v>
      </c>
      <c r="IR69" s="60">
        <f t="shared" si="34"/>
        <v>19.999999956570555</v>
      </c>
      <c r="IS69" s="60">
        <f t="shared" si="34"/>
        <v>40</v>
      </c>
      <c r="IT69" s="60">
        <f t="shared" si="34"/>
        <v>40</v>
      </c>
      <c r="IU69" s="60">
        <f t="shared" si="34"/>
        <v>40</v>
      </c>
      <c r="IV69" s="60">
        <f t="shared" si="34"/>
        <v>40</v>
      </c>
      <c r="IW69" s="60">
        <f t="shared" si="34"/>
        <v>24.999999862664023</v>
      </c>
      <c r="IX69" s="60">
        <f t="shared" si="34"/>
        <v>24.999999862664023</v>
      </c>
      <c r="IY69" s="60">
        <f t="shared" si="34"/>
        <v>29.989700043360195</v>
      </c>
      <c r="IZ69" s="60">
        <f t="shared" si="34"/>
        <v>29.989700043360195</v>
      </c>
      <c r="JA69" s="60">
        <f t="shared" ref="JA69:LA69" si="35">IFERROR(-10*LOG(10^(-JA47/10)+10^(-JA48/10)), "-")</f>
        <v>28.23565137563515</v>
      </c>
      <c r="JB69" s="60">
        <f t="shared" si="35"/>
        <v>28.23565137563515</v>
      </c>
      <c r="JC69" s="60">
        <f t="shared" si="35"/>
        <v>28.23565137563515</v>
      </c>
      <c r="JD69" s="60">
        <f t="shared" si="35"/>
        <v>0</v>
      </c>
      <c r="JE69" s="60">
        <f t="shared" si="35"/>
        <v>0</v>
      </c>
      <c r="JF69" s="60">
        <f t="shared" si="35"/>
        <v>0</v>
      </c>
      <c r="JG69" s="60">
        <f t="shared" si="35"/>
        <v>0</v>
      </c>
      <c r="JH69" s="60">
        <f t="shared" si="35"/>
        <v>0</v>
      </c>
      <c r="JI69" s="60">
        <f t="shared" si="35"/>
        <v>0</v>
      </c>
      <c r="JJ69" s="60">
        <f t="shared" si="35"/>
        <v>0</v>
      </c>
      <c r="JK69" s="60">
        <f t="shared" si="35"/>
        <v>0</v>
      </c>
      <c r="JL69" s="60">
        <f t="shared" si="35"/>
        <v>30</v>
      </c>
      <c r="JM69" s="60">
        <f t="shared" si="35"/>
        <v>30</v>
      </c>
      <c r="JN69" s="60">
        <f t="shared" si="35"/>
        <v>21</v>
      </c>
      <c r="JO69" s="60">
        <f t="shared" si="35"/>
        <v>30</v>
      </c>
      <c r="JP69" s="60">
        <f t="shared" si="35"/>
        <v>30</v>
      </c>
      <c r="JQ69" s="60">
        <f t="shared" si="35"/>
        <v>21</v>
      </c>
      <c r="JR69" s="60">
        <f t="shared" si="35"/>
        <v>30</v>
      </c>
      <c r="JS69" s="60">
        <f t="shared" si="35"/>
        <v>30</v>
      </c>
      <c r="JT69" s="60">
        <f t="shared" si="35"/>
        <v>21</v>
      </c>
      <c r="JU69" s="60">
        <f t="shared" si="35"/>
        <v>25.000000000000004</v>
      </c>
      <c r="JV69" s="60">
        <f t="shared" si="35"/>
        <v>25.000000000000004</v>
      </c>
      <c r="JW69" s="60">
        <f t="shared" si="35"/>
        <v>40</v>
      </c>
      <c r="JX69" s="60">
        <f t="shared" si="35"/>
        <v>40</v>
      </c>
      <c r="JY69" s="60">
        <f t="shared" si="35"/>
        <v>40</v>
      </c>
      <c r="JZ69" s="60">
        <f t="shared" si="35"/>
        <v>40</v>
      </c>
      <c r="KA69" s="60">
        <f t="shared" si="35"/>
        <v>40</v>
      </c>
      <c r="KB69" s="60">
        <f t="shared" si="35"/>
        <v>40</v>
      </c>
      <c r="KC69" s="60">
        <f t="shared" si="35"/>
        <v>25.000000000000004</v>
      </c>
      <c r="KD69" s="60">
        <f t="shared" si="35"/>
        <v>25.000000000000004</v>
      </c>
      <c r="KE69" s="60">
        <f t="shared" si="35"/>
        <v>25.000000000000004</v>
      </c>
      <c r="KF69" s="60">
        <f t="shared" si="35"/>
        <v>40</v>
      </c>
      <c r="KG69" s="60">
        <f t="shared" si="35"/>
        <v>40</v>
      </c>
      <c r="KH69" s="60">
        <f t="shared" si="35"/>
        <v>40</v>
      </c>
      <c r="KI69" s="60">
        <f t="shared" si="35"/>
        <v>40</v>
      </c>
      <c r="KJ69" s="60">
        <f t="shared" si="35"/>
        <v>40</v>
      </c>
      <c r="KK69" s="60">
        <f t="shared" si="35"/>
        <v>40</v>
      </c>
      <c r="KL69" s="60">
        <f t="shared" si="35"/>
        <v>23.000000000000004</v>
      </c>
      <c r="KM69" s="60">
        <f t="shared" si="35"/>
        <v>25.000000000000004</v>
      </c>
      <c r="KN69" s="60">
        <f t="shared" si="35"/>
        <v>25.000000000000004</v>
      </c>
      <c r="KO69" s="60">
        <f t="shared" si="35"/>
        <v>25.000000000000004</v>
      </c>
      <c r="KP69" s="60">
        <f t="shared" si="35"/>
        <v>25.000000000000004</v>
      </c>
      <c r="KQ69" s="60">
        <f t="shared" si="35"/>
        <v>40</v>
      </c>
      <c r="KR69" s="60">
        <f t="shared" si="35"/>
        <v>40</v>
      </c>
      <c r="KS69" s="60">
        <f t="shared" si="35"/>
        <v>40</v>
      </c>
      <c r="KT69" s="60">
        <f t="shared" si="35"/>
        <v>40</v>
      </c>
      <c r="KU69" s="60">
        <f t="shared" si="35"/>
        <v>40</v>
      </c>
      <c r="KV69" s="60">
        <f t="shared" si="35"/>
        <v>40</v>
      </c>
      <c r="KW69" s="60">
        <f t="shared" si="35"/>
        <v>40</v>
      </c>
      <c r="KX69" s="60">
        <f t="shared" si="35"/>
        <v>40</v>
      </c>
      <c r="KY69" s="60">
        <f t="shared" si="35"/>
        <v>40</v>
      </c>
      <c r="KZ69" s="60">
        <f t="shared" si="35"/>
        <v>40</v>
      </c>
      <c r="LA69" s="60">
        <f t="shared" si="35"/>
        <v>40</v>
      </c>
      <c r="LB69" s="337"/>
      <c r="LC69" s="337"/>
      <c r="LD69" s="337"/>
      <c r="LE69" s="337"/>
      <c r="LF69" s="337"/>
      <c r="LG69" s="337"/>
      <c r="LH69" s="337"/>
      <c r="LI69" s="337"/>
      <c r="LJ69" s="337"/>
      <c r="LK69" s="337"/>
      <c r="LL69" s="337"/>
      <c r="LM69" s="337"/>
      <c r="LN69" s="337"/>
      <c r="LO69" s="337"/>
      <c r="LP69" s="337"/>
      <c r="LQ69" s="337"/>
      <c r="LR69" s="337"/>
      <c r="LS69" s="337"/>
      <c r="LT69" s="337"/>
      <c r="LU69" s="337"/>
      <c r="LV69" s="337"/>
      <c r="LW69" s="337"/>
      <c r="LX69" s="337"/>
      <c r="LY69" s="337"/>
      <c r="LZ69" s="337"/>
      <c r="MA69" s="337"/>
    </row>
    <row r="70" spans="2:339" ht="39" thickBot="1" x14ac:dyDescent="0.25">
      <c r="B70" s="23" t="s">
        <v>220</v>
      </c>
      <c r="C70" s="58" t="s">
        <v>239</v>
      </c>
      <c r="D70" s="169" t="s">
        <v>38</v>
      </c>
      <c r="E70" s="60">
        <f t="shared" ref="E70:BP70" si="36">IFERROR(-10*LOG(10^(-E68/10)+10^(-E69/10)), "-")</f>
        <v>16.720095321781969</v>
      </c>
      <c r="F70" s="60">
        <f t="shared" si="36"/>
        <v>19.499480219657151</v>
      </c>
      <c r="G70" s="60">
        <f t="shared" si="36"/>
        <v>20.156980179887579</v>
      </c>
      <c r="H70" s="60">
        <f t="shared" si="36"/>
        <v>23.782531949477335</v>
      </c>
      <c r="I70" s="60">
        <f t="shared" si="36"/>
        <v>28.107593713490743</v>
      </c>
      <c r="J70" s="60">
        <f t="shared" si="36"/>
        <v>21.502879128359197</v>
      </c>
      <c r="K70" s="60">
        <f t="shared" si="36"/>
        <v>12.098977611543747</v>
      </c>
      <c r="L70" s="60">
        <f t="shared" si="36"/>
        <v>19.400808273124458</v>
      </c>
      <c r="M70" s="60">
        <f t="shared" si="36"/>
        <v>28.961650011670006</v>
      </c>
      <c r="N70" s="60">
        <f t="shared" si="36"/>
        <v>31.497100163222509</v>
      </c>
      <c r="O70" s="60">
        <f t="shared" si="36"/>
        <v>30.846553361896788</v>
      </c>
      <c r="P70" s="60">
        <f t="shared" si="36"/>
        <v>30.77217902737528</v>
      </c>
      <c r="Q70" s="60">
        <f t="shared" si="36"/>
        <v>31.848987890674991</v>
      </c>
      <c r="R70" s="60">
        <f t="shared" si="36"/>
        <v>32.374743654963709</v>
      </c>
      <c r="S70" s="60">
        <f t="shared" si="36"/>
        <v>33.784343324817577</v>
      </c>
      <c r="T70" s="60">
        <f t="shared" si="36"/>
        <v>35.401953872251219</v>
      </c>
      <c r="U70" s="60">
        <f t="shared" si="36"/>
        <v>38.178744701754219</v>
      </c>
      <c r="V70" s="60">
        <f t="shared" si="36"/>
        <v>38.105512934137636</v>
      </c>
      <c r="W70" s="60">
        <f t="shared" si="36"/>
        <v>38.71966305818431</v>
      </c>
      <c r="X70" s="60">
        <f t="shared" si="36"/>
        <v>20.030820488633616</v>
      </c>
      <c r="Y70" s="60">
        <f t="shared" si="36"/>
        <v>23.96534177400159</v>
      </c>
      <c r="Z70" s="60">
        <f t="shared" si="36"/>
        <v>24.600252597127117</v>
      </c>
      <c r="AA70" s="60">
        <f t="shared" si="36"/>
        <v>25.385581355254658</v>
      </c>
      <c r="AB70" s="60">
        <f t="shared" si="36"/>
        <v>20.696270832780449</v>
      </c>
      <c r="AC70" s="60">
        <f t="shared" si="36"/>
        <v>22.07513275138885</v>
      </c>
      <c r="AD70" s="60">
        <f t="shared" si="36"/>
        <v>26.627852303550771</v>
      </c>
      <c r="AE70" s="60">
        <f t="shared" si="36"/>
        <v>26.185472941260521</v>
      </c>
      <c r="AF70" s="60">
        <f t="shared" si="36"/>
        <v>26.101486886833499</v>
      </c>
      <c r="AG70" s="60">
        <f t="shared" si="36"/>
        <v>27.323613344394005</v>
      </c>
      <c r="AH70" s="60">
        <f t="shared" si="36"/>
        <v>19.908057184441027</v>
      </c>
      <c r="AI70" s="60">
        <f t="shared" si="36"/>
        <v>21.59760039498218</v>
      </c>
      <c r="AJ70" s="60">
        <f t="shared" si="36"/>
        <v>22.313055637722741</v>
      </c>
      <c r="AK70" s="60">
        <f t="shared" si="36"/>
        <v>14.096632359694286</v>
      </c>
      <c r="AL70" s="60">
        <f t="shared" si="36"/>
        <v>12.847628462597738</v>
      </c>
      <c r="AM70" s="60">
        <f t="shared" si="36"/>
        <v>17.446707640269366</v>
      </c>
      <c r="AN70" s="60">
        <f t="shared" si="36"/>
        <v>12.116414541020667</v>
      </c>
      <c r="AO70" s="60">
        <f t="shared" si="36"/>
        <v>12.352087123576654</v>
      </c>
      <c r="AP70" s="60">
        <f t="shared" si="36"/>
        <v>13.452577494379492</v>
      </c>
      <c r="AQ70" s="60">
        <f t="shared" si="36"/>
        <v>14.388692932890773</v>
      </c>
      <c r="AR70" s="60">
        <f t="shared" si="36"/>
        <v>16.48937789778212</v>
      </c>
      <c r="AS70" s="60">
        <f t="shared" si="36"/>
        <v>17.039608068481794</v>
      </c>
      <c r="AT70" s="60">
        <f t="shared" si="36"/>
        <v>15.3736985989733</v>
      </c>
      <c r="AU70" s="60">
        <f t="shared" si="36"/>
        <v>11.091727057888379</v>
      </c>
      <c r="AV70" s="60">
        <f t="shared" si="36"/>
        <v>18.423507198247687</v>
      </c>
      <c r="AW70" s="60">
        <f t="shared" si="36"/>
        <v>18.952930247744526</v>
      </c>
      <c r="AX70" s="60">
        <f t="shared" si="36"/>
        <v>25.471839561437761</v>
      </c>
      <c r="AY70" s="60">
        <f t="shared" si="36"/>
        <v>28.971839371792584</v>
      </c>
      <c r="AZ70" s="60">
        <f t="shared" si="36"/>
        <v>28.179537638597228</v>
      </c>
      <c r="BA70" s="60">
        <f t="shared" si="36"/>
        <v>31.579537299388246</v>
      </c>
      <c r="BB70" s="60">
        <f t="shared" si="36"/>
        <v>23.64121741991816</v>
      </c>
      <c r="BC70" s="60">
        <f t="shared" si="36"/>
        <v>23.441391233761699</v>
      </c>
      <c r="BD70" s="60">
        <f t="shared" si="36"/>
        <v>28.675698822777168</v>
      </c>
      <c r="BE70" s="60">
        <f t="shared" si="36"/>
        <v>29.998896097628837</v>
      </c>
      <c r="BF70" s="60">
        <f t="shared" si="36"/>
        <v>16.168467125453155</v>
      </c>
      <c r="BG70" s="60">
        <f t="shared" si="36"/>
        <v>17.168467120799377</v>
      </c>
      <c r="BH70" s="60">
        <f t="shared" si="36"/>
        <v>20.368467096151651</v>
      </c>
      <c r="BI70" s="60">
        <f t="shared" si="36"/>
        <v>23.871839608617684</v>
      </c>
      <c r="BJ70" s="60">
        <f t="shared" si="36"/>
        <v>18.179537895625312</v>
      </c>
      <c r="BK70" s="60">
        <f t="shared" si="36"/>
        <v>19.47953788565939</v>
      </c>
      <c r="BL70" s="60">
        <f t="shared" si="36"/>
        <v>22.979537837938157</v>
      </c>
      <c r="BM70" s="60">
        <f t="shared" si="36"/>
        <v>26.47953773110364</v>
      </c>
      <c r="BN70" s="60">
        <f t="shared" si="36"/>
        <v>16.720095321781969</v>
      </c>
      <c r="BO70" s="60">
        <f t="shared" si="36"/>
        <v>19.499480219657151</v>
      </c>
      <c r="BP70" s="60">
        <f t="shared" si="36"/>
        <v>20.156980179887579</v>
      </c>
      <c r="BQ70" s="60">
        <f t="shared" ref="BQ70:EB70" si="37">IFERROR(-10*LOG(10^(-BQ68/10)+10^(-BQ69/10)), "-")</f>
        <v>26.133006262909795</v>
      </c>
      <c r="BR70" s="60">
        <f t="shared" si="37"/>
        <v>31.909930279284584</v>
      </c>
      <c r="BS70" s="60">
        <f t="shared" si="37"/>
        <v>23.609835644595655</v>
      </c>
      <c r="BT70" s="60">
        <f t="shared" si="37"/>
        <v>19.665091490695897</v>
      </c>
      <c r="BU70" s="60">
        <f t="shared" si="37"/>
        <v>21.548801419678078</v>
      </c>
      <c r="BV70" s="60">
        <f t="shared" si="37"/>
        <v>19.183551654932131</v>
      </c>
      <c r="BW70" s="60">
        <f t="shared" si="37"/>
        <v>22.123686168522831</v>
      </c>
      <c r="BX70" s="60">
        <f t="shared" si="37"/>
        <v>24.438594701582264</v>
      </c>
      <c r="BY70" s="60">
        <f t="shared" si="37"/>
        <v>21.254141986764431</v>
      </c>
      <c r="BZ70" s="60">
        <f t="shared" si="37"/>
        <v>12.870645210159848</v>
      </c>
      <c r="CA70" s="60">
        <f t="shared" si="37"/>
        <v>14.838039533833909</v>
      </c>
      <c r="CB70" s="60">
        <f t="shared" si="37"/>
        <v>24.346542669127341</v>
      </c>
      <c r="CC70" s="60">
        <f t="shared" si="37"/>
        <v>23.772039566808324</v>
      </c>
      <c r="CD70" s="60">
        <f t="shared" si="37"/>
        <v>19.90102469162057</v>
      </c>
      <c r="CE70" s="60">
        <f t="shared" si="37"/>
        <v>26.503978406128912</v>
      </c>
      <c r="CF70" s="60">
        <f t="shared" si="37"/>
        <v>23.875934444340746</v>
      </c>
      <c r="CG70" s="60">
        <f t="shared" si="37"/>
        <v>29.721828553076314</v>
      </c>
      <c r="CH70" s="60">
        <f t="shared" si="37"/>
        <v>29.399377515396701</v>
      </c>
      <c r="CI70" s="60">
        <f t="shared" si="37"/>
        <v>24.432131076170677</v>
      </c>
      <c r="CJ70" s="60">
        <f t="shared" si="37"/>
        <v>27.098766669607532</v>
      </c>
      <c r="CK70" s="60">
        <f t="shared" si="37"/>
        <v>24.360917847328732</v>
      </c>
      <c r="CL70" s="60">
        <f t="shared" si="37"/>
        <v>25.917201801678097</v>
      </c>
      <c r="CM70" s="60">
        <f t="shared" si="37"/>
        <v>25.730637571768842</v>
      </c>
      <c r="CN70" s="60">
        <f t="shared" si="37"/>
        <v>20.518780247816618</v>
      </c>
      <c r="CO70" s="60">
        <f t="shared" si="37"/>
        <v>26.963406169480564</v>
      </c>
      <c r="CP70" s="60">
        <f t="shared" si="37"/>
        <v>19.380884501042786</v>
      </c>
      <c r="CQ70" s="60">
        <f t="shared" si="37"/>
        <v>17.413751054451282</v>
      </c>
      <c r="CR70" s="60">
        <f t="shared" si="37"/>
        <v>17.646343092798752</v>
      </c>
      <c r="CS70" s="60">
        <f t="shared" si="37"/>
        <v>17.647473734175652</v>
      </c>
      <c r="CT70" s="60">
        <f t="shared" si="37"/>
        <v>17.993900796898544</v>
      </c>
      <c r="CU70" s="60">
        <f t="shared" si="37"/>
        <v>19.278819720573736</v>
      </c>
      <c r="CV70" s="60">
        <f t="shared" si="37"/>
        <v>20.508480001364365</v>
      </c>
      <c r="CW70" s="60">
        <f t="shared" si="37"/>
        <v>20.56524065883572</v>
      </c>
      <c r="CX70" s="60">
        <f t="shared" si="37"/>
        <v>20.884257195721304</v>
      </c>
      <c r="CY70" s="60">
        <f t="shared" si="37"/>
        <v>20.590547161046079</v>
      </c>
      <c r="CZ70" s="60">
        <f t="shared" si="37"/>
        <v>17.983877566140244</v>
      </c>
      <c r="DA70" s="60">
        <f t="shared" si="37"/>
        <v>19.06606337742474</v>
      </c>
      <c r="DB70" s="60">
        <f t="shared" si="37"/>
        <v>18.08726120536387</v>
      </c>
      <c r="DC70" s="60">
        <f t="shared" si="37"/>
        <v>18.088733473628221</v>
      </c>
      <c r="DD70" s="60">
        <f t="shared" si="37"/>
        <v>17.106366946198996</v>
      </c>
      <c r="DE70" s="60">
        <f t="shared" si="37"/>
        <v>20.964334297636924</v>
      </c>
      <c r="DF70" s="60">
        <f t="shared" si="37"/>
        <v>22.863415494618138</v>
      </c>
      <c r="DG70" s="60">
        <f t="shared" si="37"/>
        <v>22.427295556693426</v>
      </c>
      <c r="DH70" s="60">
        <f t="shared" si="37"/>
        <v>20.275033095660557</v>
      </c>
      <c r="DI70" s="60">
        <f t="shared" si="37"/>
        <v>18.319208589866651</v>
      </c>
      <c r="DJ70" s="60">
        <f t="shared" si="37"/>
        <v>18.374582524961415</v>
      </c>
      <c r="DK70" s="60">
        <f t="shared" si="37"/>
        <v>17.806099060344668</v>
      </c>
      <c r="DL70" s="60">
        <f t="shared" si="37"/>
        <v>18.810020637368336</v>
      </c>
      <c r="DM70" s="60">
        <f t="shared" si="37"/>
        <v>20.781764085061702</v>
      </c>
      <c r="DN70" s="60">
        <f t="shared" si="37"/>
        <v>19.726458482647104</v>
      </c>
      <c r="DO70" s="60">
        <f t="shared" si="37"/>
        <v>19.723456097473967</v>
      </c>
      <c r="DP70" s="60">
        <f t="shared" si="37"/>
        <v>17.911934653467164</v>
      </c>
      <c r="DQ70" s="60">
        <f t="shared" si="37"/>
        <v>27.783565588416948</v>
      </c>
      <c r="DR70" s="60">
        <f t="shared" si="37"/>
        <v>19.380874273047464</v>
      </c>
      <c r="DS70" s="60">
        <f t="shared" si="37"/>
        <v>18.01808140187125</v>
      </c>
      <c r="DT70" s="60">
        <f t="shared" si="37"/>
        <v>17.646348459620427</v>
      </c>
      <c r="DU70" s="60">
        <f t="shared" si="37"/>
        <v>17.647432493887521</v>
      </c>
      <c r="DV70" s="60">
        <f t="shared" si="37"/>
        <v>22.356899709425203</v>
      </c>
      <c r="DW70" s="60">
        <f t="shared" si="37"/>
        <v>18.598303164007973</v>
      </c>
      <c r="DX70" s="60">
        <f t="shared" si="37"/>
        <v>19.540347964549426</v>
      </c>
      <c r="DY70" s="60">
        <f t="shared" si="37"/>
        <v>19.597552733114313</v>
      </c>
      <c r="DZ70" s="60">
        <f t="shared" si="37"/>
        <v>19.917746736864267</v>
      </c>
      <c r="EA70" s="60">
        <f t="shared" si="37"/>
        <v>17.553139255639479</v>
      </c>
      <c r="EB70" s="60">
        <f t="shared" si="37"/>
        <v>17.983949490513552</v>
      </c>
      <c r="EC70" s="60">
        <f t="shared" ref="EC70:GN70" si="38">IFERROR(-10*LOG(10^(-EC68/10)+10^(-EC69/10)), "-")</f>
        <v>25.197705500330553</v>
      </c>
      <c r="ED70" s="60">
        <f t="shared" si="38"/>
        <v>21.478751577781551</v>
      </c>
      <c r="EE70" s="60">
        <f t="shared" si="38"/>
        <v>23.368715165621783</v>
      </c>
      <c r="EF70" s="60">
        <f t="shared" si="38"/>
        <v>20.519538481082424</v>
      </c>
      <c r="EG70" s="60">
        <f t="shared" si="38"/>
        <v>24.712816605210456</v>
      </c>
      <c r="EH70" s="60">
        <f t="shared" si="38"/>
        <v>24.712822535900191</v>
      </c>
      <c r="EI70" s="60">
        <f t="shared" si="38"/>
        <v>22.670979411234985</v>
      </c>
      <c r="EJ70" s="60">
        <f t="shared" si="38"/>
        <v>20.277760810408271</v>
      </c>
      <c r="EK70" s="60">
        <f t="shared" si="38"/>
        <v>20.264914279251983</v>
      </c>
      <c r="EL70" s="60">
        <f t="shared" si="38"/>
        <v>18.378078331134958</v>
      </c>
      <c r="EM70" s="60">
        <f t="shared" si="38"/>
        <v>21.800823812528701</v>
      </c>
      <c r="EN70" s="60">
        <f t="shared" si="38"/>
        <v>21.911608056660342</v>
      </c>
      <c r="EO70" s="60">
        <f t="shared" si="38"/>
        <v>22.013116726511122</v>
      </c>
      <c r="EP70" s="60">
        <f t="shared" si="38"/>
        <v>19.141108439126796</v>
      </c>
      <c r="EQ70" s="60">
        <f t="shared" si="38"/>
        <v>18.810199786662935</v>
      </c>
      <c r="ER70" s="60">
        <f t="shared" si="38"/>
        <v>25.669274252786622</v>
      </c>
      <c r="ES70" s="60">
        <f t="shared" si="38"/>
        <v>25.050183920302072</v>
      </c>
      <c r="ET70" s="60">
        <f t="shared" si="38"/>
        <v>22.919037336307696</v>
      </c>
      <c r="EU70" s="60">
        <f t="shared" si="38"/>
        <v>29.798371659115507</v>
      </c>
      <c r="EV70" s="60">
        <f t="shared" si="38"/>
        <v>28.1440122821922</v>
      </c>
      <c r="EW70" s="60">
        <f t="shared" si="38"/>
        <v>32.672648951585309</v>
      </c>
      <c r="EX70" s="60">
        <f t="shared" si="38"/>
        <v>31.797060122904792</v>
      </c>
      <c r="EY70" s="60">
        <f t="shared" si="38"/>
        <v>27.666854464008168</v>
      </c>
      <c r="EZ70" s="60">
        <f t="shared" si="38"/>
        <v>30.005384224156153</v>
      </c>
      <c r="FA70" s="60">
        <f t="shared" si="38"/>
        <v>27.601099783482233</v>
      </c>
      <c r="FB70" s="60">
        <f t="shared" si="38"/>
        <v>21.009938096445691</v>
      </c>
      <c r="FC70" s="60">
        <f t="shared" si="38"/>
        <v>16.297740894507854</v>
      </c>
      <c r="FD70" s="60">
        <f t="shared" si="38"/>
        <v>21.788898117547262</v>
      </c>
      <c r="FE70" s="60">
        <f t="shared" si="38"/>
        <v>21.426638953011103</v>
      </c>
      <c r="FF70" s="60">
        <f t="shared" si="38"/>
        <v>23.65838568610922</v>
      </c>
      <c r="FG70" s="60">
        <f t="shared" si="38"/>
        <v>21.608620867973393</v>
      </c>
      <c r="FH70" s="60">
        <f t="shared" si="38"/>
        <v>16.295708879653588</v>
      </c>
      <c r="FI70" s="60">
        <f t="shared" si="38"/>
        <v>16.297254465039071</v>
      </c>
      <c r="FJ70" s="60">
        <f t="shared" si="38"/>
        <v>23.473794891738684</v>
      </c>
      <c r="FK70" s="60">
        <f t="shared" si="38"/>
        <v>22.097400029129552</v>
      </c>
      <c r="FL70" s="60">
        <f t="shared" si="38"/>
        <v>18.823360987312533</v>
      </c>
      <c r="FM70" s="60">
        <f t="shared" si="38"/>
        <v>27.488703480247491</v>
      </c>
      <c r="FN70" s="60">
        <f t="shared" si="38"/>
        <v>24.61475658923543</v>
      </c>
      <c r="FO70" s="60">
        <f t="shared" si="38"/>
        <v>30.248718288833949</v>
      </c>
      <c r="FP70" s="60">
        <f t="shared" si="38"/>
        <v>25.395498518944891</v>
      </c>
      <c r="FQ70" s="60">
        <f t="shared" si="38"/>
        <v>21.996185961926198</v>
      </c>
      <c r="FR70" s="60">
        <f t="shared" si="38"/>
        <v>23.686772737628004</v>
      </c>
      <c r="FS70" s="60">
        <f t="shared" si="38"/>
        <v>21.173117438794883</v>
      </c>
      <c r="FT70" s="60">
        <f t="shared" si="38"/>
        <v>20.988046439493555</v>
      </c>
      <c r="FU70" s="60">
        <f t="shared" si="38"/>
        <v>25.535017889181418</v>
      </c>
      <c r="FV70" s="60">
        <f t="shared" si="38"/>
        <v>25.555055637241445</v>
      </c>
      <c r="FW70" s="60">
        <f t="shared" si="38"/>
        <v>26.552863850893935</v>
      </c>
      <c r="FX70" s="60">
        <f t="shared" si="38"/>
        <v>21.971165565627384</v>
      </c>
      <c r="FY70" s="60">
        <f t="shared" si="38"/>
        <v>22.310359471511862</v>
      </c>
      <c r="FZ70" s="60">
        <f t="shared" si="38"/>
        <v>21.625618397821277</v>
      </c>
      <c r="GA70" s="60">
        <f t="shared" si="38"/>
        <v>16.951391256129831</v>
      </c>
      <c r="GB70" s="60">
        <f t="shared" si="38"/>
        <v>16.785417357846491</v>
      </c>
      <c r="GC70" s="60">
        <f t="shared" si="38"/>
        <v>22.159890563096589</v>
      </c>
      <c r="GD70" s="60">
        <f t="shared" si="38"/>
        <v>26.851692799988385</v>
      </c>
      <c r="GE70" s="60">
        <f t="shared" si="38"/>
        <v>26.875499872150765</v>
      </c>
      <c r="GF70" s="60">
        <f t="shared" si="38"/>
        <v>26.875499872150765</v>
      </c>
      <c r="GG70" s="60">
        <f t="shared" si="38"/>
        <v>26.882198511506729</v>
      </c>
      <c r="GH70" s="60">
        <f t="shared" si="38"/>
        <v>26.882198511506729</v>
      </c>
      <c r="GI70" s="60">
        <f t="shared" si="38"/>
        <v>26.931635096348579</v>
      </c>
      <c r="GJ70" s="60">
        <f t="shared" si="38"/>
        <v>29.874611084535758</v>
      </c>
      <c r="GK70" s="60">
        <f t="shared" si="38"/>
        <v>29.867446276823379</v>
      </c>
      <c r="GL70" s="60">
        <f t="shared" si="38"/>
        <v>29.867446276823379</v>
      </c>
      <c r="GM70" s="60">
        <f t="shared" si="38"/>
        <v>29.874611084535758</v>
      </c>
      <c r="GN70" s="60">
        <f t="shared" si="38"/>
        <v>28.158466714575443</v>
      </c>
      <c r="GO70" s="60">
        <f t="shared" ref="GO70:IZ70" si="39">IFERROR(-10*LOG(10^(-GO68/10)+10^(-GO69/10)), "-")</f>
        <v>29.874605932647572</v>
      </c>
      <c r="GP70" s="60">
        <f t="shared" si="39"/>
        <v>23.185581041507636</v>
      </c>
      <c r="GQ70" s="60">
        <f t="shared" si="39"/>
        <v>17.481933708760206</v>
      </c>
      <c r="GR70" s="60">
        <f t="shared" si="39"/>
        <v>17.848873477291519</v>
      </c>
      <c r="GS70" s="60">
        <f t="shared" si="39"/>
        <v>26.133006262909795</v>
      </c>
      <c r="GT70" s="60">
        <f t="shared" si="39"/>
        <v>35.722551854915054</v>
      </c>
      <c r="GU70" s="60">
        <f t="shared" si="39"/>
        <v>35.507258098151347</v>
      </c>
      <c r="GV70" s="60">
        <f t="shared" si="39"/>
        <v>30.154379801282225</v>
      </c>
      <c r="GW70" s="60">
        <f t="shared" si="39"/>
        <v>37.237324094106583</v>
      </c>
      <c r="GX70" s="60">
        <f t="shared" si="39"/>
        <v>37.234381254346928</v>
      </c>
      <c r="GY70" s="60">
        <f t="shared" si="39"/>
        <v>23.405768461520932</v>
      </c>
      <c r="GZ70" s="60">
        <f t="shared" si="39"/>
        <v>26.115839089582103</v>
      </c>
      <c r="HA70" s="60">
        <f t="shared" si="39"/>
        <v>25.955639176720332</v>
      </c>
      <c r="HB70" s="60">
        <f t="shared" si="39"/>
        <v>17.125158021485383</v>
      </c>
      <c r="HC70" s="60">
        <f t="shared" si="39"/>
        <v>18.410189794073204</v>
      </c>
      <c r="HD70" s="60">
        <f t="shared" si="39"/>
        <v>18.206652289668078</v>
      </c>
      <c r="HE70" s="60">
        <f t="shared" si="39"/>
        <v>27.269904553769596</v>
      </c>
      <c r="HF70" s="60">
        <f t="shared" si="39"/>
        <v>27.691888550867013</v>
      </c>
      <c r="HG70" s="60">
        <f t="shared" si="39"/>
        <v>15.626292712146</v>
      </c>
      <c r="HH70" s="60">
        <f t="shared" si="39"/>
        <v>15.491614413330918</v>
      </c>
      <c r="HI70" s="60">
        <f t="shared" si="39"/>
        <v>15.513909759641702</v>
      </c>
      <c r="HJ70" s="60">
        <f t="shared" si="39"/>
        <v>17.191630664760002</v>
      </c>
      <c r="HK70" s="60">
        <f t="shared" si="39"/>
        <v>17.289558564102499</v>
      </c>
      <c r="HL70" s="60">
        <f t="shared" si="39"/>
        <v>10.97659228972657</v>
      </c>
      <c r="HM70" s="60">
        <f t="shared" si="39"/>
        <v>11.160684363787833</v>
      </c>
      <c r="HN70" s="60">
        <f t="shared" si="39"/>
        <v>11.313809560114464</v>
      </c>
      <c r="HO70" s="60">
        <f t="shared" si="39"/>
        <v>17.516710214359719</v>
      </c>
      <c r="HP70" s="60">
        <f t="shared" si="39"/>
        <v>18.842513667568085</v>
      </c>
      <c r="HQ70" s="60">
        <f t="shared" si="39"/>
        <v>19.507082183728329</v>
      </c>
      <c r="HR70" s="60">
        <f t="shared" si="39"/>
        <v>14.11614907628463</v>
      </c>
      <c r="HS70" s="60">
        <f t="shared" si="39"/>
        <v>14.333544802774686</v>
      </c>
      <c r="HT70" s="60">
        <f t="shared" si="39"/>
        <v>14.230237938663905</v>
      </c>
      <c r="HU70" s="60">
        <f t="shared" si="39"/>
        <v>14.321950261419342</v>
      </c>
      <c r="HV70" s="60">
        <f t="shared" si="39"/>
        <v>16.017903433723276</v>
      </c>
      <c r="HW70" s="60">
        <f t="shared" si="39"/>
        <v>16.112061721854957</v>
      </c>
      <c r="HX70" s="60">
        <f t="shared" si="39"/>
        <v>9.3215533704041285</v>
      </c>
      <c r="HY70" s="60">
        <f t="shared" si="39"/>
        <v>9.7476579631730758</v>
      </c>
      <c r="HZ70" s="60">
        <f t="shared" si="39"/>
        <v>9.6194536266231196</v>
      </c>
      <c r="IA70" s="60">
        <f t="shared" si="39"/>
        <v>15.748755633723832</v>
      </c>
      <c r="IB70" s="60">
        <f t="shared" si="39"/>
        <v>17.341006208970679</v>
      </c>
      <c r="IC70" s="60">
        <f t="shared" si="39"/>
        <v>17.738830715745134</v>
      </c>
      <c r="ID70" s="60">
        <f t="shared" si="39"/>
        <v>12.45156507359102</v>
      </c>
      <c r="IE70" s="60">
        <f t="shared" si="39"/>
        <v>13.951429028383158</v>
      </c>
      <c r="IF70" s="60">
        <f t="shared" si="39"/>
        <v>19.760078823767447</v>
      </c>
      <c r="IG70" s="60">
        <f t="shared" si="39"/>
        <v>19.760078823767447</v>
      </c>
      <c r="IH70" s="60">
        <f t="shared" si="39"/>
        <v>19.878382828949078</v>
      </c>
      <c r="II70" s="60">
        <f t="shared" si="39"/>
        <v>11.855739804351398</v>
      </c>
      <c r="IJ70" s="60">
        <f t="shared" si="39"/>
        <v>11.855739804351398</v>
      </c>
      <c r="IK70" s="60">
        <f t="shared" si="39"/>
        <v>11.855739804351398</v>
      </c>
      <c r="IL70" s="60">
        <f t="shared" si="39"/>
        <v>11.855739804351398</v>
      </c>
      <c r="IM70" s="60">
        <f t="shared" si="39"/>
        <v>11.855739804351398</v>
      </c>
      <c r="IN70" s="60">
        <f t="shared" si="39"/>
        <v>11.857108650167172</v>
      </c>
      <c r="IO70" s="60">
        <f t="shared" si="39"/>
        <v>11.857108650167172</v>
      </c>
      <c r="IP70" s="60">
        <f t="shared" si="39"/>
        <v>11.857108650167172</v>
      </c>
      <c r="IQ70" s="60">
        <f t="shared" si="39"/>
        <v>11.857108650167172</v>
      </c>
      <c r="IR70" s="60">
        <f t="shared" si="39"/>
        <v>11.857108650167172</v>
      </c>
      <c r="IS70" s="60">
        <f t="shared" si="39"/>
        <v>11.15513355814614</v>
      </c>
      <c r="IT70" s="60">
        <f t="shared" si="39"/>
        <v>15.309803971354176</v>
      </c>
      <c r="IU70" s="60">
        <f t="shared" si="39"/>
        <v>17.500086555838053</v>
      </c>
      <c r="IV70" s="60">
        <f t="shared" si="39"/>
        <v>19.188401189233499</v>
      </c>
      <c r="IW70" s="60">
        <f t="shared" si="39"/>
        <v>19.948629027746975</v>
      </c>
      <c r="IX70" s="60">
        <f t="shared" si="39"/>
        <v>19.948629027746975</v>
      </c>
      <c r="IY70" s="60">
        <f t="shared" si="39"/>
        <v>28.007047825620106</v>
      </c>
      <c r="IZ70" s="60">
        <f t="shared" si="39"/>
        <v>16.351329025994083</v>
      </c>
      <c r="JA70" s="60">
        <f t="shared" ref="JA70:LA70" si="40">IFERROR(-10*LOG(10^(-JA68/10)+10^(-JA69/10)), "-")</f>
        <v>21.051954563669426</v>
      </c>
      <c r="JB70" s="60">
        <f t="shared" si="40"/>
        <v>28.143349777693839</v>
      </c>
      <c r="JC70" s="60">
        <f t="shared" si="40"/>
        <v>27.996988458563155</v>
      </c>
      <c r="JD70" s="60" t="str">
        <f t="shared" si="40"/>
        <v>-</v>
      </c>
      <c r="JE70" s="60" t="str">
        <f t="shared" si="40"/>
        <v>-</v>
      </c>
      <c r="JF70" s="60" t="str">
        <f t="shared" si="40"/>
        <v>-</v>
      </c>
      <c r="JG70" s="60" t="str">
        <f t="shared" si="40"/>
        <v>-</v>
      </c>
      <c r="JH70" s="60" t="str">
        <f t="shared" si="40"/>
        <v>-</v>
      </c>
      <c r="JI70" s="60" t="str">
        <f t="shared" si="40"/>
        <v>-</v>
      </c>
      <c r="JJ70" s="60" t="str">
        <f t="shared" si="40"/>
        <v>-</v>
      </c>
      <c r="JK70" s="60" t="str">
        <f t="shared" si="40"/>
        <v>-</v>
      </c>
      <c r="JL70" s="60">
        <f t="shared" si="40"/>
        <v>20.886962264093238</v>
      </c>
      <c r="JM70" s="60">
        <f t="shared" si="40"/>
        <v>19.545393755396752</v>
      </c>
      <c r="JN70" s="60">
        <f t="shared" si="40"/>
        <v>17.396407337379824</v>
      </c>
      <c r="JO70" s="60">
        <f t="shared" si="40"/>
        <v>20.702816167137733</v>
      </c>
      <c r="JP70" s="60">
        <f t="shared" si="40"/>
        <v>19.354554118160568</v>
      </c>
      <c r="JQ70" s="60">
        <f t="shared" si="40"/>
        <v>17.277168500922343</v>
      </c>
      <c r="JR70" s="60">
        <f t="shared" si="40"/>
        <v>20.745915491145389</v>
      </c>
      <c r="JS70" s="60">
        <f t="shared" si="40"/>
        <v>19.399193805295059</v>
      </c>
      <c r="JT70" s="60">
        <f t="shared" si="40"/>
        <v>17.305235861160359</v>
      </c>
      <c r="JU70" s="60">
        <f t="shared" si="40"/>
        <v>17.205425088001284</v>
      </c>
      <c r="JV70" s="60">
        <f t="shared" si="40"/>
        <v>19.548120802965634</v>
      </c>
      <c r="JW70" s="60">
        <f t="shared" si="40"/>
        <v>29.164709726273976</v>
      </c>
      <c r="JX70" s="60">
        <f t="shared" si="40"/>
        <v>29.191334394851189</v>
      </c>
      <c r="JY70" s="60">
        <f t="shared" si="40"/>
        <v>28.916100354703115</v>
      </c>
      <c r="JZ70" s="60">
        <f t="shared" si="40"/>
        <v>29.164709726273976</v>
      </c>
      <c r="KA70" s="60">
        <f t="shared" si="40"/>
        <v>29.191334394851189</v>
      </c>
      <c r="KB70" s="60">
        <f t="shared" si="40"/>
        <v>28.916100354703115</v>
      </c>
      <c r="KC70" s="60">
        <f t="shared" si="40"/>
        <v>17.022223460353644</v>
      </c>
      <c r="KD70" s="60">
        <f t="shared" si="40"/>
        <v>19.390556030095997</v>
      </c>
      <c r="KE70" s="60">
        <f t="shared" si="40"/>
        <v>19.455419107758022</v>
      </c>
      <c r="KF70" s="60">
        <f t="shared" si="40"/>
        <v>28.965448487350265</v>
      </c>
      <c r="KG70" s="60">
        <f t="shared" si="40"/>
        <v>28.992180852401567</v>
      </c>
      <c r="KH70" s="60">
        <f t="shared" si="40"/>
        <v>28.715864849692419</v>
      </c>
      <c r="KI70" s="60">
        <f t="shared" si="40"/>
        <v>28.965448487350265</v>
      </c>
      <c r="KJ70" s="60">
        <f t="shared" si="40"/>
        <v>28.992180852401567</v>
      </c>
      <c r="KK70" s="60">
        <f t="shared" si="40"/>
        <v>28.715864849692419</v>
      </c>
      <c r="KL70" s="60">
        <f t="shared" si="40"/>
        <v>22.999089123645348</v>
      </c>
      <c r="KM70" s="60">
        <f t="shared" si="40"/>
        <v>17.084241371242619</v>
      </c>
      <c r="KN70" s="60">
        <f t="shared" si="40"/>
        <v>19.443999249157841</v>
      </c>
      <c r="KO70" s="60">
        <f t="shared" si="40"/>
        <v>13.63097055226763</v>
      </c>
      <c r="KP70" s="60">
        <f t="shared" si="40"/>
        <v>19.508555689402634</v>
      </c>
      <c r="KQ70" s="60">
        <f t="shared" si="40"/>
        <v>32.934222697942545</v>
      </c>
      <c r="KR70" s="60">
        <f t="shared" si="40"/>
        <v>32.957529635729173</v>
      </c>
      <c r="KS70" s="60">
        <f t="shared" si="40"/>
        <v>32.715746371436396</v>
      </c>
      <c r="KT70" s="60">
        <f t="shared" si="40"/>
        <v>32.625944562836239</v>
      </c>
      <c r="KU70" s="60">
        <f t="shared" si="40"/>
        <v>29.101190370224028</v>
      </c>
      <c r="KV70" s="60">
        <f t="shared" si="40"/>
        <v>29.127849907358353</v>
      </c>
      <c r="KW70" s="60">
        <f t="shared" si="40"/>
        <v>28.852265536938738</v>
      </c>
      <c r="KX70" s="60">
        <f t="shared" si="40"/>
        <v>29.101190370224028</v>
      </c>
      <c r="KY70" s="60">
        <f t="shared" si="40"/>
        <v>29.127849907358353</v>
      </c>
      <c r="KZ70" s="60">
        <f t="shared" si="40"/>
        <v>28.852265536938738</v>
      </c>
      <c r="LA70" s="60">
        <f t="shared" si="40"/>
        <v>32.470643427372352</v>
      </c>
      <c r="LB70" s="337"/>
      <c r="LC70" s="337"/>
      <c r="LD70" s="337"/>
      <c r="LE70" s="337"/>
      <c r="LF70" s="337"/>
      <c r="LG70" s="337"/>
      <c r="LH70" s="337"/>
      <c r="LI70" s="337"/>
      <c r="LJ70" s="337"/>
      <c r="LK70" s="337"/>
      <c r="LL70" s="337"/>
      <c r="LM70" s="337"/>
      <c r="LN70" s="337"/>
      <c r="LO70" s="337"/>
      <c r="LP70" s="337"/>
      <c r="LQ70" s="337"/>
      <c r="LR70" s="337"/>
      <c r="LS70" s="337"/>
      <c r="LT70" s="337"/>
      <c r="LU70" s="337"/>
      <c r="LV70" s="337"/>
      <c r="LW70" s="337"/>
      <c r="LX70" s="337"/>
      <c r="LY70" s="337"/>
      <c r="LZ70" s="337"/>
      <c r="MA70" s="337"/>
    </row>
    <row r="71" spans="2:339" ht="26.25" thickBot="1" x14ac:dyDescent="0.25">
      <c r="B71" s="23" t="s">
        <v>221</v>
      </c>
      <c r="C71" s="58" t="s">
        <v>123</v>
      </c>
      <c r="D71" s="169" t="s">
        <v>38</v>
      </c>
      <c r="E71" s="60">
        <f t="shared" ref="E71:BP71" si="41">IFERROR(-20*LOG(4*PI()*(E15/0.3)*6376000*(SQRT((42162/6376)^2-(COS(RADIANS(E45)))^2)-SIN(RADIANS(E45)))),"-")</f>
        <v>-204.73806869209318</v>
      </c>
      <c r="F71" s="60">
        <f t="shared" si="41"/>
        <v>-204.73806869209318</v>
      </c>
      <c r="G71" s="60">
        <f t="shared" si="41"/>
        <v>-204.73806869209318</v>
      </c>
      <c r="H71" s="60">
        <f t="shared" si="41"/>
        <v>-204.73806869209318</v>
      </c>
      <c r="I71" s="60">
        <f t="shared" si="41"/>
        <v>-205.32725213312574</v>
      </c>
      <c r="J71" s="60">
        <f t="shared" si="41"/>
        <v>-205.50817940909201</v>
      </c>
      <c r="K71" s="60">
        <f t="shared" si="41"/>
        <v>-205.28620431962327</v>
      </c>
      <c r="L71" s="60">
        <f t="shared" si="41"/>
        <v>-205.32725213312574</v>
      </c>
      <c r="M71" s="60">
        <f t="shared" si="41"/>
        <v>-205.01616502614172</v>
      </c>
      <c r="N71" s="60">
        <f t="shared" si="41"/>
        <v>-204.6739648208671</v>
      </c>
      <c r="O71" s="60">
        <f t="shared" si="41"/>
        <v>-204.73852082598935</v>
      </c>
      <c r="P71" s="60">
        <f t="shared" si="41"/>
        <v>-205.01616502614172</v>
      </c>
      <c r="Q71" s="60">
        <f t="shared" si="41"/>
        <v>-204.6739648208671</v>
      </c>
      <c r="R71" s="60">
        <f t="shared" si="41"/>
        <v>-204.73852082598935</v>
      </c>
      <c r="S71" s="60">
        <f t="shared" si="41"/>
        <v>-205.01616502614172</v>
      </c>
      <c r="T71" s="60">
        <f t="shared" si="41"/>
        <v>-204.6739648208671</v>
      </c>
      <c r="U71" s="60">
        <f t="shared" si="41"/>
        <v>-204.73852082598935</v>
      </c>
      <c r="V71" s="60">
        <f t="shared" si="41"/>
        <v>-205.01616502614172</v>
      </c>
      <c r="W71" s="60">
        <f t="shared" si="41"/>
        <v>-204.6739648208671</v>
      </c>
      <c r="X71" s="60">
        <f t="shared" si="41"/>
        <v>-204.53960438316048</v>
      </c>
      <c r="Y71" s="60">
        <f t="shared" si="41"/>
        <v>-204.73852082598935</v>
      </c>
      <c r="Z71" s="60">
        <f t="shared" si="41"/>
        <v>-205.01616502614172</v>
      </c>
      <c r="AA71" s="60">
        <f t="shared" si="41"/>
        <v>-204.6739648208671</v>
      </c>
      <c r="AB71" s="60">
        <f t="shared" si="41"/>
        <v>-204.73852082598935</v>
      </c>
      <c r="AC71" s="60">
        <f t="shared" si="41"/>
        <v>-205.01616502614172</v>
      </c>
      <c r="AD71" s="60">
        <f t="shared" si="41"/>
        <v>-204.6739648208671</v>
      </c>
      <c r="AE71" s="60">
        <f t="shared" si="41"/>
        <v>-204.73852082598935</v>
      </c>
      <c r="AF71" s="60">
        <f t="shared" si="41"/>
        <v>-205.01616502614172</v>
      </c>
      <c r="AG71" s="60">
        <f t="shared" si="41"/>
        <v>-204.6739648208671</v>
      </c>
      <c r="AH71" s="60">
        <f t="shared" si="41"/>
        <v>-204.73852082598935</v>
      </c>
      <c r="AI71" s="60">
        <f t="shared" si="41"/>
        <v>-205.01616502614172</v>
      </c>
      <c r="AJ71" s="60">
        <f t="shared" si="41"/>
        <v>-204.6739648208671</v>
      </c>
      <c r="AK71" s="60">
        <f t="shared" si="41"/>
        <v>-204.73852082598935</v>
      </c>
      <c r="AL71" s="60">
        <f t="shared" si="41"/>
        <v>-205.01616502614172</v>
      </c>
      <c r="AM71" s="60">
        <f t="shared" si="41"/>
        <v>-204.6739648208671</v>
      </c>
      <c r="AN71" s="60">
        <f t="shared" si="41"/>
        <v>-204.73852082598935</v>
      </c>
      <c r="AO71" s="60">
        <f t="shared" si="41"/>
        <v>-205.01616502614172</v>
      </c>
      <c r="AP71" s="60">
        <f t="shared" si="41"/>
        <v>-204.6739648208671</v>
      </c>
      <c r="AQ71" s="60">
        <f t="shared" si="41"/>
        <v>-204.73852082598935</v>
      </c>
      <c r="AR71" s="60">
        <f t="shared" si="41"/>
        <v>-205.01616502614172</v>
      </c>
      <c r="AS71" s="60">
        <f t="shared" si="41"/>
        <v>-204.6739648208671</v>
      </c>
      <c r="AT71" s="60">
        <f t="shared" si="41"/>
        <v>-204.92421389388545</v>
      </c>
      <c r="AU71" s="60">
        <f t="shared" si="41"/>
        <v>-204.80311921846879</v>
      </c>
      <c r="AV71" s="60">
        <f t="shared" si="41"/>
        <v>-204.73806869209318</v>
      </c>
      <c r="AW71" s="60">
        <f t="shared" si="41"/>
        <v>-204.73806869209318</v>
      </c>
      <c r="AX71" s="60">
        <f t="shared" si="41"/>
        <v>-204.73806869209318</v>
      </c>
      <c r="AY71" s="60">
        <f t="shared" si="41"/>
        <v>-204.73806869209318</v>
      </c>
      <c r="AZ71" s="60">
        <f t="shared" si="41"/>
        <v>-204.73806869209318</v>
      </c>
      <c r="BA71" s="60">
        <f t="shared" si="41"/>
        <v>-204.73806869209318</v>
      </c>
      <c r="BB71" s="60">
        <f t="shared" si="41"/>
        <v>-204.73806869209318</v>
      </c>
      <c r="BC71" s="60">
        <f t="shared" si="41"/>
        <v>-204.73806869209318</v>
      </c>
      <c r="BD71" s="60">
        <f t="shared" si="41"/>
        <v>-204.73806869209318</v>
      </c>
      <c r="BE71" s="60">
        <f t="shared" si="41"/>
        <v>-204.67580398361034</v>
      </c>
      <c r="BF71" s="60">
        <f t="shared" si="41"/>
        <v>-204.73806869209318</v>
      </c>
      <c r="BG71" s="60">
        <f t="shared" si="41"/>
        <v>-204.73806869209318</v>
      </c>
      <c r="BH71" s="60">
        <f t="shared" si="41"/>
        <v>-204.73806869209318</v>
      </c>
      <c r="BI71" s="60">
        <f t="shared" si="41"/>
        <v>-204.73806869209318</v>
      </c>
      <c r="BJ71" s="60">
        <f t="shared" si="41"/>
        <v>-204.73806869209318</v>
      </c>
      <c r="BK71" s="60">
        <f t="shared" si="41"/>
        <v>-204.73806869209318</v>
      </c>
      <c r="BL71" s="60">
        <f t="shared" si="41"/>
        <v>-204.73806869209318</v>
      </c>
      <c r="BM71" s="60">
        <f t="shared" si="41"/>
        <v>-204.73806869209318</v>
      </c>
      <c r="BN71" s="60">
        <f t="shared" si="41"/>
        <v>-204.73806869209318</v>
      </c>
      <c r="BO71" s="60">
        <f t="shared" si="41"/>
        <v>-204.73806869209318</v>
      </c>
      <c r="BP71" s="60">
        <f t="shared" si="41"/>
        <v>-204.73806869209318</v>
      </c>
      <c r="BQ71" s="60">
        <f t="shared" ref="BQ71:EB71" si="42">IFERROR(-20*LOG(4*PI()*(BQ15/0.3)*6376000*(SQRT((42162/6376)^2-(COS(RADIANS(BQ45)))^2)-SIN(RADIANS(BQ45)))),"-")</f>
        <v>-204.73852082598935</v>
      </c>
      <c r="BR71" s="60">
        <f t="shared" si="42"/>
        <v>-205.45994159861195</v>
      </c>
      <c r="BS71" s="60">
        <f t="shared" si="42"/>
        <v>-205.72952508873399</v>
      </c>
      <c r="BT71" s="60">
        <f t="shared" si="42"/>
        <v>-206.10177693490428</v>
      </c>
      <c r="BU71" s="60">
        <f t="shared" si="42"/>
        <v>-206.10177693490428</v>
      </c>
      <c r="BV71" s="60">
        <f t="shared" si="42"/>
        <v>-205.78404545434688</v>
      </c>
      <c r="BW71" s="60">
        <f t="shared" si="42"/>
        <v>-205.43253474368424</v>
      </c>
      <c r="BX71" s="60">
        <f t="shared" si="42"/>
        <v>-205.30366877292556</v>
      </c>
      <c r="BY71" s="60">
        <f t="shared" si="42"/>
        <v>-205.30366877292556</v>
      </c>
      <c r="BZ71" s="60">
        <f t="shared" si="42"/>
        <v>-205.3893714068185</v>
      </c>
      <c r="CA71" s="60">
        <f t="shared" si="42"/>
        <v>-205.38999377299382</v>
      </c>
      <c r="CB71" s="60">
        <f t="shared" si="42"/>
        <v>-205.12323747067998</v>
      </c>
      <c r="CC71" s="60">
        <f t="shared" si="42"/>
        <v>-205.12323747067998</v>
      </c>
      <c r="CD71" s="60">
        <f t="shared" si="42"/>
        <v>-205.55919230660945</v>
      </c>
      <c r="CE71" s="60">
        <f t="shared" si="42"/>
        <v>-205.43873149325393</v>
      </c>
      <c r="CF71" s="60">
        <f t="shared" si="42"/>
        <v>-205.42605525499556</v>
      </c>
      <c r="CG71" s="60">
        <f t="shared" si="42"/>
        <v>-205.26833435887482</v>
      </c>
      <c r="CH71" s="60">
        <f t="shared" si="42"/>
        <v>-204.89436359622715</v>
      </c>
      <c r="CI71" s="60">
        <f t="shared" si="42"/>
        <v>-204.83885567692289</v>
      </c>
      <c r="CJ71" s="60">
        <f t="shared" si="42"/>
        <v>-204.97433228597237</v>
      </c>
      <c r="CK71" s="60">
        <f t="shared" si="42"/>
        <v>-204.82164307789469</v>
      </c>
      <c r="CL71" s="60">
        <f t="shared" si="42"/>
        <v>-204.65524839317891</v>
      </c>
      <c r="CM71" s="60">
        <f t="shared" si="42"/>
        <v>-205.11792160214415</v>
      </c>
      <c r="CN71" s="60">
        <f t="shared" si="42"/>
        <v>-204.9213823293174</v>
      </c>
      <c r="CO71" s="60">
        <f t="shared" si="42"/>
        <v>-204.80034528137372</v>
      </c>
      <c r="CP71" s="60">
        <f t="shared" si="42"/>
        <v>-205.43253474368424</v>
      </c>
      <c r="CQ71" s="60">
        <f t="shared" si="42"/>
        <v>-205.30366877292556</v>
      </c>
      <c r="CR71" s="60">
        <f t="shared" si="42"/>
        <v>-205.3893714068185</v>
      </c>
      <c r="CS71" s="60">
        <f t="shared" si="42"/>
        <v>-205.38999377299382</v>
      </c>
      <c r="CT71" s="60">
        <f t="shared" si="42"/>
        <v>-205.12323747067998</v>
      </c>
      <c r="CU71" s="60">
        <f t="shared" si="42"/>
        <v>-205.58591067964525</v>
      </c>
      <c r="CV71" s="60">
        <f t="shared" si="42"/>
        <v>-205.43873149325393</v>
      </c>
      <c r="CW71" s="60">
        <f t="shared" si="42"/>
        <v>-205.42605525499556</v>
      </c>
      <c r="CX71" s="60">
        <f t="shared" si="42"/>
        <v>-205.10580743131712</v>
      </c>
      <c r="CY71" s="60">
        <f t="shared" si="42"/>
        <v>-205.10580743131712</v>
      </c>
      <c r="CZ71" s="60">
        <f t="shared" si="42"/>
        <v>-205.11910315118101</v>
      </c>
      <c r="DA71" s="60">
        <f t="shared" si="42"/>
        <v>-204.89436359622715</v>
      </c>
      <c r="DB71" s="60">
        <f t="shared" si="42"/>
        <v>-204.83885567692289</v>
      </c>
      <c r="DC71" s="60">
        <f t="shared" si="42"/>
        <v>-204.97433228597237</v>
      </c>
      <c r="DD71" s="60">
        <f t="shared" si="42"/>
        <v>-204.82164307789469</v>
      </c>
      <c r="DE71" s="60">
        <f t="shared" si="42"/>
        <v>-204.96454566618314</v>
      </c>
      <c r="DF71" s="60">
        <f t="shared" si="42"/>
        <v>-204.96454566618314</v>
      </c>
      <c r="DG71" s="60">
        <f t="shared" si="42"/>
        <v>-204.83567969542449</v>
      </c>
      <c r="DH71" s="60">
        <f t="shared" si="42"/>
        <v>-204.83567969542449</v>
      </c>
      <c r="DI71" s="60">
        <f t="shared" si="42"/>
        <v>-204.97074241575285</v>
      </c>
      <c r="DJ71" s="60">
        <f t="shared" si="42"/>
        <v>-204.95806617749446</v>
      </c>
      <c r="DK71" s="60">
        <f t="shared" si="42"/>
        <v>-204.65524839317891</v>
      </c>
      <c r="DL71" s="60">
        <f t="shared" si="42"/>
        <v>-205.11792160214415</v>
      </c>
      <c r="DM71" s="60">
        <f t="shared" si="42"/>
        <v>-205.0584226979116</v>
      </c>
      <c r="DN71" s="60">
        <f t="shared" si="42"/>
        <v>-204.9213823293174</v>
      </c>
      <c r="DO71" s="60">
        <f t="shared" si="42"/>
        <v>-204.92200469549275</v>
      </c>
      <c r="DP71" s="60">
        <f t="shared" si="42"/>
        <v>-204.80034528137372</v>
      </c>
      <c r="DQ71" s="60">
        <f t="shared" si="42"/>
        <v>-205.43253474368424</v>
      </c>
      <c r="DR71" s="60">
        <f t="shared" si="42"/>
        <v>-205.43253474368424</v>
      </c>
      <c r="DS71" s="60">
        <f t="shared" si="42"/>
        <v>-205.30366877292556</v>
      </c>
      <c r="DT71" s="60">
        <f t="shared" si="42"/>
        <v>-205.3893714068185</v>
      </c>
      <c r="DU71" s="60">
        <f t="shared" si="42"/>
        <v>-205.3893714068185</v>
      </c>
      <c r="DV71" s="60">
        <f t="shared" si="42"/>
        <v>-205.38999377299382</v>
      </c>
      <c r="DW71" s="60">
        <f t="shared" si="42"/>
        <v>-205.12323747067998</v>
      </c>
      <c r="DX71" s="60">
        <f t="shared" si="42"/>
        <v>-205.43873149325393</v>
      </c>
      <c r="DY71" s="60">
        <f t="shared" si="42"/>
        <v>-205.42605525499556</v>
      </c>
      <c r="DZ71" s="60">
        <f t="shared" si="42"/>
        <v>-205.10580743131712</v>
      </c>
      <c r="EA71" s="60">
        <f t="shared" si="42"/>
        <v>-205.10580743131712</v>
      </c>
      <c r="EB71" s="60">
        <f t="shared" si="42"/>
        <v>-205.11910315118101</v>
      </c>
      <c r="EC71" s="60">
        <f t="shared" ref="EC71:GN71" si="43">IFERROR(-20*LOG(4*PI()*(EC15/0.3)*6376000*(SQRT((42162/6376)^2-(COS(RADIANS(EC45)))^2)-SIN(RADIANS(EC45)))),"-")</f>
        <v>-204.89436359622715</v>
      </c>
      <c r="ED71" s="60">
        <f t="shared" si="43"/>
        <v>-204.83885567692289</v>
      </c>
      <c r="EE71" s="60">
        <f t="shared" si="43"/>
        <v>-204.97433228597237</v>
      </c>
      <c r="EF71" s="60">
        <f t="shared" si="43"/>
        <v>-204.82164307789469</v>
      </c>
      <c r="EG71" s="60">
        <f t="shared" si="43"/>
        <v>-204.96454566618314</v>
      </c>
      <c r="EH71" s="60">
        <f t="shared" si="43"/>
        <v>-204.96454566618314</v>
      </c>
      <c r="EI71" s="60">
        <f t="shared" si="43"/>
        <v>-204.83567969542449</v>
      </c>
      <c r="EJ71" s="60">
        <f t="shared" si="43"/>
        <v>-204.83567969542449</v>
      </c>
      <c r="EK71" s="60">
        <f t="shared" si="43"/>
        <v>-204.97074241575285</v>
      </c>
      <c r="EL71" s="60">
        <f t="shared" si="43"/>
        <v>-204.95806617749446</v>
      </c>
      <c r="EM71" s="60">
        <f t="shared" si="43"/>
        <v>-204.65524839317891</v>
      </c>
      <c r="EN71" s="60">
        <f t="shared" si="43"/>
        <v>-205.43253474368424</v>
      </c>
      <c r="EO71" s="60">
        <f t="shared" si="43"/>
        <v>-205.30366877292556</v>
      </c>
      <c r="EP71" s="60">
        <f t="shared" si="43"/>
        <v>-205.3893714068185</v>
      </c>
      <c r="EQ71" s="60">
        <f t="shared" si="43"/>
        <v>-205.38999377299382</v>
      </c>
      <c r="ER71" s="60">
        <f t="shared" si="43"/>
        <v>-205.12323747067998</v>
      </c>
      <c r="ES71" s="60">
        <f t="shared" si="43"/>
        <v>-205.12323747067998</v>
      </c>
      <c r="ET71" s="60">
        <f t="shared" si="43"/>
        <v>-205.55919230660945</v>
      </c>
      <c r="EU71" s="60">
        <f t="shared" si="43"/>
        <v>-205.43873149325393</v>
      </c>
      <c r="EV71" s="60">
        <f t="shared" si="43"/>
        <v>-205.42605525499556</v>
      </c>
      <c r="EW71" s="60">
        <f t="shared" si="43"/>
        <v>-205.26833435887482</v>
      </c>
      <c r="EX71" s="60">
        <f t="shared" si="43"/>
        <v>-204.89436359622715</v>
      </c>
      <c r="EY71" s="60">
        <f t="shared" si="43"/>
        <v>-204.83885567692289</v>
      </c>
      <c r="EZ71" s="60">
        <f t="shared" si="43"/>
        <v>-204.97433228597237</v>
      </c>
      <c r="FA71" s="60">
        <f t="shared" si="43"/>
        <v>-204.82164307789469</v>
      </c>
      <c r="FB71" s="60">
        <f t="shared" si="43"/>
        <v>-205.30366877292556</v>
      </c>
      <c r="FC71" s="60">
        <f t="shared" si="43"/>
        <v>-205.3893714068185</v>
      </c>
      <c r="FD71" s="60">
        <f t="shared" si="43"/>
        <v>-205.43253474368424</v>
      </c>
      <c r="FE71" s="60">
        <f t="shared" si="43"/>
        <v>-205.43253474368424</v>
      </c>
      <c r="FF71" s="60">
        <f t="shared" si="43"/>
        <v>-205.30366877292556</v>
      </c>
      <c r="FG71" s="60">
        <f t="shared" si="43"/>
        <v>-205.30366877292556</v>
      </c>
      <c r="FH71" s="60">
        <f t="shared" si="43"/>
        <v>-205.3893714068185</v>
      </c>
      <c r="FI71" s="60">
        <f t="shared" si="43"/>
        <v>-205.38999377299382</v>
      </c>
      <c r="FJ71" s="60">
        <f t="shared" si="43"/>
        <v>-205.12323747067998</v>
      </c>
      <c r="FK71" s="60">
        <f t="shared" si="43"/>
        <v>-205.12323747067998</v>
      </c>
      <c r="FL71" s="60">
        <f t="shared" si="43"/>
        <v>-205.55919230660945</v>
      </c>
      <c r="FM71" s="60">
        <f t="shared" si="43"/>
        <v>-205.43873149325393</v>
      </c>
      <c r="FN71" s="60">
        <f t="shared" si="43"/>
        <v>-205.42605525499556</v>
      </c>
      <c r="FO71" s="60">
        <f t="shared" si="43"/>
        <v>-205.26833435887482</v>
      </c>
      <c r="FP71" s="60">
        <f t="shared" si="43"/>
        <v>-205.36235267372828</v>
      </c>
      <c r="FQ71" s="60">
        <f t="shared" si="43"/>
        <v>-205.30684475442402</v>
      </c>
      <c r="FR71" s="60">
        <f t="shared" si="43"/>
        <v>-205.4423213634735</v>
      </c>
      <c r="FS71" s="60">
        <f t="shared" si="43"/>
        <v>-205.28963215539576</v>
      </c>
      <c r="FT71" s="60">
        <f t="shared" si="43"/>
        <v>-204.95806617749446</v>
      </c>
      <c r="FU71" s="60">
        <f t="shared" si="43"/>
        <v>-204.65524839317891</v>
      </c>
      <c r="FV71" s="60">
        <f t="shared" si="43"/>
        <v>-205.11792160214415</v>
      </c>
      <c r="FW71" s="60">
        <f t="shared" si="43"/>
        <v>-204.65111407367993</v>
      </c>
      <c r="FX71" s="60">
        <f t="shared" si="43"/>
        <v>-204.80034528137372</v>
      </c>
      <c r="FY71" s="60">
        <f t="shared" si="43"/>
        <v>-205.4970692346289</v>
      </c>
      <c r="FZ71" s="60">
        <f t="shared" si="43"/>
        <v>-205.37396889161073</v>
      </c>
      <c r="GA71" s="60">
        <f t="shared" si="43"/>
        <v>-205.3696518526051</v>
      </c>
      <c r="GB71" s="60">
        <f t="shared" si="43"/>
        <v>-205.46603852282146</v>
      </c>
      <c r="GC71" s="60">
        <f t="shared" si="43"/>
        <v>-205.24648042421637</v>
      </c>
      <c r="GD71" s="60">
        <f t="shared" si="43"/>
        <v>-205.47616605540759</v>
      </c>
      <c r="GE71" s="60">
        <f t="shared" si="43"/>
        <v>-205.23285842623096</v>
      </c>
      <c r="GF71" s="60">
        <f t="shared" si="43"/>
        <v>-205.23285842623096</v>
      </c>
      <c r="GG71" s="60">
        <f t="shared" si="43"/>
        <v>-205.44641416381535</v>
      </c>
      <c r="GH71" s="60">
        <f t="shared" si="43"/>
        <v>-205.44641416381535</v>
      </c>
      <c r="GI71" s="60">
        <f t="shared" si="43"/>
        <v>-205.47616605540759</v>
      </c>
      <c r="GJ71" s="60">
        <f t="shared" si="43"/>
        <v>-205.44641416381535</v>
      </c>
      <c r="GK71" s="60">
        <f t="shared" si="43"/>
        <v>-205.23285842623096</v>
      </c>
      <c r="GL71" s="60">
        <f t="shared" si="43"/>
        <v>-205.23285842623096</v>
      </c>
      <c r="GM71" s="60">
        <f t="shared" si="43"/>
        <v>-205.44641416381535</v>
      </c>
      <c r="GN71" s="60">
        <f t="shared" si="43"/>
        <v>-205.47710841178076</v>
      </c>
      <c r="GO71" s="60">
        <f t="shared" ref="GO71:IZ71" si="44">IFERROR(-20*LOG(4*PI()*(GO15/0.3)*6376000*(SQRT((42162/6376)^2-(COS(RADIANS(GO45)))^2)-SIN(RADIANS(GO45)))),"-")</f>
        <v>-205.47616605540759</v>
      </c>
      <c r="GP71" s="60">
        <f t="shared" si="44"/>
        <v>-205.47616605540759</v>
      </c>
      <c r="GQ71" s="60">
        <f t="shared" si="44"/>
        <v>-205.19480052040447</v>
      </c>
      <c r="GR71" s="60">
        <f t="shared" si="44"/>
        <v>-205.37789761086208</v>
      </c>
      <c r="GS71" s="60">
        <f t="shared" si="44"/>
        <v>-204.73852082598935</v>
      </c>
      <c r="GT71" s="60">
        <f t="shared" si="44"/>
        <v>-204.63118399094321</v>
      </c>
      <c r="GU71" s="60">
        <f t="shared" si="44"/>
        <v>-204.73746641134011</v>
      </c>
      <c r="GV71" s="60">
        <f t="shared" si="44"/>
        <v>-204.73746641134011</v>
      </c>
      <c r="GW71" s="60">
        <f t="shared" si="44"/>
        <v>-204.63118399094321</v>
      </c>
      <c r="GX71" s="60">
        <f t="shared" si="44"/>
        <v>-204.73746641134011</v>
      </c>
      <c r="GY71" s="60">
        <f t="shared" si="44"/>
        <v>-204.63118399094321</v>
      </c>
      <c r="GZ71" s="60">
        <f t="shared" si="44"/>
        <v>-204.63118399094321</v>
      </c>
      <c r="HA71" s="60">
        <f t="shared" si="44"/>
        <v>-204.73746641134011</v>
      </c>
      <c r="HB71" s="60">
        <f t="shared" si="44"/>
        <v>-204.70875665846788</v>
      </c>
      <c r="HC71" s="60">
        <f t="shared" si="44"/>
        <v>-204.63118399094321</v>
      </c>
      <c r="HD71" s="60">
        <f t="shared" si="44"/>
        <v>-204.73746641134011</v>
      </c>
      <c r="HE71" s="60">
        <f t="shared" si="44"/>
        <v>-204.63118399094321</v>
      </c>
      <c r="HF71" s="60">
        <f t="shared" si="44"/>
        <v>-204.73746641134011</v>
      </c>
      <c r="HG71" s="60">
        <f t="shared" si="44"/>
        <v>-204.70875665846788</v>
      </c>
      <c r="HH71" s="60">
        <f t="shared" si="44"/>
        <v>-204.63118399094321</v>
      </c>
      <c r="HI71" s="60">
        <f t="shared" si="44"/>
        <v>-204.73746641134011</v>
      </c>
      <c r="HJ71" s="60">
        <f t="shared" si="44"/>
        <v>-204.63118399094321</v>
      </c>
      <c r="HK71" s="60">
        <f t="shared" si="44"/>
        <v>-204.73746641134011</v>
      </c>
      <c r="HL71" s="60">
        <f t="shared" si="44"/>
        <v>-204.70875665846788</v>
      </c>
      <c r="HM71" s="60">
        <f t="shared" si="44"/>
        <v>-204.63118399094321</v>
      </c>
      <c r="HN71" s="60">
        <f t="shared" si="44"/>
        <v>-204.73746641134011</v>
      </c>
      <c r="HO71" s="60">
        <f t="shared" si="44"/>
        <v>-204.70875665846788</v>
      </c>
      <c r="HP71" s="60">
        <f t="shared" si="44"/>
        <v>-204.63118399094321</v>
      </c>
      <c r="HQ71" s="60">
        <f t="shared" si="44"/>
        <v>-204.73746641134011</v>
      </c>
      <c r="HR71" s="60">
        <f t="shared" si="44"/>
        <v>-204.70875665846788</v>
      </c>
      <c r="HS71" s="60">
        <f t="shared" si="44"/>
        <v>-204.63118399094321</v>
      </c>
      <c r="HT71" s="60">
        <f t="shared" si="44"/>
        <v>-204.73746641134011</v>
      </c>
      <c r="HU71" s="60">
        <f t="shared" si="44"/>
        <v>-204.70875665846788</v>
      </c>
      <c r="HV71" s="60">
        <f t="shared" si="44"/>
        <v>-204.63118399094321</v>
      </c>
      <c r="HW71" s="60">
        <f t="shared" si="44"/>
        <v>-204.73746641134011</v>
      </c>
      <c r="HX71" s="60">
        <f t="shared" si="44"/>
        <v>-204.70875665846788</v>
      </c>
      <c r="HY71" s="60">
        <f t="shared" si="44"/>
        <v>-204.63118399094321</v>
      </c>
      <c r="HZ71" s="60">
        <f t="shared" si="44"/>
        <v>-204.73746641134011</v>
      </c>
      <c r="IA71" s="60">
        <f t="shared" si="44"/>
        <v>-204.70875665846788</v>
      </c>
      <c r="IB71" s="60">
        <f t="shared" si="44"/>
        <v>-204.63118399094321</v>
      </c>
      <c r="IC71" s="60">
        <f t="shared" si="44"/>
        <v>-204.73746641134011</v>
      </c>
      <c r="ID71" s="60">
        <f t="shared" si="44"/>
        <v>-209.77430815196919</v>
      </c>
      <c r="IE71" s="60">
        <f t="shared" si="44"/>
        <v>-209.77430815196919</v>
      </c>
      <c r="IF71" s="60">
        <f t="shared" si="44"/>
        <v>-209.77430815196919</v>
      </c>
      <c r="IG71" s="60">
        <f t="shared" si="44"/>
        <v>-209.77430815196919</v>
      </c>
      <c r="IH71" s="60">
        <f t="shared" si="44"/>
        <v>-209.77430815196919</v>
      </c>
      <c r="II71" s="60">
        <f t="shared" si="44"/>
        <v>-209.94356590152975</v>
      </c>
      <c r="IJ71" s="60">
        <f t="shared" si="44"/>
        <v>-209.94356590152975</v>
      </c>
      <c r="IK71" s="60">
        <f t="shared" si="44"/>
        <v>-209.94356590152975</v>
      </c>
      <c r="IL71" s="60">
        <f t="shared" si="44"/>
        <v>-209.94356590152975</v>
      </c>
      <c r="IM71" s="60">
        <f t="shared" si="44"/>
        <v>-209.94356590152975</v>
      </c>
      <c r="IN71" s="60">
        <f t="shared" si="44"/>
        <v>-209.02841609031626</v>
      </c>
      <c r="IO71" s="60">
        <f t="shared" si="44"/>
        <v>-209.02841609031626</v>
      </c>
      <c r="IP71" s="60">
        <f t="shared" si="44"/>
        <v>-209.02841609031626</v>
      </c>
      <c r="IQ71" s="60">
        <f t="shared" si="44"/>
        <v>-209.02841609031626</v>
      </c>
      <c r="IR71" s="60">
        <f t="shared" si="44"/>
        <v>-209.02841609031626</v>
      </c>
      <c r="IS71" s="60">
        <f t="shared" si="44"/>
        <v>-209.80101825271481</v>
      </c>
      <c r="IT71" s="60">
        <f t="shared" si="44"/>
        <v>-209.91254923791999</v>
      </c>
      <c r="IU71" s="60">
        <f t="shared" si="44"/>
        <v>-209.91254923791999</v>
      </c>
      <c r="IV71" s="60">
        <f t="shared" si="44"/>
        <v>-209.91254923791999</v>
      </c>
      <c r="IW71" s="60">
        <f t="shared" si="44"/>
        <v>-210.00469152163225</v>
      </c>
      <c r="IX71" s="60">
        <f t="shared" si="44"/>
        <v>-210.00469152163225</v>
      </c>
      <c r="IY71" s="60">
        <f t="shared" si="44"/>
        <v>-209.63978188412284</v>
      </c>
      <c r="IZ71" s="60">
        <f t="shared" si="44"/>
        <v>-209.64535604005738</v>
      </c>
      <c r="JA71" s="60">
        <f t="shared" ref="JA71:LA71" si="45">IFERROR(-20*LOG(4*PI()*(JA15/0.3)*6376000*(SQRT((42162/6376)^2-(COS(RADIANS(JA45)))^2)-SIN(RADIANS(JA45)))),"-")</f>
        <v>-209.64535604005738</v>
      </c>
      <c r="JB71" s="60">
        <f t="shared" si="45"/>
        <v>-209.53123032990112</v>
      </c>
      <c r="JC71" s="60">
        <f t="shared" si="45"/>
        <v>-209.64535604005738</v>
      </c>
      <c r="JD71" s="60">
        <f t="shared" si="45"/>
        <v>-209.44527623080154</v>
      </c>
      <c r="JE71" s="60">
        <f t="shared" si="45"/>
        <v>-209.14411134544127</v>
      </c>
      <c r="JF71" s="60">
        <f t="shared" si="45"/>
        <v>-209.74961603988987</v>
      </c>
      <c r="JG71" s="60">
        <f t="shared" si="45"/>
        <v>-209.74961603988987</v>
      </c>
      <c r="JH71" s="60">
        <f t="shared" si="45"/>
        <v>-209.74961603988987</v>
      </c>
      <c r="JI71" s="60">
        <f t="shared" si="45"/>
        <v>-209.74961603988987</v>
      </c>
      <c r="JJ71" s="60">
        <f t="shared" si="45"/>
        <v>-209.42904579653214</v>
      </c>
      <c r="JK71" s="60">
        <f t="shared" si="45"/>
        <v>-209.42904579653214</v>
      </c>
      <c r="JL71" s="60">
        <f t="shared" si="45"/>
        <v>-204.51589229583868</v>
      </c>
      <c r="JM71" s="60">
        <f t="shared" si="45"/>
        <v>-204.51589229583868</v>
      </c>
      <c r="JN71" s="60">
        <f t="shared" si="45"/>
        <v>-204.51549722228384</v>
      </c>
      <c r="JO71" s="60">
        <f t="shared" si="45"/>
        <v>-204.72517217259673</v>
      </c>
      <c r="JP71" s="60">
        <f t="shared" si="45"/>
        <v>-204.72517217259673</v>
      </c>
      <c r="JQ71" s="60">
        <f t="shared" si="45"/>
        <v>-204.72477709904189</v>
      </c>
      <c r="JR71" s="60">
        <f t="shared" si="45"/>
        <v>-204.67629833686522</v>
      </c>
      <c r="JS71" s="60">
        <f t="shared" si="45"/>
        <v>-204.67629833686522</v>
      </c>
      <c r="JT71" s="60">
        <f t="shared" si="45"/>
        <v>-204.67590326331043</v>
      </c>
      <c r="JU71" s="60">
        <f t="shared" si="45"/>
        <v>-209.33279495040483</v>
      </c>
      <c r="JV71" s="60">
        <f t="shared" si="45"/>
        <v>-209.33279495040483</v>
      </c>
      <c r="JW71" s="60">
        <f t="shared" si="45"/>
        <v>-209.12328589636374</v>
      </c>
      <c r="JX71" s="60">
        <f t="shared" si="45"/>
        <v>-209.07838526498631</v>
      </c>
      <c r="JY71" s="60">
        <f t="shared" si="45"/>
        <v>-209.24034817549068</v>
      </c>
      <c r="JZ71" s="60">
        <f t="shared" si="45"/>
        <v>-209.12328589636374</v>
      </c>
      <c r="KA71" s="60">
        <f t="shared" si="45"/>
        <v>-209.07838526498631</v>
      </c>
      <c r="KB71" s="60">
        <f t="shared" si="45"/>
        <v>-209.24034817549068</v>
      </c>
      <c r="KC71" s="60">
        <f t="shared" si="45"/>
        <v>-209.55159928932648</v>
      </c>
      <c r="KD71" s="60">
        <f t="shared" si="45"/>
        <v>-209.55159928932648</v>
      </c>
      <c r="KE71" s="60">
        <f t="shared" si="45"/>
        <v>-209.55159928932648</v>
      </c>
      <c r="KF71" s="60">
        <f t="shared" si="45"/>
        <v>-209.34002506939859</v>
      </c>
      <c r="KG71" s="60">
        <f t="shared" si="45"/>
        <v>-209.29512443802113</v>
      </c>
      <c r="KH71" s="60">
        <f t="shared" si="45"/>
        <v>-209.45708734852553</v>
      </c>
      <c r="KI71" s="60">
        <f t="shared" si="45"/>
        <v>-209.34002506939859</v>
      </c>
      <c r="KJ71" s="60">
        <f t="shared" si="45"/>
        <v>-209.29512443802113</v>
      </c>
      <c r="KK71" s="60">
        <f t="shared" si="45"/>
        <v>-209.45708734852553</v>
      </c>
      <c r="KL71" s="60">
        <f t="shared" si="45"/>
        <v>-209.69909520460504</v>
      </c>
      <c r="KM71" s="60">
        <f t="shared" si="45"/>
        <v>-209.47772923949458</v>
      </c>
      <c r="KN71" s="60">
        <f t="shared" si="45"/>
        <v>-209.47772923949458</v>
      </c>
      <c r="KO71" s="60">
        <f t="shared" si="45"/>
        <v>-209.47772923949458</v>
      </c>
      <c r="KP71" s="60">
        <f t="shared" si="45"/>
        <v>-209.47772923949458</v>
      </c>
      <c r="KQ71" s="60">
        <f t="shared" si="45"/>
        <v>-209.20318908774308</v>
      </c>
      <c r="KR71" s="60">
        <f t="shared" si="45"/>
        <v>-209.15828845636565</v>
      </c>
      <c r="KS71" s="60">
        <f t="shared" si="45"/>
        <v>-209.32025136687005</v>
      </c>
      <c r="KT71" s="60">
        <f t="shared" si="45"/>
        <v>-209.89389715757667</v>
      </c>
      <c r="KU71" s="60">
        <f t="shared" si="45"/>
        <v>-209.19247178072629</v>
      </c>
      <c r="KV71" s="60">
        <f t="shared" si="45"/>
        <v>-209.14757114934886</v>
      </c>
      <c r="KW71" s="60">
        <f t="shared" si="45"/>
        <v>-209.30953405985323</v>
      </c>
      <c r="KX71" s="60">
        <f t="shared" si="45"/>
        <v>-209.19247178072629</v>
      </c>
      <c r="KY71" s="60">
        <f t="shared" si="45"/>
        <v>-209.14757114934886</v>
      </c>
      <c r="KZ71" s="60">
        <f t="shared" si="45"/>
        <v>-209.30953405985323</v>
      </c>
      <c r="LA71" s="60">
        <f t="shared" si="45"/>
        <v>-209.88317985055986</v>
      </c>
      <c r="LB71" s="337"/>
      <c r="LC71" s="337"/>
      <c r="LD71" s="337"/>
      <c r="LE71" s="337"/>
      <c r="LF71" s="337"/>
      <c r="LG71" s="337"/>
      <c r="LH71" s="337"/>
      <c r="LI71" s="337"/>
      <c r="LJ71" s="337"/>
      <c r="LK71" s="337"/>
      <c r="LL71" s="337"/>
      <c r="LM71" s="337"/>
      <c r="LN71" s="337"/>
      <c r="LO71" s="337"/>
      <c r="LP71" s="337"/>
      <c r="LQ71" s="337"/>
      <c r="LR71" s="337"/>
      <c r="LS71" s="337"/>
      <c r="LT71" s="337"/>
      <c r="LU71" s="337"/>
      <c r="LV71" s="337"/>
      <c r="LW71" s="337"/>
      <c r="LX71" s="337"/>
      <c r="LY71" s="337"/>
      <c r="LZ71" s="337"/>
      <c r="MA71" s="337"/>
    </row>
    <row r="72" spans="2:339" ht="64.5" thickBot="1" x14ac:dyDescent="0.25">
      <c r="B72" s="23" t="s">
        <v>222</v>
      </c>
      <c r="C72" s="58" t="s">
        <v>236</v>
      </c>
      <c r="D72" s="169" t="s">
        <v>35</v>
      </c>
      <c r="E72" s="60">
        <f t="shared" ref="E72:BP72" si="46">IFERROR(E28+E41+E71, "-")</f>
        <v>-134.83945709736054</v>
      </c>
      <c r="F72" s="60">
        <f t="shared" si="46"/>
        <v>-136.93806869209317</v>
      </c>
      <c r="G72" s="60">
        <f t="shared" si="46"/>
        <v>-139.03806869209319</v>
      </c>
      <c r="H72" s="60">
        <f t="shared" si="46"/>
        <v>-140.63806869209319</v>
      </c>
      <c r="I72" s="60">
        <f t="shared" si="46"/>
        <v>-141.62725213312575</v>
      </c>
      <c r="J72" s="60">
        <f t="shared" si="46"/>
        <v>-119.608179409092</v>
      </c>
      <c r="K72" s="60">
        <f t="shared" si="46"/>
        <v>-121.58620431962326</v>
      </c>
      <c r="L72" s="60">
        <f t="shared" si="46"/>
        <v>-95.427252133125734</v>
      </c>
      <c r="M72" s="60">
        <f t="shared" si="46"/>
        <v>-142.31616502614173</v>
      </c>
      <c r="N72" s="60">
        <f t="shared" si="46"/>
        <v>-140.6739648208671</v>
      </c>
      <c r="O72" s="60">
        <f t="shared" si="46"/>
        <v>-143.63852082598936</v>
      </c>
      <c r="P72" s="60">
        <f t="shared" si="46"/>
        <v>-143.91616502614173</v>
      </c>
      <c r="Q72" s="60">
        <f t="shared" si="46"/>
        <v>-142.5739648208671</v>
      </c>
      <c r="R72" s="60">
        <f t="shared" si="46"/>
        <v>-142.03852082598934</v>
      </c>
      <c r="S72" s="60">
        <f t="shared" si="46"/>
        <v>-140.91616502614173</v>
      </c>
      <c r="T72" s="60">
        <f t="shared" si="46"/>
        <v>-138.87396482086712</v>
      </c>
      <c r="U72" s="60">
        <f t="shared" si="46"/>
        <v>-136.23852082598935</v>
      </c>
      <c r="V72" s="60">
        <f t="shared" si="46"/>
        <v>-136.51616502614172</v>
      </c>
      <c r="W72" s="60">
        <f t="shared" si="46"/>
        <v>-134.77396482086709</v>
      </c>
      <c r="X72" s="60">
        <f t="shared" si="46"/>
        <v>-120.71960438316049</v>
      </c>
      <c r="Y72" s="60">
        <f t="shared" si="46"/>
        <v>-144.41852082598936</v>
      </c>
      <c r="Z72" s="60">
        <f t="shared" si="46"/>
        <v>-143.49616502614174</v>
      </c>
      <c r="AA72" s="60">
        <f t="shared" si="46"/>
        <v>-142.35396482086711</v>
      </c>
      <c r="AB72" s="60">
        <f t="shared" si="46"/>
        <v>-145.11852082598935</v>
      </c>
      <c r="AC72" s="60">
        <f t="shared" si="46"/>
        <v>-143.79616502614172</v>
      </c>
      <c r="AD72" s="60">
        <f t="shared" si="46"/>
        <v>-139.75396482086711</v>
      </c>
      <c r="AE72" s="60">
        <f t="shared" si="46"/>
        <v>-141.01852082598936</v>
      </c>
      <c r="AF72" s="60">
        <f t="shared" si="46"/>
        <v>-141.29616502614172</v>
      </c>
      <c r="AG72" s="60">
        <f t="shared" si="46"/>
        <v>-139.85396482086711</v>
      </c>
      <c r="AH72" s="60">
        <f t="shared" si="46"/>
        <v>-144.91852082598936</v>
      </c>
      <c r="AI72" s="60">
        <f t="shared" si="46"/>
        <v>-144.0961650261417</v>
      </c>
      <c r="AJ72" s="60">
        <f t="shared" si="46"/>
        <v>-142.9539648208671</v>
      </c>
      <c r="AK72" s="60">
        <f t="shared" si="46"/>
        <v>-140.35852082598936</v>
      </c>
      <c r="AL72" s="60">
        <f t="shared" si="46"/>
        <v>-140.33616502614171</v>
      </c>
      <c r="AM72" s="60">
        <f t="shared" si="46"/>
        <v>-136.8939648208671</v>
      </c>
      <c r="AN72" s="60">
        <f t="shared" si="46"/>
        <v>-142.55852082598935</v>
      </c>
      <c r="AO72" s="60">
        <f t="shared" si="46"/>
        <v>-142.73616502614172</v>
      </c>
      <c r="AP72" s="60">
        <f t="shared" si="46"/>
        <v>-141.8939648208671</v>
      </c>
      <c r="AQ72" s="60">
        <f t="shared" si="46"/>
        <v>-139.25852082598936</v>
      </c>
      <c r="AR72" s="60">
        <f t="shared" si="46"/>
        <v>-140.43616502614174</v>
      </c>
      <c r="AS72" s="60">
        <f t="shared" si="46"/>
        <v>-138.8939648208671</v>
      </c>
      <c r="AT72" s="60">
        <f t="shared" si="46"/>
        <v>-124.82421389388546</v>
      </c>
      <c r="AU72" s="60">
        <f t="shared" si="46"/>
        <v>-139.02311921846879</v>
      </c>
      <c r="AV72" s="60">
        <f t="shared" si="46"/>
        <v>-116.73806869209318</v>
      </c>
      <c r="AW72" s="60">
        <f t="shared" si="46"/>
        <v>-120.60806869209318</v>
      </c>
      <c r="AX72" s="60">
        <f t="shared" si="46"/>
        <v>-144.11806869209317</v>
      </c>
      <c r="AY72" s="60">
        <f t="shared" si="46"/>
        <v>-144.1580686920932</v>
      </c>
      <c r="AZ72" s="60">
        <f t="shared" si="46"/>
        <v>-144.01806869209318</v>
      </c>
      <c r="BA72" s="60">
        <f t="shared" si="46"/>
        <v>-144.05806869209317</v>
      </c>
      <c r="BB72" s="60">
        <f t="shared" si="46"/>
        <v>-135.33806869209317</v>
      </c>
      <c r="BC72" s="60">
        <f t="shared" si="46"/>
        <v>-137.33806869209317</v>
      </c>
      <c r="BD72" s="60">
        <f t="shared" si="46"/>
        <v>-135.82806869209318</v>
      </c>
      <c r="BE72" s="60">
        <f t="shared" si="46"/>
        <v>-137.06580398361035</v>
      </c>
      <c r="BF72" s="60">
        <f t="shared" si="46"/>
        <v>-137.43806869209317</v>
      </c>
      <c r="BG72" s="60">
        <f t="shared" si="46"/>
        <v>-139.93806869209317</v>
      </c>
      <c r="BH72" s="60">
        <f t="shared" si="46"/>
        <v>-139.82806869209318</v>
      </c>
      <c r="BI72" s="60">
        <f t="shared" si="46"/>
        <v>-139.92806869209318</v>
      </c>
      <c r="BJ72" s="60">
        <f t="shared" si="46"/>
        <v>-137.83806869209317</v>
      </c>
      <c r="BK72" s="60">
        <f t="shared" si="46"/>
        <v>-140.13806869209319</v>
      </c>
      <c r="BL72" s="60">
        <f t="shared" si="46"/>
        <v>-139.72806869209319</v>
      </c>
      <c r="BM72" s="60">
        <f t="shared" si="46"/>
        <v>-139.82806869209318</v>
      </c>
      <c r="BN72" s="60">
        <f t="shared" si="46"/>
        <v>-134.83945709736054</v>
      </c>
      <c r="BO72" s="60">
        <f t="shared" si="46"/>
        <v>-136.93806869209317</v>
      </c>
      <c r="BP72" s="60">
        <f t="shared" si="46"/>
        <v>-139.03806869209319</v>
      </c>
      <c r="BQ72" s="60">
        <f t="shared" ref="BQ72:EB72" si="47">IFERROR(BQ28+BQ41+BQ71, "-")</f>
        <v>-144.64080921435067</v>
      </c>
      <c r="BR72" s="60">
        <f t="shared" si="47"/>
        <v>-106.55994159861194</v>
      </c>
      <c r="BS72" s="60">
        <f t="shared" si="47"/>
        <v>-120.129525088734</v>
      </c>
      <c r="BT72" s="60">
        <f t="shared" si="47"/>
        <v>-131.10177693490428</v>
      </c>
      <c r="BU72" s="60">
        <f t="shared" si="47"/>
        <v>-145.10177693490428</v>
      </c>
      <c r="BV72" s="60">
        <f t="shared" si="47"/>
        <v>-147.48404545434687</v>
      </c>
      <c r="BW72" s="60">
        <f t="shared" si="47"/>
        <v>-135.91936871080961</v>
      </c>
      <c r="BX72" s="60">
        <f t="shared" si="47"/>
        <v>-149.11920872702217</v>
      </c>
      <c r="BY72" s="60">
        <f t="shared" si="47"/>
        <v>-133.47821303376364</v>
      </c>
      <c r="BZ72" s="60">
        <f t="shared" si="47"/>
        <v>-133.56845596466749</v>
      </c>
      <c r="CA72" s="60">
        <f t="shared" si="47"/>
        <v>-133.50047985968411</v>
      </c>
      <c r="CB72" s="60">
        <f t="shared" si="47"/>
        <v>-135.73983063668305</v>
      </c>
      <c r="CC72" s="60">
        <f t="shared" si="47"/>
        <v>-134.56439685055665</v>
      </c>
      <c r="CD72" s="60">
        <f t="shared" si="47"/>
        <v>-149.64473607498741</v>
      </c>
      <c r="CE72" s="60">
        <f t="shared" si="47"/>
        <v>-147.40192505682273</v>
      </c>
      <c r="CF72" s="60">
        <f t="shared" si="47"/>
        <v>-148.08924735560271</v>
      </c>
      <c r="CG72" s="60">
        <f t="shared" si="47"/>
        <v>-147.93155014774186</v>
      </c>
      <c r="CH72" s="60">
        <f t="shared" si="47"/>
        <v>-134.07284314405564</v>
      </c>
      <c r="CI72" s="60">
        <f t="shared" si="47"/>
        <v>-133.98310333644076</v>
      </c>
      <c r="CJ72" s="60">
        <f t="shared" si="47"/>
        <v>-134.08405464956678</v>
      </c>
      <c r="CK72" s="60">
        <f t="shared" si="47"/>
        <v>-134.04485536809133</v>
      </c>
      <c r="CL72" s="60">
        <f t="shared" si="47"/>
        <v>-118.37735764190538</v>
      </c>
      <c r="CM72" s="60">
        <f t="shared" si="47"/>
        <v>-120.84003085087062</v>
      </c>
      <c r="CN72" s="60">
        <f t="shared" si="47"/>
        <v>-114.84349157804385</v>
      </c>
      <c r="CO72" s="60">
        <f t="shared" si="47"/>
        <v>-116.52245453010019</v>
      </c>
      <c r="CP72" s="60">
        <f t="shared" si="47"/>
        <v>-123.46836720215163</v>
      </c>
      <c r="CQ72" s="60">
        <f t="shared" si="47"/>
        <v>-123.33946892365599</v>
      </c>
      <c r="CR72" s="60">
        <f t="shared" si="47"/>
        <v>-121.1752175167716</v>
      </c>
      <c r="CS72" s="60">
        <f t="shared" si="47"/>
        <v>-121.17456078683911</v>
      </c>
      <c r="CT72" s="60">
        <f t="shared" si="47"/>
        <v>-124.70910903458108</v>
      </c>
      <c r="CU72" s="60">
        <f t="shared" si="47"/>
        <v>-127.37175267906242</v>
      </c>
      <c r="CV72" s="60">
        <f t="shared" si="47"/>
        <v>-120.77456842897992</v>
      </c>
      <c r="CW72" s="60">
        <f t="shared" si="47"/>
        <v>-121.46187743897271</v>
      </c>
      <c r="CX72" s="60">
        <f t="shared" si="47"/>
        <v>-121.14037647219064</v>
      </c>
      <c r="CY72" s="60">
        <f t="shared" si="47"/>
        <v>-121.14041450159272</v>
      </c>
      <c r="CZ72" s="60">
        <f t="shared" si="47"/>
        <v>-125.15367763646681</v>
      </c>
      <c r="DA72" s="60">
        <f t="shared" si="47"/>
        <v>-127.75392850125019</v>
      </c>
      <c r="DB72" s="60">
        <f t="shared" si="47"/>
        <v>-127.69571824725186</v>
      </c>
      <c r="DC72" s="60">
        <f t="shared" si="47"/>
        <v>-127.82842310004956</v>
      </c>
      <c r="DD72" s="60">
        <f t="shared" si="47"/>
        <v>-127.67295211210123</v>
      </c>
      <c r="DE72" s="60">
        <f t="shared" si="47"/>
        <v>-111.09214134844922</v>
      </c>
      <c r="DF72" s="60">
        <f t="shared" si="47"/>
        <v>-111.09401697288678</v>
      </c>
      <c r="DG72" s="60">
        <f t="shared" si="47"/>
        <v>-110.96294926331186</v>
      </c>
      <c r="DH72" s="60">
        <f t="shared" si="47"/>
        <v>-110.96636832181665</v>
      </c>
      <c r="DI72" s="60">
        <f t="shared" si="47"/>
        <v>-108.39841757770355</v>
      </c>
      <c r="DJ72" s="60">
        <f t="shared" si="47"/>
        <v>-109.0879966451039</v>
      </c>
      <c r="DK72" s="60">
        <f t="shared" si="47"/>
        <v>-110.78581625599529</v>
      </c>
      <c r="DL72" s="60">
        <f t="shared" si="47"/>
        <v>-112.24653720194593</v>
      </c>
      <c r="DM72" s="60">
        <f t="shared" si="47"/>
        <v>-105.3880706452035</v>
      </c>
      <c r="DN72" s="60">
        <f t="shared" si="47"/>
        <v>-110.04646338215298</v>
      </c>
      <c r="DO72" s="60">
        <f t="shared" si="47"/>
        <v>-110.05072109212722</v>
      </c>
      <c r="DP72" s="60">
        <f t="shared" si="47"/>
        <v>-108.92770983805343</v>
      </c>
      <c r="DQ72" s="60">
        <f t="shared" si="47"/>
        <v>-126.56514887035283</v>
      </c>
      <c r="DR72" s="60">
        <f t="shared" si="47"/>
        <v>-126.56641691823428</v>
      </c>
      <c r="DS72" s="60">
        <f t="shared" si="47"/>
        <v>-125.82165836630057</v>
      </c>
      <c r="DT72" s="60">
        <f t="shared" si="47"/>
        <v>-124.27325064509718</v>
      </c>
      <c r="DU72" s="60">
        <f t="shared" si="47"/>
        <v>-127.07202427634036</v>
      </c>
      <c r="DV72" s="60">
        <f t="shared" si="47"/>
        <v>-128.0726167963374</v>
      </c>
      <c r="DW72" s="60">
        <f t="shared" si="47"/>
        <v>-127.10848340111315</v>
      </c>
      <c r="DX72" s="60">
        <f t="shared" si="47"/>
        <v>-123.87261105840075</v>
      </c>
      <c r="DY72" s="60">
        <f t="shared" si="47"/>
        <v>-124.55989611046579</v>
      </c>
      <c r="DZ72" s="60">
        <f t="shared" si="47"/>
        <v>-124.23973029748271</v>
      </c>
      <c r="EA72" s="60">
        <f t="shared" si="47"/>
        <v>-123.35722976353887</v>
      </c>
      <c r="EB72" s="60">
        <f t="shared" si="47"/>
        <v>-128.25164345303503</v>
      </c>
      <c r="EC72" s="60">
        <f t="shared" ref="EC72:GN72" si="48">IFERROR(EC28+EC41+EC71, "-")</f>
        <v>-128.49620114984873</v>
      </c>
      <c r="ED72" s="60">
        <f t="shared" si="48"/>
        <v>-126.4407207204179</v>
      </c>
      <c r="EE72" s="60">
        <f t="shared" si="48"/>
        <v>-127.5762011724794</v>
      </c>
      <c r="EF72" s="60">
        <f t="shared" si="48"/>
        <v>-127.42353764809272</v>
      </c>
      <c r="EG72" s="60">
        <f t="shared" si="48"/>
        <v>-114.18985013675416</v>
      </c>
      <c r="EH72" s="60">
        <f t="shared" si="48"/>
        <v>-114.18984356403405</v>
      </c>
      <c r="EI72" s="60">
        <f t="shared" si="48"/>
        <v>-114.06143782912727</v>
      </c>
      <c r="EJ72" s="60">
        <f t="shared" si="48"/>
        <v>-111.16158467466725</v>
      </c>
      <c r="EK72" s="60">
        <f t="shared" si="48"/>
        <v>-111.49654541347719</v>
      </c>
      <c r="EL72" s="60">
        <f t="shared" si="48"/>
        <v>-112.18246228253105</v>
      </c>
      <c r="EM72" s="60">
        <f t="shared" si="48"/>
        <v>-113.88448352743593</v>
      </c>
      <c r="EN72" s="60">
        <f t="shared" si="48"/>
        <v>-135.25940145899779</v>
      </c>
      <c r="EO72" s="60">
        <f t="shared" si="48"/>
        <v>-135.71217983541931</v>
      </c>
      <c r="EP72" s="60">
        <f t="shared" si="48"/>
        <v>-134.21446769056121</v>
      </c>
      <c r="EQ72" s="60">
        <f t="shared" si="48"/>
        <v>-134.60793259222731</v>
      </c>
      <c r="ER72" s="60">
        <f t="shared" si="48"/>
        <v>-135.55268884312989</v>
      </c>
      <c r="ES72" s="60">
        <f t="shared" si="48"/>
        <v>-135.19470600866947</v>
      </c>
      <c r="ET72" s="60">
        <f t="shared" si="48"/>
        <v>-135.11400582591199</v>
      </c>
      <c r="EU72" s="60">
        <f t="shared" si="48"/>
        <v>-132.90597822048687</v>
      </c>
      <c r="EV72" s="60">
        <f t="shared" si="48"/>
        <v>-132.86404391101706</v>
      </c>
      <c r="EW72" s="60">
        <f t="shared" si="48"/>
        <v>-132.38484967081439</v>
      </c>
      <c r="EX72" s="60">
        <f t="shared" si="48"/>
        <v>-133.27787867861466</v>
      </c>
      <c r="EY72" s="60">
        <f t="shared" si="48"/>
        <v>-133.28953244298782</v>
      </c>
      <c r="EZ72" s="60">
        <f t="shared" si="48"/>
        <v>-133.3219632611011</v>
      </c>
      <c r="FA72" s="60">
        <f t="shared" si="48"/>
        <v>-133.35380563507823</v>
      </c>
      <c r="FB72" s="60">
        <f t="shared" si="48"/>
        <v>-148.82627502453769</v>
      </c>
      <c r="FC72" s="60">
        <f t="shared" si="48"/>
        <v>-149.51197747212734</v>
      </c>
      <c r="FD72" s="60">
        <f t="shared" si="48"/>
        <v>-132.32684538194519</v>
      </c>
      <c r="FE72" s="60">
        <f t="shared" si="48"/>
        <v>-129.4007720890599</v>
      </c>
      <c r="FF72" s="60">
        <f t="shared" si="48"/>
        <v>-132.19821058583437</v>
      </c>
      <c r="FG72" s="60">
        <f t="shared" si="48"/>
        <v>-129.7698387786117</v>
      </c>
      <c r="FH72" s="60">
        <f t="shared" si="48"/>
        <v>-129.98381779755223</v>
      </c>
      <c r="FI72" s="60">
        <f t="shared" si="48"/>
        <v>-129.98275091650876</v>
      </c>
      <c r="FJ72" s="60">
        <f t="shared" si="48"/>
        <v>-133.5176685272809</v>
      </c>
      <c r="FK72" s="60">
        <f t="shared" si="48"/>
        <v>-132.40059127598073</v>
      </c>
      <c r="FL72" s="60">
        <f t="shared" si="48"/>
        <v>-148.51070551856404</v>
      </c>
      <c r="FM72" s="60">
        <f t="shared" si="48"/>
        <v>-129.71119213393885</v>
      </c>
      <c r="FN72" s="60">
        <f t="shared" si="48"/>
        <v>-130.76244310957719</v>
      </c>
      <c r="FO72" s="60">
        <f t="shared" si="48"/>
        <v>-130.49169299823413</v>
      </c>
      <c r="FP72" s="60">
        <f t="shared" si="48"/>
        <v>-132.38483699436347</v>
      </c>
      <c r="FQ72" s="60">
        <f t="shared" si="48"/>
        <v>-132.00779649767605</v>
      </c>
      <c r="FR72" s="60">
        <f t="shared" si="48"/>
        <v>-132.34388568302501</v>
      </c>
      <c r="FS72" s="60">
        <f t="shared" si="48"/>
        <v>-131.85396081609377</v>
      </c>
      <c r="FT72" s="60">
        <f t="shared" si="48"/>
        <v>-112.2432004338938</v>
      </c>
      <c r="FU72" s="60">
        <f t="shared" si="48"/>
        <v>-113.94038264957825</v>
      </c>
      <c r="FV72" s="60">
        <f t="shared" si="48"/>
        <v>-116.4030558585435</v>
      </c>
      <c r="FW72" s="60">
        <f t="shared" si="48"/>
        <v>-115.93624833007928</v>
      </c>
      <c r="FX72" s="60">
        <f t="shared" si="48"/>
        <v>-112.08547953777307</v>
      </c>
      <c r="FY72" s="60">
        <f t="shared" si="48"/>
        <v>-118.59706923462889</v>
      </c>
      <c r="FZ72" s="60">
        <f t="shared" si="48"/>
        <v>-119.37396889161073</v>
      </c>
      <c r="GA72" s="60">
        <f t="shared" si="48"/>
        <v>-132.00965185260509</v>
      </c>
      <c r="GB72" s="60">
        <f t="shared" si="48"/>
        <v>-128.06603852282146</v>
      </c>
      <c r="GC72" s="60">
        <f t="shared" si="48"/>
        <v>-126.74648042421637</v>
      </c>
      <c r="GD72" s="60">
        <f t="shared" si="48"/>
        <v>-103.47616605540759</v>
      </c>
      <c r="GE72" s="60">
        <f t="shared" si="48"/>
        <v>-105.33285842623096</v>
      </c>
      <c r="GF72" s="60">
        <f t="shared" si="48"/>
        <v>-114.83285842623096</v>
      </c>
      <c r="GG72" s="60">
        <f t="shared" si="48"/>
        <v>-104.34641416381535</v>
      </c>
      <c r="GH72" s="60">
        <f t="shared" si="48"/>
        <v>-113.84641416381535</v>
      </c>
      <c r="GI72" s="60">
        <f t="shared" si="48"/>
        <v>-112.97616605540759</v>
      </c>
      <c r="GJ72" s="60">
        <f t="shared" si="48"/>
        <v>-101.64641416381534</v>
      </c>
      <c r="GK72" s="60">
        <f t="shared" si="48"/>
        <v>-102.53285842623096</v>
      </c>
      <c r="GL72" s="60">
        <f t="shared" si="48"/>
        <v>-112.03285842623096</v>
      </c>
      <c r="GM72" s="60">
        <f t="shared" si="48"/>
        <v>-111.14641416381534</v>
      </c>
      <c r="GN72" s="60">
        <f t="shared" si="48"/>
        <v>-100.47710841178076</v>
      </c>
      <c r="GO72" s="60">
        <f t="shared" ref="GO72:IZ72" si="49">IFERROR(GO28+GO41+GO71, "-")</f>
        <v>-109.97616605540759</v>
      </c>
      <c r="GP72" s="60">
        <f t="shared" si="49"/>
        <v>-130.87616605540759</v>
      </c>
      <c r="GQ72" s="60">
        <f t="shared" si="49"/>
        <v>-137.29480052040446</v>
      </c>
      <c r="GR72" s="60">
        <f t="shared" si="49"/>
        <v>-137.47789761086207</v>
      </c>
      <c r="GS72" s="60">
        <f t="shared" si="49"/>
        <v>-144.64080921435067</v>
      </c>
      <c r="GT72" s="60">
        <f t="shared" si="49"/>
        <v>-143.03347237930456</v>
      </c>
      <c r="GU72" s="60">
        <f t="shared" si="49"/>
        <v>-143.23975479970144</v>
      </c>
      <c r="GV72" s="60">
        <f t="shared" si="49"/>
        <v>-146.53975479970143</v>
      </c>
      <c r="GW72" s="60">
        <f t="shared" si="49"/>
        <v>-128.43347237930453</v>
      </c>
      <c r="GX72" s="60">
        <f t="shared" si="49"/>
        <v>-128.13975479970145</v>
      </c>
      <c r="GY72" s="60">
        <f t="shared" si="49"/>
        <v>-144.91287246602491</v>
      </c>
      <c r="GZ72" s="60">
        <f t="shared" si="49"/>
        <v>-143.91287246602491</v>
      </c>
      <c r="HA72" s="60">
        <f t="shared" si="49"/>
        <v>-144.11915488642182</v>
      </c>
      <c r="HB72" s="60">
        <f t="shared" si="49"/>
        <v>-149.29044513354958</v>
      </c>
      <c r="HC72" s="60">
        <f t="shared" si="49"/>
        <v>-148.41287246602491</v>
      </c>
      <c r="HD72" s="60">
        <f t="shared" si="49"/>
        <v>-148.5191548864218</v>
      </c>
      <c r="HE72" s="60">
        <f t="shared" si="49"/>
        <v>-129.31287246602491</v>
      </c>
      <c r="HF72" s="60">
        <f t="shared" si="49"/>
        <v>-129.0191548864218</v>
      </c>
      <c r="HG72" s="60">
        <f t="shared" si="49"/>
        <v>-141.63287022794282</v>
      </c>
      <c r="HH72" s="60">
        <f t="shared" si="49"/>
        <v>-141.95529756041816</v>
      </c>
      <c r="HI72" s="60">
        <f t="shared" si="49"/>
        <v>-141.86157998081507</v>
      </c>
      <c r="HJ72" s="60">
        <f t="shared" si="49"/>
        <v>-141.55529756041815</v>
      </c>
      <c r="HK72" s="60">
        <f t="shared" si="49"/>
        <v>-141.46157998081506</v>
      </c>
      <c r="HL72" s="60">
        <f t="shared" si="49"/>
        <v>-145.53287022794282</v>
      </c>
      <c r="HM72" s="60">
        <f t="shared" si="49"/>
        <v>-145.65529756041815</v>
      </c>
      <c r="HN72" s="60">
        <f t="shared" si="49"/>
        <v>-145.46157998081506</v>
      </c>
      <c r="HO72" s="60">
        <f t="shared" si="49"/>
        <v>-127.43287022794283</v>
      </c>
      <c r="HP72" s="60">
        <f t="shared" si="49"/>
        <v>-126.45529756041816</v>
      </c>
      <c r="HQ72" s="60">
        <f t="shared" si="49"/>
        <v>-125.86157998081505</v>
      </c>
      <c r="HR72" s="60">
        <f t="shared" si="49"/>
        <v>-141.39466996778171</v>
      </c>
      <c r="HS72" s="60">
        <f t="shared" si="49"/>
        <v>-141.31709730025705</v>
      </c>
      <c r="HT72" s="60">
        <f t="shared" si="49"/>
        <v>-141.42337972065394</v>
      </c>
      <c r="HU72" s="60">
        <f t="shared" si="49"/>
        <v>-142.29466996778172</v>
      </c>
      <c r="HV72" s="60">
        <f t="shared" si="49"/>
        <v>-140.91709730025704</v>
      </c>
      <c r="HW72" s="60">
        <f t="shared" si="49"/>
        <v>-140.82337972065395</v>
      </c>
      <c r="HX72" s="60">
        <f t="shared" si="49"/>
        <v>-145.4946699677817</v>
      </c>
      <c r="HY72" s="60">
        <f t="shared" si="49"/>
        <v>-145.41709730025704</v>
      </c>
      <c r="HZ72" s="60">
        <f t="shared" si="49"/>
        <v>-145.52337972065394</v>
      </c>
      <c r="IA72" s="60">
        <f t="shared" si="49"/>
        <v>-127.39466996778171</v>
      </c>
      <c r="IB72" s="60">
        <f t="shared" si="49"/>
        <v>-126.01709730025703</v>
      </c>
      <c r="IC72" s="60">
        <f t="shared" si="49"/>
        <v>-125.72337972065394</v>
      </c>
      <c r="ID72" s="60">
        <f t="shared" si="49"/>
        <v>-124.3343081519692</v>
      </c>
      <c r="IE72" s="60">
        <f t="shared" si="49"/>
        <v>-120.2243081519692</v>
      </c>
      <c r="IF72" s="60">
        <f t="shared" si="49"/>
        <v>-106.7943081519692</v>
      </c>
      <c r="IG72" s="60">
        <f t="shared" si="49"/>
        <v>-108.31430815196919</v>
      </c>
      <c r="IH72" s="60">
        <f t="shared" si="49"/>
        <v>-111.84430815196919</v>
      </c>
      <c r="II72" s="60">
        <f t="shared" si="49"/>
        <v>-110.44356590152975</v>
      </c>
      <c r="IJ72" s="60">
        <f t="shared" si="49"/>
        <v>-110.44356590152975</v>
      </c>
      <c r="IK72" s="60">
        <f t="shared" si="49"/>
        <v>-110.44356590152975</v>
      </c>
      <c r="IL72" s="60">
        <f t="shared" si="49"/>
        <v>-110.44356590152975</v>
      </c>
      <c r="IM72" s="60">
        <f t="shared" si="49"/>
        <v>-110.44356590152975</v>
      </c>
      <c r="IN72" s="60">
        <f t="shared" si="49"/>
        <v>-107.92841609031626</v>
      </c>
      <c r="IO72" s="60">
        <f t="shared" si="49"/>
        <v>-107.82841609031625</v>
      </c>
      <c r="IP72" s="60">
        <f t="shared" si="49"/>
        <v>-107.92841609031626</v>
      </c>
      <c r="IQ72" s="60">
        <f t="shared" si="49"/>
        <v>-107.92841609031626</v>
      </c>
      <c r="IR72" s="60">
        <f t="shared" si="49"/>
        <v>-107.92841609031626</v>
      </c>
      <c r="IS72" s="60">
        <f t="shared" si="49"/>
        <v>-106.87679594271481</v>
      </c>
      <c r="IT72" s="60">
        <f t="shared" si="49"/>
        <v>-109.11254923791999</v>
      </c>
      <c r="IU72" s="60">
        <f t="shared" si="49"/>
        <v>-107.01254923791998</v>
      </c>
      <c r="IV72" s="60">
        <f t="shared" si="49"/>
        <v>-105.21254923791999</v>
      </c>
      <c r="IW72" s="60">
        <f t="shared" si="49"/>
        <v>-110.40469152163226</v>
      </c>
      <c r="IX72" s="60">
        <f t="shared" si="49"/>
        <v>-110.80469152163225</v>
      </c>
      <c r="IY72" s="60">
        <f t="shared" si="49"/>
        <v>-112.63978188412284</v>
      </c>
      <c r="IZ72" s="60">
        <f t="shared" si="49"/>
        <v>-120.74535604005737</v>
      </c>
      <c r="JA72" s="60">
        <f t="shared" ref="JA72:LA72" si="50">IFERROR(JA28+JA41+JA71, "-")</f>
        <v>-114.04535604005738</v>
      </c>
      <c r="JB72" s="60">
        <f t="shared" si="50"/>
        <v>-118.23123032990112</v>
      </c>
      <c r="JC72" s="60">
        <f t="shared" si="50"/>
        <v>-116.54535604005738</v>
      </c>
      <c r="JD72" s="60">
        <f t="shared" si="50"/>
        <v>-99.445276230801539</v>
      </c>
      <c r="JE72" s="60">
        <f t="shared" si="50"/>
        <v>-99.144111345441274</v>
      </c>
      <c r="JF72" s="60">
        <f t="shared" si="50"/>
        <v>-70.249616039889872</v>
      </c>
      <c r="JG72" s="60">
        <f t="shared" si="50"/>
        <v>-70.249616039889872</v>
      </c>
      <c r="JH72" s="60">
        <f t="shared" si="50"/>
        <v>-70.249616039889872</v>
      </c>
      <c r="JI72" s="60">
        <f t="shared" si="50"/>
        <v>-70.249616039889872</v>
      </c>
      <c r="JJ72" s="60">
        <f t="shared" si="50"/>
        <v>-169.92904579653214</v>
      </c>
      <c r="JK72" s="60">
        <f t="shared" si="50"/>
        <v>-196.72904579653215</v>
      </c>
      <c r="JL72" s="60">
        <f t="shared" si="50"/>
        <v>-139.11589229583868</v>
      </c>
      <c r="JM72" s="60">
        <f t="shared" si="50"/>
        <v>-139.51589229583868</v>
      </c>
      <c r="JN72" s="60">
        <f t="shared" si="50"/>
        <v>-134.21549722228383</v>
      </c>
      <c r="JO72" s="60">
        <f t="shared" si="50"/>
        <v>-139.32517217259672</v>
      </c>
      <c r="JP72" s="60">
        <f t="shared" si="50"/>
        <v>-139.72517217259673</v>
      </c>
      <c r="JQ72" s="60">
        <f t="shared" si="50"/>
        <v>-134.42477709904188</v>
      </c>
      <c r="JR72" s="60">
        <f t="shared" si="50"/>
        <v>-139.27629833686521</v>
      </c>
      <c r="JS72" s="60">
        <f t="shared" si="50"/>
        <v>-139.67629833686522</v>
      </c>
      <c r="JT72" s="60">
        <f t="shared" si="50"/>
        <v>-134.37590326331042</v>
      </c>
      <c r="JU72" s="60">
        <f t="shared" si="50"/>
        <v>-100.63279495040483</v>
      </c>
      <c r="JV72" s="60">
        <f t="shared" si="50"/>
        <v>-100.63279495040483</v>
      </c>
      <c r="JW72" s="60">
        <f t="shared" si="50"/>
        <v>-110.92328589636375</v>
      </c>
      <c r="JX72" s="60">
        <f t="shared" si="50"/>
        <v>-110.87838526498632</v>
      </c>
      <c r="JY72" s="60">
        <f t="shared" si="50"/>
        <v>-111.04034817549069</v>
      </c>
      <c r="JZ72" s="60">
        <f t="shared" si="50"/>
        <v>-109.72328589636373</v>
      </c>
      <c r="KA72" s="60">
        <f t="shared" si="50"/>
        <v>-109.6783852649863</v>
      </c>
      <c r="KB72" s="60">
        <f t="shared" si="50"/>
        <v>-109.84034817549067</v>
      </c>
      <c r="KC72" s="60">
        <f t="shared" si="50"/>
        <v>-100.85159928932647</v>
      </c>
      <c r="KD72" s="60">
        <f t="shared" si="50"/>
        <v>-100.85159928932647</v>
      </c>
      <c r="KE72" s="60">
        <f t="shared" si="50"/>
        <v>-105.55159928932648</v>
      </c>
      <c r="KF72" s="60">
        <f t="shared" si="50"/>
        <v>-111.1400250693986</v>
      </c>
      <c r="KG72" s="60">
        <f t="shared" si="50"/>
        <v>-111.09512443802114</v>
      </c>
      <c r="KH72" s="60">
        <f t="shared" si="50"/>
        <v>-111.25708734852554</v>
      </c>
      <c r="KI72" s="60">
        <f t="shared" si="50"/>
        <v>-109.94002506939859</v>
      </c>
      <c r="KJ72" s="60">
        <f t="shared" si="50"/>
        <v>-109.89512443802113</v>
      </c>
      <c r="KK72" s="60">
        <f t="shared" si="50"/>
        <v>-110.05708734852553</v>
      </c>
      <c r="KL72" s="60">
        <f t="shared" si="50"/>
        <v>-70.199095204605044</v>
      </c>
      <c r="KM72" s="60">
        <f t="shared" si="50"/>
        <v>-100.77772923949458</v>
      </c>
      <c r="KN72" s="60">
        <f t="shared" si="50"/>
        <v>-100.77772923949458</v>
      </c>
      <c r="KO72" s="60">
        <f t="shared" si="50"/>
        <v>-105.47772923949458</v>
      </c>
      <c r="KP72" s="60">
        <f t="shared" si="50"/>
        <v>-105.47772923949458</v>
      </c>
      <c r="KQ72" s="60">
        <f t="shared" si="50"/>
        <v>-112.90318908774309</v>
      </c>
      <c r="KR72" s="60">
        <f t="shared" si="50"/>
        <v>-112.85828845636566</v>
      </c>
      <c r="KS72" s="60">
        <f t="shared" si="50"/>
        <v>-113.02025136687006</v>
      </c>
      <c r="KT72" s="60">
        <f t="shared" si="50"/>
        <v>-113.59389715757668</v>
      </c>
      <c r="KU72" s="60">
        <f t="shared" si="50"/>
        <v>-110.99247178072631</v>
      </c>
      <c r="KV72" s="60">
        <f t="shared" si="50"/>
        <v>-110.94757114934887</v>
      </c>
      <c r="KW72" s="60">
        <f t="shared" si="50"/>
        <v>-111.10953405985325</v>
      </c>
      <c r="KX72" s="60">
        <f t="shared" si="50"/>
        <v>-109.79247178072629</v>
      </c>
      <c r="KY72" s="60">
        <f t="shared" si="50"/>
        <v>-109.74757114934886</v>
      </c>
      <c r="KZ72" s="60">
        <f t="shared" si="50"/>
        <v>-109.90953405985323</v>
      </c>
      <c r="LA72" s="60">
        <f t="shared" si="50"/>
        <v>-111.58317985055986</v>
      </c>
      <c r="LB72" s="337"/>
      <c r="LC72" s="337"/>
      <c r="LD72" s="337"/>
      <c r="LE72" s="337"/>
      <c r="LF72" s="337"/>
      <c r="LG72" s="337"/>
      <c r="LH72" s="337"/>
      <c r="LI72" s="337"/>
      <c r="LJ72" s="337"/>
      <c r="LK72" s="337"/>
      <c r="LL72" s="337"/>
      <c r="LM72" s="337"/>
      <c r="LN72" s="337"/>
      <c r="LO72" s="337"/>
      <c r="LP72" s="337"/>
      <c r="LQ72" s="337"/>
      <c r="LR72" s="337"/>
      <c r="LS72" s="337"/>
      <c r="LT72" s="337"/>
      <c r="LU72" s="337"/>
      <c r="LV72" s="337"/>
      <c r="LW72" s="337"/>
      <c r="LX72" s="337"/>
      <c r="LY72" s="337"/>
      <c r="LZ72" s="337"/>
      <c r="MA72" s="337"/>
    </row>
    <row r="73" spans="2:339" ht="64.5" thickBot="1" x14ac:dyDescent="0.25">
      <c r="B73" s="23" t="s">
        <v>223</v>
      </c>
      <c r="C73" s="58" t="s">
        <v>248</v>
      </c>
      <c r="D73" s="169" t="s">
        <v>35</v>
      </c>
      <c r="E73" s="60">
        <f t="shared" ref="E73:BP73" si="51">IFERROR(-228.6+10*LOG((E43*E22*1000000)), "-")</f>
        <v>-158.30868879550906</v>
      </c>
      <c r="F73" s="60">
        <f t="shared" si="51"/>
        <v>-158.90706378329861</v>
      </c>
      <c r="G73" s="60">
        <f t="shared" si="51"/>
        <v>-157.00511732824179</v>
      </c>
      <c r="H73" s="60">
        <f t="shared" si="51"/>
        <v>-156.60982433350455</v>
      </c>
      <c r="I73" s="60">
        <f t="shared" si="51"/>
        <v>-154.41152040749938</v>
      </c>
      <c r="J73" s="60">
        <f t="shared" si="51"/>
        <v>-133.88231706926854</v>
      </c>
      <c r="K73" s="60">
        <f t="shared" si="51"/>
        <v>-154.41152040749938</v>
      </c>
      <c r="L73" s="60">
        <f t="shared" si="51"/>
        <v>-131.76844852110696</v>
      </c>
      <c r="M73" s="60">
        <f t="shared" si="51"/>
        <v>-158.16399613095942</v>
      </c>
      <c r="N73" s="60">
        <f t="shared" si="51"/>
        <v>-158.16399613095942</v>
      </c>
      <c r="O73" s="60">
        <f t="shared" si="51"/>
        <v>-158.16399613095942</v>
      </c>
      <c r="P73" s="60">
        <f t="shared" si="51"/>
        <v>-158.16399613095942</v>
      </c>
      <c r="Q73" s="60">
        <f t="shared" si="51"/>
        <v>-158.16399613095942</v>
      </c>
      <c r="R73" s="60">
        <f t="shared" si="51"/>
        <v>-158.16399613095942</v>
      </c>
      <c r="S73" s="60">
        <f t="shared" si="51"/>
        <v>-158.16399613095942</v>
      </c>
      <c r="T73" s="60">
        <f t="shared" si="51"/>
        <v>-158.16399613095942</v>
      </c>
      <c r="U73" s="60">
        <f t="shared" si="51"/>
        <v>-158.16399613095942</v>
      </c>
      <c r="V73" s="60">
        <f t="shared" si="51"/>
        <v>-158.16399613095942</v>
      </c>
      <c r="W73" s="60">
        <f t="shared" si="51"/>
        <v>-158.16399613095942</v>
      </c>
      <c r="X73" s="60">
        <f t="shared" si="51"/>
        <v>-131.98252132310401</v>
      </c>
      <c r="Y73" s="60">
        <f t="shared" si="51"/>
        <v>-158.99970876618457</v>
      </c>
      <c r="Z73" s="60">
        <f t="shared" si="51"/>
        <v>-158.99970876618457</v>
      </c>
      <c r="AA73" s="60">
        <f t="shared" si="51"/>
        <v>-158.99970876618457</v>
      </c>
      <c r="AB73" s="60">
        <f t="shared" si="51"/>
        <v>-157.34345051240939</v>
      </c>
      <c r="AC73" s="60">
        <f t="shared" si="51"/>
        <v>-157.34345051240939</v>
      </c>
      <c r="AD73" s="60">
        <f t="shared" si="51"/>
        <v>-157.34345051240939</v>
      </c>
      <c r="AE73" s="60">
        <f t="shared" si="51"/>
        <v>-158.99970876618457</v>
      </c>
      <c r="AF73" s="60">
        <f t="shared" si="51"/>
        <v>-158.99970876618457</v>
      </c>
      <c r="AG73" s="60">
        <f t="shared" si="51"/>
        <v>-158.99970876618457</v>
      </c>
      <c r="AH73" s="60">
        <f t="shared" si="51"/>
        <v>-157.34345051240939</v>
      </c>
      <c r="AI73" s="60">
        <f t="shared" si="51"/>
        <v>-157.34345051240939</v>
      </c>
      <c r="AJ73" s="60">
        <f t="shared" si="51"/>
        <v>-157.34345051240939</v>
      </c>
      <c r="AK73" s="60">
        <f t="shared" si="51"/>
        <v>-155.88594300092842</v>
      </c>
      <c r="AL73" s="60">
        <f t="shared" si="51"/>
        <v>-155.88594300092842</v>
      </c>
      <c r="AM73" s="60">
        <f t="shared" si="51"/>
        <v>-155.88594300092842</v>
      </c>
      <c r="AN73" s="60">
        <f t="shared" si="51"/>
        <v>-155.88594300092842</v>
      </c>
      <c r="AO73" s="60">
        <f t="shared" si="51"/>
        <v>-155.88594300092842</v>
      </c>
      <c r="AP73" s="60">
        <f t="shared" si="51"/>
        <v>-155.88594300092842</v>
      </c>
      <c r="AQ73" s="60">
        <f t="shared" si="51"/>
        <v>-157.54220125470357</v>
      </c>
      <c r="AR73" s="60">
        <f t="shared" si="51"/>
        <v>-157.54220125470357</v>
      </c>
      <c r="AS73" s="60">
        <f t="shared" si="51"/>
        <v>-157.54220125470357</v>
      </c>
      <c r="AT73" s="60">
        <f t="shared" si="51"/>
        <v>-146.68582931139554</v>
      </c>
      <c r="AU73" s="60">
        <f t="shared" si="51"/>
        <v>-152.87564304428861</v>
      </c>
      <c r="AV73" s="60">
        <f t="shared" si="51"/>
        <v>-137.41517089960556</v>
      </c>
      <c r="AW73" s="60">
        <f t="shared" si="51"/>
        <v>-135.63392434349356</v>
      </c>
      <c r="AX73" s="60">
        <f t="shared" si="51"/>
        <v>-158.91190752719478</v>
      </c>
      <c r="AY73" s="60">
        <f t="shared" si="51"/>
        <v>-158.95959694375722</v>
      </c>
      <c r="AZ73" s="60">
        <f t="shared" si="51"/>
        <v>-158.91190752719478</v>
      </c>
      <c r="BA73" s="60">
        <f t="shared" si="51"/>
        <v>-158.95959694375722</v>
      </c>
      <c r="BB73" s="60">
        <f t="shared" si="51"/>
        <v>-158.30874765356236</v>
      </c>
      <c r="BC73" s="60">
        <f t="shared" si="51"/>
        <v>-158.90706378329861</v>
      </c>
      <c r="BD73" s="60">
        <f t="shared" si="51"/>
        <v>-156.99650098197804</v>
      </c>
      <c r="BE73" s="60">
        <f t="shared" si="51"/>
        <v>-156.59662644370877</v>
      </c>
      <c r="BF73" s="60">
        <f t="shared" si="51"/>
        <v>-156.53654001159586</v>
      </c>
      <c r="BG73" s="60">
        <f t="shared" si="51"/>
        <v>-157.13485614133211</v>
      </c>
      <c r="BH73" s="60">
        <f t="shared" si="51"/>
        <v>-155.22429334001151</v>
      </c>
      <c r="BI73" s="60">
        <f t="shared" si="51"/>
        <v>-154.82441880174224</v>
      </c>
      <c r="BJ73" s="60">
        <f t="shared" si="51"/>
        <v>-156.53654001159586</v>
      </c>
      <c r="BK73" s="60">
        <f t="shared" si="51"/>
        <v>-157.13485614133211</v>
      </c>
      <c r="BL73" s="60">
        <f t="shared" si="51"/>
        <v>-155.22429334001151</v>
      </c>
      <c r="BM73" s="60">
        <f t="shared" si="51"/>
        <v>-154.82441880174224</v>
      </c>
      <c r="BN73" s="60">
        <f t="shared" si="51"/>
        <v>-158.30868879550906</v>
      </c>
      <c r="BO73" s="60">
        <f t="shared" si="51"/>
        <v>-158.90706378329861</v>
      </c>
      <c r="BP73" s="60">
        <f t="shared" si="51"/>
        <v>-157.00511732824179</v>
      </c>
      <c r="BQ73" s="60">
        <f t="shared" ref="BQ73:EB73" si="52">IFERROR(-228.6+10*LOG((BQ43*BQ22*1000000)), "-")</f>
        <v>-158.16414986452418</v>
      </c>
      <c r="BR73" s="60">
        <f t="shared" si="52"/>
        <v>-131.76844852110696</v>
      </c>
      <c r="BS73" s="60">
        <f t="shared" si="52"/>
        <v>-134.85823760093274</v>
      </c>
      <c r="BT73" s="60">
        <f t="shared" si="52"/>
        <v>-158.23331189699903</v>
      </c>
      <c r="BU73" s="60">
        <f t="shared" si="52"/>
        <v>-159.37274542006739</v>
      </c>
      <c r="BV73" s="60">
        <f t="shared" si="52"/>
        <v>-157.75906539771765</v>
      </c>
      <c r="BW73" s="60">
        <f t="shared" si="52"/>
        <v>-146.22134681330101</v>
      </c>
      <c r="BX73" s="60">
        <f t="shared" si="52"/>
        <v>-160.04602003345931</v>
      </c>
      <c r="BY73" s="60">
        <f t="shared" si="52"/>
        <v>-146.71352704000282</v>
      </c>
      <c r="BZ73" s="60">
        <f t="shared" si="52"/>
        <v>-146.22134681330101</v>
      </c>
      <c r="CA73" s="60">
        <f t="shared" si="52"/>
        <v>-146.22134681330101</v>
      </c>
      <c r="CB73" s="60">
        <f t="shared" si="52"/>
        <v>-146.22134681330101</v>
      </c>
      <c r="CC73" s="60">
        <f t="shared" si="52"/>
        <v>-146.22134681330101</v>
      </c>
      <c r="CD73" s="60">
        <f t="shared" si="52"/>
        <v>-160.04602003345931</v>
      </c>
      <c r="CE73" s="60">
        <f t="shared" si="52"/>
        <v>-160.04602003345931</v>
      </c>
      <c r="CF73" s="60">
        <f t="shared" si="52"/>
        <v>-160.04602003345931</v>
      </c>
      <c r="CG73" s="60">
        <f t="shared" si="52"/>
        <v>-160.04602003345931</v>
      </c>
      <c r="CH73" s="60">
        <f t="shared" si="52"/>
        <v>-146.71352704000282</v>
      </c>
      <c r="CI73" s="60">
        <f t="shared" si="52"/>
        <v>-146.71352704000282</v>
      </c>
      <c r="CJ73" s="60">
        <f t="shared" si="52"/>
        <v>-146.71352704000282</v>
      </c>
      <c r="CK73" s="60">
        <f t="shared" si="52"/>
        <v>-146.71352704000282</v>
      </c>
      <c r="CL73" s="60">
        <f t="shared" si="52"/>
        <v>-132.09342850270431</v>
      </c>
      <c r="CM73" s="60">
        <f t="shared" si="52"/>
        <v>-132.74627717646376</v>
      </c>
      <c r="CN73" s="60">
        <f t="shared" si="52"/>
        <v>-132.57944971602916</v>
      </c>
      <c r="CO73" s="60">
        <f t="shared" si="52"/>
        <v>-132.09342850270431</v>
      </c>
      <c r="CP73" s="60">
        <f t="shared" si="52"/>
        <v>-147.96291440608582</v>
      </c>
      <c r="CQ73" s="60">
        <f t="shared" si="52"/>
        <v>-147.96291440608582</v>
      </c>
      <c r="CR73" s="60">
        <f t="shared" si="52"/>
        <v>-147.96291440608582</v>
      </c>
      <c r="CS73" s="60">
        <f t="shared" si="52"/>
        <v>-147.96291440608582</v>
      </c>
      <c r="CT73" s="60">
        <f t="shared" si="52"/>
        <v>-147.96291440608582</v>
      </c>
      <c r="CU73" s="60">
        <f t="shared" si="52"/>
        <v>-147.96291440608582</v>
      </c>
      <c r="CV73" s="60">
        <f t="shared" si="52"/>
        <v>-147.96291440608582</v>
      </c>
      <c r="CW73" s="60">
        <f t="shared" si="52"/>
        <v>-147.96291440608582</v>
      </c>
      <c r="CX73" s="60">
        <f t="shared" si="52"/>
        <v>-147.96291440608582</v>
      </c>
      <c r="CY73" s="60">
        <f t="shared" si="52"/>
        <v>-147.96291440608582</v>
      </c>
      <c r="CZ73" s="60">
        <f t="shared" si="52"/>
        <v>-147.96291440608582</v>
      </c>
      <c r="DA73" s="60">
        <f t="shared" si="52"/>
        <v>-149.36912936182981</v>
      </c>
      <c r="DB73" s="60">
        <f t="shared" si="52"/>
        <v>-149.36631748421843</v>
      </c>
      <c r="DC73" s="60">
        <f t="shared" si="52"/>
        <v>-149.36350742600393</v>
      </c>
      <c r="DD73" s="60">
        <f t="shared" si="52"/>
        <v>-149.36069918483332</v>
      </c>
      <c r="DE73" s="60">
        <f t="shared" si="52"/>
        <v>-132.57945450958863</v>
      </c>
      <c r="DF73" s="60">
        <f t="shared" si="52"/>
        <v>-132.57945450958863</v>
      </c>
      <c r="DG73" s="60">
        <f t="shared" si="52"/>
        <v>-132.57945450958863</v>
      </c>
      <c r="DH73" s="60">
        <f t="shared" si="52"/>
        <v>-132.57945450958863</v>
      </c>
      <c r="DI73" s="60">
        <f t="shared" si="52"/>
        <v>-132.57945450958863</v>
      </c>
      <c r="DJ73" s="60">
        <f t="shared" si="52"/>
        <v>-132.57945450958863</v>
      </c>
      <c r="DK73" s="60">
        <f t="shared" si="52"/>
        <v>-132.57945450958863</v>
      </c>
      <c r="DL73" s="60">
        <f t="shared" si="52"/>
        <v>-132.57945450958863</v>
      </c>
      <c r="DM73" s="60">
        <f t="shared" si="52"/>
        <v>-132.57945450958863</v>
      </c>
      <c r="DN73" s="60">
        <f t="shared" si="52"/>
        <v>-132.57951341734412</v>
      </c>
      <c r="DO73" s="60">
        <f t="shared" si="52"/>
        <v>-132.57945450958863</v>
      </c>
      <c r="DP73" s="60">
        <f t="shared" si="52"/>
        <v>-132.57945450958863</v>
      </c>
      <c r="DQ73" s="60">
        <f t="shared" si="52"/>
        <v>-147.96291440608582</v>
      </c>
      <c r="DR73" s="60">
        <f t="shared" si="52"/>
        <v>-147.96291440608582</v>
      </c>
      <c r="DS73" s="60">
        <f t="shared" si="52"/>
        <v>-147.96291440608582</v>
      </c>
      <c r="DT73" s="60">
        <f t="shared" si="52"/>
        <v>-147.96291440608582</v>
      </c>
      <c r="DU73" s="60">
        <f t="shared" si="52"/>
        <v>-147.96291440608582</v>
      </c>
      <c r="DV73" s="60">
        <f t="shared" si="52"/>
        <v>-147.96291440608582</v>
      </c>
      <c r="DW73" s="60">
        <f t="shared" si="52"/>
        <v>-147.96291440608582</v>
      </c>
      <c r="DX73" s="60">
        <f t="shared" si="52"/>
        <v>-147.96291440608582</v>
      </c>
      <c r="DY73" s="60">
        <f t="shared" si="52"/>
        <v>-147.96291440608582</v>
      </c>
      <c r="DZ73" s="60">
        <f t="shared" si="52"/>
        <v>-147.96291440608582</v>
      </c>
      <c r="EA73" s="60">
        <f t="shared" si="52"/>
        <v>-147.96291440608582</v>
      </c>
      <c r="EB73" s="60">
        <f t="shared" si="52"/>
        <v>-147.96291440608582</v>
      </c>
      <c r="EC73" s="60">
        <f t="shared" ref="EC73:GN73" si="53">IFERROR(-228.6+10*LOG((EC43*EC22*1000000)), "-")</f>
        <v>-147.96291440608582</v>
      </c>
      <c r="ED73" s="60">
        <f t="shared" si="53"/>
        <v>-147.96291440608582</v>
      </c>
      <c r="EE73" s="60">
        <f t="shared" si="53"/>
        <v>-147.96291440608582</v>
      </c>
      <c r="EF73" s="60">
        <f t="shared" si="53"/>
        <v>-147.96291440608582</v>
      </c>
      <c r="EG73" s="60">
        <f t="shared" si="53"/>
        <v>-132.57945450958863</v>
      </c>
      <c r="EH73" s="60">
        <f t="shared" si="53"/>
        <v>-132.57945450958863</v>
      </c>
      <c r="EI73" s="60">
        <f t="shared" si="53"/>
        <v>-132.57945450958863</v>
      </c>
      <c r="EJ73" s="60">
        <f t="shared" si="53"/>
        <v>-132.57945450958863</v>
      </c>
      <c r="EK73" s="60">
        <f t="shared" si="53"/>
        <v>-132.57945450958863</v>
      </c>
      <c r="EL73" s="60">
        <f t="shared" si="53"/>
        <v>-132.57945450958863</v>
      </c>
      <c r="EM73" s="60">
        <f t="shared" si="53"/>
        <v>-132.57945450958863</v>
      </c>
      <c r="EN73" s="60">
        <f t="shared" si="53"/>
        <v>-146.22134681330101</v>
      </c>
      <c r="EO73" s="60">
        <f t="shared" si="53"/>
        <v>-146.22134681330101</v>
      </c>
      <c r="EP73" s="60">
        <f t="shared" si="53"/>
        <v>-146.22134681330101</v>
      </c>
      <c r="EQ73" s="60">
        <f t="shared" si="53"/>
        <v>-146.22134681330101</v>
      </c>
      <c r="ER73" s="60">
        <f t="shared" si="53"/>
        <v>-146.22134681330101</v>
      </c>
      <c r="ES73" s="60">
        <f t="shared" si="53"/>
        <v>-146.22134681330101</v>
      </c>
      <c r="ET73" s="60">
        <f t="shared" si="53"/>
        <v>-146.22134681330101</v>
      </c>
      <c r="EU73" s="60">
        <f t="shared" si="53"/>
        <v>-146.22134681330101</v>
      </c>
      <c r="EV73" s="60">
        <f t="shared" si="53"/>
        <v>-146.22134681330101</v>
      </c>
      <c r="EW73" s="60">
        <f t="shared" si="53"/>
        <v>-146.22134681330101</v>
      </c>
      <c r="EX73" s="60">
        <f t="shared" si="53"/>
        <v>-146.22134681330101</v>
      </c>
      <c r="EY73" s="60">
        <f t="shared" si="53"/>
        <v>-146.22134681330101</v>
      </c>
      <c r="EZ73" s="60">
        <f t="shared" si="53"/>
        <v>-146.22134681330101</v>
      </c>
      <c r="FA73" s="60">
        <f t="shared" si="53"/>
        <v>-146.22134681330101</v>
      </c>
      <c r="FB73" s="60">
        <f t="shared" si="53"/>
        <v>-158.2851074429025</v>
      </c>
      <c r="FC73" s="60">
        <f t="shared" si="53"/>
        <v>-158.2851074429025</v>
      </c>
      <c r="FD73" s="60">
        <f t="shared" si="53"/>
        <v>-146.71352704000282</v>
      </c>
      <c r="FE73" s="60">
        <f t="shared" si="53"/>
        <v>-147.96291440608582</v>
      </c>
      <c r="FF73" s="60">
        <f t="shared" si="53"/>
        <v>-146.71352704000282</v>
      </c>
      <c r="FG73" s="60">
        <f t="shared" si="53"/>
        <v>-147.96291440608582</v>
      </c>
      <c r="FH73" s="60">
        <f t="shared" si="53"/>
        <v>-146.71352704000282</v>
      </c>
      <c r="FI73" s="60">
        <f t="shared" si="53"/>
        <v>-146.71352704000282</v>
      </c>
      <c r="FJ73" s="60">
        <f t="shared" si="53"/>
        <v>-146.71352704000282</v>
      </c>
      <c r="FK73" s="60">
        <f t="shared" si="53"/>
        <v>-146.71352704000282</v>
      </c>
      <c r="FL73" s="60">
        <f t="shared" si="53"/>
        <v>-160.04602003345931</v>
      </c>
      <c r="FM73" s="60">
        <f t="shared" si="53"/>
        <v>-147.96291440608582</v>
      </c>
      <c r="FN73" s="60">
        <f t="shared" si="53"/>
        <v>-147.96291440608582</v>
      </c>
      <c r="FO73" s="60">
        <f t="shared" si="53"/>
        <v>-147.96291440608582</v>
      </c>
      <c r="FP73" s="60">
        <f t="shared" si="53"/>
        <v>-146.71352704000282</v>
      </c>
      <c r="FQ73" s="60">
        <f t="shared" si="53"/>
        <v>-146.71352704000282</v>
      </c>
      <c r="FR73" s="60">
        <f t="shared" si="53"/>
        <v>-146.71352704000282</v>
      </c>
      <c r="FS73" s="60">
        <f t="shared" si="53"/>
        <v>-146.71352704000282</v>
      </c>
      <c r="FT73" s="60">
        <f t="shared" si="53"/>
        <v>-132.57944971602916</v>
      </c>
      <c r="FU73" s="60">
        <f t="shared" si="53"/>
        <v>-132.57944971602916</v>
      </c>
      <c r="FV73" s="60">
        <f t="shared" si="53"/>
        <v>-132.09342850270431</v>
      </c>
      <c r="FW73" s="60">
        <f t="shared" si="53"/>
        <v>-132.57944971602916</v>
      </c>
      <c r="FX73" s="60">
        <f t="shared" si="53"/>
        <v>-132.57953807742268</v>
      </c>
      <c r="FY73" s="60">
        <f t="shared" si="53"/>
        <v>-141.94231449280619</v>
      </c>
      <c r="FZ73" s="60">
        <f t="shared" si="53"/>
        <v>-141.94231449280619</v>
      </c>
      <c r="GA73" s="60">
        <f t="shared" si="53"/>
        <v>-144.952614449446</v>
      </c>
      <c r="GB73" s="60">
        <f t="shared" si="53"/>
        <v>-140.81848749616356</v>
      </c>
      <c r="GC73" s="60">
        <f t="shared" si="53"/>
        <v>-145.1777477063921</v>
      </c>
      <c r="GD73" s="60">
        <f t="shared" si="53"/>
        <v>-156.83908740944318</v>
      </c>
      <c r="GE73" s="60">
        <f t="shared" si="53"/>
        <v>-156.83908740944318</v>
      </c>
      <c r="GF73" s="60">
        <f t="shared" si="53"/>
        <v>-156.83908740944318</v>
      </c>
      <c r="GG73" s="60">
        <f t="shared" si="53"/>
        <v>-156.83908740944318</v>
      </c>
      <c r="GH73" s="60">
        <f t="shared" si="53"/>
        <v>-156.83908740944318</v>
      </c>
      <c r="GI73" s="60">
        <f t="shared" si="53"/>
        <v>-156.83908740944318</v>
      </c>
      <c r="GJ73" s="60">
        <f t="shared" si="53"/>
        <v>-156.83908740944318</v>
      </c>
      <c r="GK73" s="60">
        <f t="shared" si="53"/>
        <v>-156.83908740944318</v>
      </c>
      <c r="GL73" s="60">
        <f t="shared" si="53"/>
        <v>-156.83908740944318</v>
      </c>
      <c r="GM73" s="60">
        <f t="shared" si="53"/>
        <v>-156.83908740944318</v>
      </c>
      <c r="GN73" s="60">
        <f t="shared" si="53"/>
        <v>-156.83908740944318</v>
      </c>
      <c r="GO73" s="60">
        <f t="shared" ref="GO73:IZ73" si="54">IFERROR(-228.6+10*LOG((GO43*GO22*1000000)), "-")</f>
        <v>-156.83908740944318</v>
      </c>
      <c r="GP73" s="60">
        <f t="shared" si="54"/>
        <v>-143.37164686339469</v>
      </c>
      <c r="GQ73" s="60">
        <f t="shared" si="54"/>
        <v>-149.4512818245995</v>
      </c>
      <c r="GR73" s="60">
        <f t="shared" si="54"/>
        <v>-149.4512818245995</v>
      </c>
      <c r="GS73" s="60">
        <f t="shared" si="54"/>
        <v>-158.16414986452418</v>
      </c>
      <c r="GT73" s="60">
        <f t="shared" si="54"/>
        <v>-157.60958877860301</v>
      </c>
      <c r="GU73" s="60">
        <f t="shared" si="54"/>
        <v>-157.60958877860301</v>
      </c>
      <c r="GV73" s="60">
        <f t="shared" si="54"/>
        <v>-155.47503380842872</v>
      </c>
      <c r="GW73" s="60">
        <f t="shared" si="54"/>
        <v>-144.02042977089968</v>
      </c>
      <c r="GX73" s="60">
        <f t="shared" si="54"/>
        <v>-144.02042977089968</v>
      </c>
      <c r="GY73" s="60">
        <f t="shared" si="54"/>
        <v>-159.38898886532337</v>
      </c>
      <c r="GZ73" s="60">
        <f t="shared" si="54"/>
        <v>-159.38898886532337</v>
      </c>
      <c r="HA73" s="60">
        <f t="shared" si="54"/>
        <v>-159.38898886532337</v>
      </c>
      <c r="HB73" s="60">
        <f t="shared" si="54"/>
        <v>-157.25443389514908</v>
      </c>
      <c r="HC73" s="60">
        <f t="shared" si="54"/>
        <v>-157.25443389514908</v>
      </c>
      <c r="HD73" s="60">
        <f t="shared" si="54"/>
        <v>-157.25443389514908</v>
      </c>
      <c r="HE73" s="60">
        <f t="shared" si="54"/>
        <v>-145.79982985762007</v>
      </c>
      <c r="HF73" s="60">
        <f t="shared" si="54"/>
        <v>-145.79982985762007</v>
      </c>
      <c r="HG73" s="60">
        <f t="shared" si="54"/>
        <v>-157.93141395971662</v>
      </c>
      <c r="HH73" s="60">
        <f t="shared" si="54"/>
        <v>-157.93141395971662</v>
      </c>
      <c r="HI73" s="60">
        <f t="shared" si="54"/>
        <v>-157.93141395971662</v>
      </c>
      <c r="HJ73" s="60">
        <f t="shared" si="54"/>
        <v>-157.93141395971662</v>
      </c>
      <c r="HK73" s="60">
        <f t="shared" si="54"/>
        <v>-157.93141395971662</v>
      </c>
      <c r="HL73" s="60">
        <f t="shared" si="54"/>
        <v>-155.79685898954236</v>
      </c>
      <c r="HM73" s="60">
        <f t="shared" si="54"/>
        <v>-155.79685898954236</v>
      </c>
      <c r="HN73" s="60">
        <f t="shared" si="54"/>
        <v>-155.79685898954236</v>
      </c>
      <c r="HO73" s="60">
        <f t="shared" si="54"/>
        <v>-144.34225495201332</v>
      </c>
      <c r="HP73" s="60">
        <f t="shared" si="54"/>
        <v>-144.34225495201332</v>
      </c>
      <c r="HQ73" s="60">
        <f t="shared" si="54"/>
        <v>-144.34225495201332</v>
      </c>
      <c r="HR73" s="60">
        <f t="shared" si="54"/>
        <v>-158.9932136995555</v>
      </c>
      <c r="HS73" s="60">
        <f t="shared" si="54"/>
        <v>-158.9932136995555</v>
      </c>
      <c r="HT73" s="60">
        <f t="shared" si="54"/>
        <v>-158.9932136995555</v>
      </c>
      <c r="HU73" s="60">
        <f t="shared" si="54"/>
        <v>-158.9932136995555</v>
      </c>
      <c r="HV73" s="60">
        <f t="shared" si="54"/>
        <v>-158.9932136995555</v>
      </c>
      <c r="HW73" s="60">
        <f t="shared" si="54"/>
        <v>-158.9932136995555</v>
      </c>
      <c r="HX73" s="60">
        <f t="shared" si="54"/>
        <v>-156.8586587293812</v>
      </c>
      <c r="HY73" s="60">
        <f t="shared" si="54"/>
        <v>-156.8586587293812</v>
      </c>
      <c r="HZ73" s="60">
        <f t="shared" si="54"/>
        <v>-156.8586587293812</v>
      </c>
      <c r="IA73" s="60">
        <f t="shared" si="54"/>
        <v>-145.4040546918522</v>
      </c>
      <c r="IB73" s="60">
        <f t="shared" si="54"/>
        <v>-145.4040546918522</v>
      </c>
      <c r="IC73" s="60">
        <f t="shared" si="54"/>
        <v>-145.4040546918522</v>
      </c>
      <c r="ID73" s="60">
        <f t="shared" si="54"/>
        <v>-140.35548729963386</v>
      </c>
      <c r="IE73" s="60">
        <f t="shared" si="54"/>
        <v>-140.35548729963386</v>
      </c>
      <c r="IF73" s="60">
        <f t="shared" si="54"/>
        <v>-124.62059991327962</v>
      </c>
      <c r="IG73" s="60">
        <f t="shared" si="54"/>
        <v>-124.62059991327962</v>
      </c>
      <c r="IH73" s="60">
        <f t="shared" si="54"/>
        <v>-127.63089986991943</v>
      </c>
      <c r="II73" s="60">
        <f t="shared" si="54"/>
        <v>-122.80445039599</v>
      </c>
      <c r="IJ73" s="60">
        <f t="shared" si="54"/>
        <v>-122.80445039599</v>
      </c>
      <c r="IK73" s="60">
        <f t="shared" si="54"/>
        <v>-122.80445039599</v>
      </c>
      <c r="IL73" s="60">
        <f t="shared" si="54"/>
        <v>-122.80445039599</v>
      </c>
      <c r="IM73" s="60">
        <f t="shared" si="54"/>
        <v>-122.80445039599</v>
      </c>
      <c r="IN73" s="60">
        <f t="shared" si="54"/>
        <v>-120.20789147907463</v>
      </c>
      <c r="IO73" s="60">
        <f t="shared" si="54"/>
        <v>-120.20789147907463</v>
      </c>
      <c r="IP73" s="60">
        <f t="shared" si="54"/>
        <v>-120.20789147907463</v>
      </c>
      <c r="IQ73" s="60">
        <f t="shared" si="54"/>
        <v>-120.20789147907463</v>
      </c>
      <c r="IR73" s="60">
        <f t="shared" si="54"/>
        <v>-120.20789147907463</v>
      </c>
      <c r="IS73" s="60">
        <f t="shared" si="54"/>
        <v>-124.75921683655918</v>
      </c>
      <c r="IT73" s="60">
        <f t="shared" si="54"/>
        <v>-124.20667306169736</v>
      </c>
      <c r="IU73" s="60">
        <f t="shared" si="54"/>
        <v>-124.20667306169736</v>
      </c>
      <c r="IV73" s="60">
        <f t="shared" si="54"/>
        <v>-124.20667306169736</v>
      </c>
      <c r="IW73" s="60">
        <f t="shared" si="54"/>
        <v>-123.93009371668387</v>
      </c>
      <c r="IX73" s="60">
        <f t="shared" si="54"/>
        <v>-123.93009371668387</v>
      </c>
      <c r="IY73" s="60">
        <f t="shared" si="54"/>
        <v>-143.38731124401613</v>
      </c>
      <c r="IZ73" s="60">
        <f t="shared" si="54"/>
        <v>-143.3920215967762</v>
      </c>
      <c r="JA73" s="60">
        <f t="shared" ref="JA73:LA73" si="55">IFERROR(-228.6+10*LOG((JA43*JA22*1000000)), "-")</f>
        <v>-131.1649023527157</v>
      </c>
      <c r="JB73" s="60">
        <f t="shared" si="55"/>
        <v>-133.82878745280337</v>
      </c>
      <c r="JC73" s="60">
        <f t="shared" si="55"/>
        <v>-133.03697499232712</v>
      </c>
      <c r="JD73" s="60">
        <f t="shared" si="55"/>
        <v>-123.93009371668387</v>
      </c>
      <c r="JE73" s="60">
        <f t="shared" si="55"/>
        <v>-123.93009371668387</v>
      </c>
      <c r="JF73" s="60">
        <f t="shared" si="55"/>
        <v>-109.48309841246137</v>
      </c>
      <c r="JG73" s="60">
        <f t="shared" si="55"/>
        <v>-109.48309841246137</v>
      </c>
      <c r="JH73" s="60">
        <f t="shared" si="55"/>
        <v>-109.48309841246137</v>
      </c>
      <c r="JI73" s="60">
        <f t="shared" si="55"/>
        <v>-109.48309841246137</v>
      </c>
      <c r="JJ73" s="60">
        <f t="shared" si="55"/>
        <v>-205.58970004336018</v>
      </c>
      <c r="JK73" s="60">
        <f t="shared" si="55"/>
        <v>-205.58970004336018</v>
      </c>
      <c r="JL73" s="60">
        <f t="shared" si="55"/>
        <v>-157.74852187873097</v>
      </c>
      <c r="JM73" s="60">
        <f t="shared" si="55"/>
        <v>-157.74852187873097</v>
      </c>
      <c r="JN73" s="60">
        <f t="shared" si="55"/>
        <v>-159.52497274997398</v>
      </c>
      <c r="JO73" s="60">
        <f t="shared" si="55"/>
        <v>-157.74852187873097</v>
      </c>
      <c r="JP73" s="60">
        <f t="shared" si="55"/>
        <v>-157.74852187873097</v>
      </c>
      <c r="JQ73" s="60">
        <f t="shared" si="55"/>
        <v>-159.52497274997398</v>
      </c>
      <c r="JR73" s="60">
        <f t="shared" si="55"/>
        <v>-157.74852187873097</v>
      </c>
      <c r="JS73" s="60">
        <f t="shared" si="55"/>
        <v>-157.74852187873097</v>
      </c>
      <c r="JT73" s="60">
        <f t="shared" si="55"/>
        <v>-159.52497274997398</v>
      </c>
      <c r="JU73" s="60">
        <f t="shared" si="55"/>
        <v>-119.65130343254748</v>
      </c>
      <c r="JV73" s="60">
        <f t="shared" si="55"/>
        <v>-122.66160338918729</v>
      </c>
      <c r="JW73" s="60">
        <f t="shared" si="55"/>
        <v>-131.2760624017703</v>
      </c>
      <c r="JX73" s="60">
        <f t="shared" si="55"/>
        <v>-131.2760624017703</v>
      </c>
      <c r="JY73" s="60">
        <f t="shared" si="55"/>
        <v>-131.2760624017703</v>
      </c>
      <c r="JZ73" s="60">
        <f t="shared" si="55"/>
        <v>-131.2760624017703</v>
      </c>
      <c r="KA73" s="60">
        <f t="shared" si="55"/>
        <v>-131.2760624017703</v>
      </c>
      <c r="KB73" s="60">
        <f t="shared" si="55"/>
        <v>-131.2760624017703</v>
      </c>
      <c r="KC73" s="60">
        <f t="shared" si="55"/>
        <v>-119.65130343254748</v>
      </c>
      <c r="KD73" s="60">
        <f t="shared" si="55"/>
        <v>-122.66160338918729</v>
      </c>
      <c r="KE73" s="60">
        <f t="shared" si="55"/>
        <v>-122.66160338918729</v>
      </c>
      <c r="KF73" s="60">
        <f t="shared" si="55"/>
        <v>-131.2760624017703</v>
      </c>
      <c r="KG73" s="60">
        <f t="shared" si="55"/>
        <v>-131.2760624017703</v>
      </c>
      <c r="KH73" s="60">
        <f t="shared" si="55"/>
        <v>-131.2760624017703</v>
      </c>
      <c r="KI73" s="60">
        <f t="shared" si="55"/>
        <v>-131.2760624017703</v>
      </c>
      <c r="KJ73" s="60">
        <f t="shared" si="55"/>
        <v>-131.2760624017703</v>
      </c>
      <c r="KK73" s="60">
        <f t="shared" si="55"/>
        <v>-131.2760624017703</v>
      </c>
      <c r="KL73" s="60">
        <f t="shared" si="55"/>
        <v>-109.48309841246137</v>
      </c>
      <c r="KM73" s="60">
        <f t="shared" si="55"/>
        <v>-119.65130343254748</v>
      </c>
      <c r="KN73" s="60">
        <f t="shared" si="55"/>
        <v>-122.66160338918729</v>
      </c>
      <c r="KO73" s="60">
        <f t="shared" si="55"/>
        <v>-119.65130343254748</v>
      </c>
      <c r="KP73" s="60">
        <f t="shared" si="55"/>
        <v>-122.66160338918729</v>
      </c>
      <c r="KQ73" s="60">
        <f t="shared" si="55"/>
        <v>-129.23486257521105</v>
      </c>
      <c r="KR73" s="60">
        <f t="shared" si="55"/>
        <v>-129.23486257521105</v>
      </c>
      <c r="KS73" s="60">
        <f t="shared" si="55"/>
        <v>-129.23486257521105</v>
      </c>
      <c r="KT73" s="60">
        <f t="shared" si="55"/>
        <v>-129.23486257521105</v>
      </c>
      <c r="KU73" s="60">
        <f t="shared" si="55"/>
        <v>-131.2760624017703</v>
      </c>
      <c r="KV73" s="60">
        <f t="shared" si="55"/>
        <v>-131.2760624017703</v>
      </c>
      <c r="KW73" s="60">
        <f t="shared" si="55"/>
        <v>-131.2760624017703</v>
      </c>
      <c r="KX73" s="60">
        <f t="shared" si="55"/>
        <v>-131.2760624017703</v>
      </c>
      <c r="KY73" s="60">
        <f t="shared" si="55"/>
        <v>-131.2760624017703</v>
      </c>
      <c r="KZ73" s="60">
        <f t="shared" si="55"/>
        <v>-131.2760624017703</v>
      </c>
      <c r="LA73" s="60">
        <f t="shared" si="55"/>
        <v>-133.03697499232712</v>
      </c>
      <c r="LB73" s="337"/>
      <c r="LC73" s="337"/>
      <c r="LD73" s="337"/>
      <c r="LE73" s="337"/>
      <c r="LF73" s="337"/>
      <c r="LG73" s="337"/>
      <c r="LH73" s="337"/>
      <c r="LI73" s="337"/>
      <c r="LJ73" s="337"/>
      <c r="LK73" s="337"/>
      <c r="LL73" s="337"/>
      <c r="LM73" s="337"/>
      <c r="LN73" s="337"/>
      <c r="LO73" s="337"/>
      <c r="LP73" s="337"/>
      <c r="LQ73" s="337"/>
      <c r="LR73" s="337"/>
      <c r="LS73" s="337"/>
      <c r="LT73" s="337"/>
      <c r="LU73" s="337"/>
      <c r="LV73" s="337"/>
      <c r="LW73" s="337"/>
      <c r="LX73" s="337"/>
      <c r="LY73" s="337"/>
      <c r="LZ73" s="337"/>
      <c r="MA73" s="337"/>
    </row>
    <row r="74" spans="2:339" ht="39" thickBot="1" x14ac:dyDescent="0.25">
      <c r="B74" s="23" t="s">
        <v>224</v>
      </c>
      <c r="C74" s="58" t="s">
        <v>209</v>
      </c>
      <c r="D74" s="169" t="s">
        <v>38</v>
      </c>
      <c r="E74" s="60">
        <f t="shared" ref="E74:BP74" si="56">IFERROR(E72-E73, "-")</f>
        <v>23.469231698148519</v>
      </c>
      <c r="F74" s="60">
        <f t="shared" si="56"/>
        <v>21.968995091205443</v>
      </c>
      <c r="G74" s="60">
        <f t="shared" si="56"/>
        <v>17.967048636148604</v>
      </c>
      <c r="H74" s="60">
        <f t="shared" si="56"/>
        <v>15.971755641411363</v>
      </c>
      <c r="I74" s="60">
        <f t="shared" si="56"/>
        <v>12.78426827437363</v>
      </c>
      <c r="J74" s="60">
        <f t="shared" si="56"/>
        <v>14.274137660176535</v>
      </c>
      <c r="K74" s="60">
        <f t="shared" si="56"/>
        <v>32.825316087876118</v>
      </c>
      <c r="L74" s="60">
        <f t="shared" si="56"/>
        <v>36.341196387981228</v>
      </c>
      <c r="M74" s="60">
        <f t="shared" si="56"/>
        <v>15.847831104817686</v>
      </c>
      <c r="N74" s="60">
        <f t="shared" si="56"/>
        <v>17.49003131009232</v>
      </c>
      <c r="O74" s="60">
        <f t="shared" si="56"/>
        <v>14.525475304970058</v>
      </c>
      <c r="P74" s="60">
        <f t="shared" si="56"/>
        <v>14.247831104817692</v>
      </c>
      <c r="Q74" s="60">
        <f t="shared" si="56"/>
        <v>15.590031310092314</v>
      </c>
      <c r="R74" s="60">
        <f t="shared" si="56"/>
        <v>16.125475304970081</v>
      </c>
      <c r="S74" s="60">
        <f t="shared" si="56"/>
        <v>17.247831104817692</v>
      </c>
      <c r="T74" s="60">
        <f t="shared" si="56"/>
        <v>19.290031310092303</v>
      </c>
      <c r="U74" s="60">
        <f t="shared" si="56"/>
        <v>21.925475304970064</v>
      </c>
      <c r="V74" s="60">
        <f t="shared" si="56"/>
        <v>21.647831104817698</v>
      </c>
      <c r="W74" s="60">
        <f t="shared" si="56"/>
        <v>23.390031310092326</v>
      </c>
      <c r="X74" s="60">
        <f t="shared" si="56"/>
        <v>11.262916939943523</v>
      </c>
      <c r="Y74" s="60">
        <f t="shared" si="56"/>
        <v>14.581187940195207</v>
      </c>
      <c r="Z74" s="60">
        <f t="shared" si="56"/>
        <v>15.503543740042829</v>
      </c>
      <c r="AA74" s="60">
        <f t="shared" si="56"/>
        <v>16.645743945317463</v>
      </c>
      <c r="AB74" s="60">
        <f t="shared" si="56"/>
        <v>12.22492968642004</v>
      </c>
      <c r="AC74" s="60">
        <f t="shared" si="56"/>
        <v>13.547285486267668</v>
      </c>
      <c r="AD74" s="60">
        <f t="shared" si="56"/>
        <v>17.589485691542279</v>
      </c>
      <c r="AE74" s="60">
        <f t="shared" si="56"/>
        <v>17.981187940195213</v>
      </c>
      <c r="AF74" s="60">
        <f t="shared" si="56"/>
        <v>17.703543740042846</v>
      </c>
      <c r="AG74" s="60">
        <f t="shared" si="56"/>
        <v>19.145743945317463</v>
      </c>
      <c r="AH74" s="60">
        <f t="shared" si="56"/>
        <v>12.424929686420029</v>
      </c>
      <c r="AI74" s="60">
        <f t="shared" si="56"/>
        <v>13.247285486267685</v>
      </c>
      <c r="AJ74" s="60">
        <f t="shared" si="56"/>
        <v>14.389485691542291</v>
      </c>
      <c r="AK74" s="60">
        <f t="shared" si="56"/>
        <v>15.527422174939062</v>
      </c>
      <c r="AL74" s="60">
        <f t="shared" si="56"/>
        <v>15.549777974786707</v>
      </c>
      <c r="AM74" s="60">
        <f t="shared" si="56"/>
        <v>18.991978180061324</v>
      </c>
      <c r="AN74" s="60">
        <f t="shared" si="56"/>
        <v>13.327422174939073</v>
      </c>
      <c r="AO74" s="60">
        <f t="shared" si="56"/>
        <v>13.149777974786701</v>
      </c>
      <c r="AP74" s="60">
        <f t="shared" si="56"/>
        <v>13.991978180061324</v>
      </c>
      <c r="AQ74" s="60">
        <f t="shared" si="56"/>
        <v>18.283680428714206</v>
      </c>
      <c r="AR74" s="60">
        <f t="shared" si="56"/>
        <v>17.106036228561834</v>
      </c>
      <c r="AS74" s="60">
        <f t="shared" si="56"/>
        <v>18.648236433836473</v>
      </c>
      <c r="AT74" s="60">
        <f t="shared" si="56"/>
        <v>21.86161541751008</v>
      </c>
      <c r="AU74" s="60">
        <f t="shared" si="56"/>
        <v>13.852523825819816</v>
      </c>
      <c r="AV74" s="60">
        <f t="shared" si="56"/>
        <v>20.677102207512377</v>
      </c>
      <c r="AW74" s="60">
        <f t="shared" si="56"/>
        <v>15.025855651400377</v>
      </c>
      <c r="AX74" s="60">
        <f t="shared" si="56"/>
        <v>14.79383883510161</v>
      </c>
      <c r="AY74" s="60">
        <f t="shared" si="56"/>
        <v>14.801528251664024</v>
      </c>
      <c r="AZ74" s="60">
        <f t="shared" si="56"/>
        <v>14.893838835101604</v>
      </c>
      <c r="BA74" s="60">
        <f t="shared" si="56"/>
        <v>14.901528251664047</v>
      </c>
      <c r="BB74" s="60">
        <f t="shared" si="56"/>
        <v>22.97067896146919</v>
      </c>
      <c r="BC74" s="60">
        <f t="shared" si="56"/>
        <v>21.568995091205437</v>
      </c>
      <c r="BD74" s="60">
        <f t="shared" si="56"/>
        <v>21.168432289884862</v>
      </c>
      <c r="BE74" s="60">
        <f t="shared" si="56"/>
        <v>19.53082246009842</v>
      </c>
      <c r="BF74" s="60">
        <f t="shared" si="56"/>
        <v>19.098471319502693</v>
      </c>
      <c r="BG74" s="60">
        <f t="shared" si="56"/>
        <v>17.19678744923894</v>
      </c>
      <c r="BH74" s="60">
        <f t="shared" si="56"/>
        <v>15.396224647918331</v>
      </c>
      <c r="BI74" s="60">
        <f t="shared" si="56"/>
        <v>14.896350109649063</v>
      </c>
      <c r="BJ74" s="60">
        <f t="shared" si="56"/>
        <v>18.698471319502687</v>
      </c>
      <c r="BK74" s="60">
        <f t="shared" si="56"/>
        <v>16.996787449238923</v>
      </c>
      <c r="BL74" s="60">
        <f t="shared" si="56"/>
        <v>15.496224647918325</v>
      </c>
      <c r="BM74" s="60">
        <f t="shared" si="56"/>
        <v>14.996350109649057</v>
      </c>
      <c r="BN74" s="60">
        <f t="shared" si="56"/>
        <v>23.469231698148519</v>
      </c>
      <c r="BO74" s="60">
        <f t="shared" si="56"/>
        <v>21.968995091205443</v>
      </c>
      <c r="BP74" s="60">
        <f t="shared" si="56"/>
        <v>17.967048636148604</v>
      </c>
      <c r="BQ74" s="60">
        <f t="shared" ref="BQ74:EB74" si="57">IFERROR(BQ72-BQ73, "-")</f>
        <v>13.523340650173509</v>
      </c>
      <c r="BR74" s="60">
        <f t="shared" si="57"/>
        <v>25.208506922495019</v>
      </c>
      <c r="BS74" s="60">
        <f t="shared" si="57"/>
        <v>14.72871251219874</v>
      </c>
      <c r="BT74" s="60">
        <f t="shared" si="57"/>
        <v>27.131534962094747</v>
      </c>
      <c r="BU74" s="60">
        <f t="shared" si="57"/>
        <v>14.27096848516311</v>
      </c>
      <c r="BV74" s="60">
        <f t="shared" si="57"/>
        <v>10.275019943370779</v>
      </c>
      <c r="BW74" s="60">
        <f t="shared" si="57"/>
        <v>10.301978102491404</v>
      </c>
      <c r="BX74" s="60">
        <f t="shared" si="57"/>
        <v>10.926811306437145</v>
      </c>
      <c r="BY74" s="60">
        <f t="shared" si="57"/>
        <v>13.235314006239179</v>
      </c>
      <c r="BZ74" s="60">
        <f t="shared" si="57"/>
        <v>12.652890848633518</v>
      </c>
      <c r="CA74" s="60">
        <f t="shared" si="57"/>
        <v>12.720866953616905</v>
      </c>
      <c r="CB74" s="60">
        <f t="shared" si="57"/>
        <v>10.481516176617959</v>
      </c>
      <c r="CC74" s="60">
        <f t="shared" si="57"/>
        <v>11.656949962744363</v>
      </c>
      <c r="CD74" s="60">
        <f t="shared" si="57"/>
        <v>10.401283958471907</v>
      </c>
      <c r="CE74" s="60">
        <f t="shared" si="57"/>
        <v>12.64409497663658</v>
      </c>
      <c r="CF74" s="60">
        <f t="shared" si="57"/>
        <v>11.956772677856605</v>
      </c>
      <c r="CG74" s="60">
        <f t="shared" si="57"/>
        <v>12.114469885717455</v>
      </c>
      <c r="CH74" s="60">
        <f t="shared" si="57"/>
        <v>12.640683895947177</v>
      </c>
      <c r="CI74" s="60">
        <f t="shared" si="57"/>
        <v>12.730423703562053</v>
      </c>
      <c r="CJ74" s="60">
        <f t="shared" si="57"/>
        <v>12.629472390436035</v>
      </c>
      <c r="CK74" s="60">
        <f t="shared" si="57"/>
        <v>12.668671671911483</v>
      </c>
      <c r="CL74" s="60">
        <f t="shared" si="57"/>
        <v>13.716070860798936</v>
      </c>
      <c r="CM74" s="60">
        <f t="shared" si="57"/>
        <v>11.906246325593145</v>
      </c>
      <c r="CN74" s="60">
        <f t="shared" si="57"/>
        <v>17.735958137985307</v>
      </c>
      <c r="CO74" s="60">
        <f t="shared" si="57"/>
        <v>15.570973972604122</v>
      </c>
      <c r="CP74" s="60">
        <f t="shared" si="57"/>
        <v>24.494547203934189</v>
      </c>
      <c r="CQ74" s="60">
        <f t="shared" si="57"/>
        <v>24.62344548242983</v>
      </c>
      <c r="CR74" s="60">
        <f t="shared" si="57"/>
        <v>26.787696889314219</v>
      </c>
      <c r="CS74" s="60">
        <f t="shared" si="57"/>
        <v>26.788353619246706</v>
      </c>
      <c r="CT74" s="60">
        <f t="shared" si="57"/>
        <v>23.25380537150474</v>
      </c>
      <c r="CU74" s="60">
        <f t="shared" si="57"/>
        <v>20.59116172702339</v>
      </c>
      <c r="CV74" s="60">
        <f t="shared" si="57"/>
        <v>27.188345977105897</v>
      </c>
      <c r="CW74" s="60">
        <f t="shared" si="57"/>
        <v>26.501036967113109</v>
      </c>
      <c r="CX74" s="60">
        <f t="shared" si="57"/>
        <v>26.822537933895177</v>
      </c>
      <c r="CY74" s="60">
        <f t="shared" si="57"/>
        <v>26.8224999044931</v>
      </c>
      <c r="CZ74" s="60">
        <f t="shared" si="57"/>
        <v>22.809236769619005</v>
      </c>
      <c r="DA74" s="60">
        <f t="shared" si="57"/>
        <v>21.61520086057962</v>
      </c>
      <c r="DB74" s="60">
        <f t="shared" si="57"/>
        <v>21.670599236966567</v>
      </c>
      <c r="DC74" s="60">
        <f t="shared" si="57"/>
        <v>21.535084325954372</v>
      </c>
      <c r="DD74" s="60">
        <f t="shared" si="57"/>
        <v>21.687747072732094</v>
      </c>
      <c r="DE74" s="60">
        <f t="shared" si="57"/>
        <v>21.487313161139411</v>
      </c>
      <c r="DF74" s="60">
        <f t="shared" si="57"/>
        <v>21.485437536701852</v>
      </c>
      <c r="DG74" s="60">
        <f t="shared" si="57"/>
        <v>21.616505246276773</v>
      </c>
      <c r="DH74" s="60">
        <f t="shared" si="57"/>
        <v>21.613086187771984</v>
      </c>
      <c r="DI74" s="60">
        <f t="shared" si="57"/>
        <v>24.181036931885075</v>
      </c>
      <c r="DJ74" s="60">
        <f t="shared" si="57"/>
        <v>23.49145786448473</v>
      </c>
      <c r="DK74" s="60">
        <f t="shared" si="57"/>
        <v>21.793638253593343</v>
      </c>
      <c r="DL74" s="60">
        <f t="shared" si="57"/>
        <v>20.332917307642703</v>
      </c>
      <c r="DM74" s="60">
        <f t="shared" si="57"/>
        <v>27.191383864385131</v>
      </c>
      <c r="DN74" s="60">
        <f t="shared" si="57"/>
        <v>22.533050035191138</v>
      </c>
      <c r="DO74" s="60">
        <f t="shared" si="57"/>
        <v>22.52873341746141</v>
      </c>
      <c r="DP74" s="60">
        <f t="shared" si="57"/>
        <v>23.651744671535198</v>
      </c>
      <c r="DQ74" s="60">
        <f t="shared" si="57"/>
        <v>21.397765535732987</v>
      </c>
      <c r="DR74" s="60">
        <f t="shared" si="57"/>
        <v>21.396497487851533</v>
      </c>
      <c r="DS74" s="60">
        <f t="shared" si="57"/>
        <v>22.141256039785247</v>
      </c>
      <c r="DT74" s="60">
        <f t="shared" si="57"/>
        <v>23.689663760988637</v>
      </c>
      <c r="DU74" s="60">
        <f t="shared" si="57"/>
        <v>20.890890129745458</v>
      </c>
      <c r="DV74" s="60">
        <f t="shared" si="57"/>
        <v>19.890297609748416</v>
      </c>
      <c r="DW74" s="60">
        <f t="shared" si="57"/>
        <v>20.854431004972668</v>
      </c>
      <c r="DX74" s="60">
        <f t="shared" si="57"/>
        <v>24.090303347685065</v>
      </c>
      <c r="DY74" s="60">
        <f t="shared" si="57"/>
        <v>23.403018295620029</v>
      </c>
      <c r="DZ74" s="60">
        <f t="shared" si="57"/>
        <v>23.723184108603107</v>
      </c>
      <c r="EA74" s="60">
        <f t="shared" si="57"/>
        <v>24.605684642546947</v>
      </c>
      <c r="EB74" s="60">
        <f t="shared" si="57"/>
        <v>19.711270953050786</v>
      </c>
      <c r="EC74" s="60">
        <f t="shared" ref="EC74:GN74" si="58">IFERROR(EC72-EC73, "-")</f>
        <v>19.466713256237085</v>
      </c>
      <c r="ED74" s="60">
        <f t="shared" si="58"/>
        <v>21.522193685667915</v>
      </c>
      <c r="EE74" s="60">
        <f t="shared" si="58"/>
        <v>20.386713233606415</v>
      </c>
      <c r="EF74" s="60">
        <f t="shared" si="58"/>
        <v>20.539376757993097</v>
      </c>
      <c r="EG74" s="60">
        <f t="shared" si="58"/>
        <v>18.389604372834469</v>
      </c>
      <c r="EH74" s="60">
        <f t="shared" si="58"/>
        <v>18.38961094555458</v>
      </c>
      <c r="EI74" s="60">
        <f t="shared" si="58"/>
        <v>18.518016680461358</v>
      </c>
      <c r="EJ74" s="60">
        <f t="shared" si="58"/>
        <v>21.417869834921376</v>
      </c>
      <c r="EK74" s="60">
        <f t="shared" si="58"/>
        <v>21.082909096111436</v>
      </c>
      <c r="EL74" s="60">
        <f t="shared" si="58"/>
        <v>20.396992227057581</v>
      </c>
      <c r="EM74" s="60">
        <f t="shared" si="58"/>
        <v>18.694970982152697</v>
      </c>
      <c r="EN74" s="60">
        <f t="shared" si="58"/>
        <v>10.961945354303225</v>
      </c>
      <c r="EO74" s="60">
        <f t="shared" si="58"/>
        <v>10.509166977881705</v>
      </c>
      <c r="EP74" s="60">
        <f t="shared" si="58"/>
        <v>12.006879122739804</v>
      </c>
      <c r="EQ74" s="60">
        <f t="shared" si="58"/>
        <v>11.613414221073697</v>
      </c>
      <c r="ER74" s="60">
        <f t="shared" si="58"/>
        <v>10.668657970171125</v>
      </c>
      <c r="ES74" s="60">
        <f t="shared" si="58"/>
        <v>11.026640804631541</v>
      </c>
      <c r="ET74" s="60">
        <f t="shared" si="58"/>
        <v>11.107340987389023</v>
      </c>
      <c r="EU74" s="60">
        <f t="shared" si="58"/>
        <v>13.315368592814139</v>
      </c>
      <c r="EV74" s="60">
        <f t="shared" si="58"/>
        <v>13.357302902283948</v>
      </c>
      <c r="EW74" s="60">
        <f t="shared" si="58"/>
        <v>13.836497142486621</v>
      </c>
      <c r="EX74" s="60">
        <f t="shared" si="58"/>
        <v>12.943468134686356</v>
      </c>
      <c r="EY74" s="60">
        <f t="shared" si="58"/>
        <v>12.931814370313191</v>
      </c>
      <c r="EZ74" s="60">
        <f t="shared" si="58"/>
        <v>12.899383552199907</v>
      </c>
      <c r="FA74" s="60">
        <f t="shared" si="58"/>
        <v>12.86754117822278</v>
      </c>
      <c r="FB74" s="60">
        <f t="shared" si="58"/>
        <v>9.4588324183648069</v>
      </c>
      <c r="FC74" s="60">
        <f t="shared" si="58"/>
        <v>8.7731299707751589</v>
      </c>
      <c r="FD74" s="60">
        <f t="shared" si="58"/>
        <v>14.386681658057626</v>
      </c>
      <c r="FE74" s="60">
        <f t="shared" si="58"/>
        <v>18.562142317025916</v>
      </c>
      <c r="FF74" s="60">
        <f t="shared" si="58"/>
        <v>14.515316454168442</v>
      </c>
      <c r="FG74" s="60">
        <f t="shared" si="58"/>
        <v>18.193075627474116</v>
      </c>
      <c r="FH74" s="60">
        <f t="shared" si="58"/>
        <v>16.729709242450582</v>
      </c>
      <c r="FI74" s="60">
        <f t="shared" si="58"/>
        <v>16.730776123494053</v>
      </c>
      <c r="FJ74" s="60">
        <f t="shared" si="58"/>
        <v>13.195858512721912</v>
      </c>
      <c r="FK74" s="60">
        <f t="shared" si="58"/>
        <v>14.312935764022086</v>
      </c>
      <c r="FL74" s="60">
        <f t="shared" si="58"/>
        <v>11.535314514895276</v>
      </c>
      <c r="FM74" s="60">
        <f t="shared" si="58"/>
        <v>18.251722272146964</v>
      </c>
      <c r="FN74" s="60">
        <f t="shared" si="58"/>
        <v>17.200471296508624</v>
      </c>
      <c r="FO74" s="60">
        <f t="shared" si="58"/>
        <v>17.471221407851687</v>
      </c>
      <c r="FP74" s="60">
        <f t="shared" si="58"/>
        <v>14.328690045639348</v>
      </c>
      <c r="FQ74" s="60">
        <f t="shared" si="58"/>
        <v>14.705730542326762</v>
      </c>
      <c r="FR74" s="60">
        <f t="shared" si="58"/>
        <v>14.369641356977809</v>
      </c>
      <c r="FS74" s="60">
        <f t="shared" si="58"/>
        <v>14.859566223909042</v>
      </c>
      <c r="FT74" s="60">
        <f t="shared" si="58"/>
        <v>20.336249282135356</v>
      </c>
      <c r="FU74" s="60">
        <f t="shared" si="58"/>
        <v>18.639067066450906</v>
      </c>
      <c r="FV74" s="60">
        <f t="shared" si="58"/>
        <v>15.690372644160817</v>
      </c>
      <c r="FW74" s="60">
        <f t="shared" si="58"/>
        <v>16.64320138594988</v>
      </c>
      <c r="FX74" s="60">
        <f t="shared" si="58"/>
        <v>20.494058539649615</v>
      </c>
      <c r="FY74" s="60">
        <f t="shared" si="58"/>
        <v>23.3452452581773</v>
      </c>
      <c r="FZ74" s="60">
        <f t="shared" si="58"/>
        <v>22.56834560119546</v>
      </c>
      <c r="GA74" s="60">
        <f t="shared" si="58"/>
        <v>12.942962596840914</v>
      </c>
      <c r="GB74" s="60">
        <f t="shared" si="58"/>
        <v>12.752448973342098</v>
      </c>
      <c r="GC74" s="60">
        <f t="shared" si="58"/>
        <v>18.431267282175725</v>
      </c>
      <c r="GD74" s="60">
        <f t="shared" si="58"/>
        <v>53.362921354035592</v>
      </c>
      <c r="GE74" s="60">
        <f t="shared" si="58"/>
        <v>51.506228983212225</v>
      </c>
      <c r="GF74" s="60">
        <f t="shared" si="58"/>
        <v>42.006228983212225</v>
      </c>
      <c r="GG74" s="60">
        <f t="shared" si="58"/>
        <v>52.492673245627827</v>
      </c>
      <c r="GH74" s="60">
        <f t="shared" si="58"/>
        <v>42.992673245627827</v>
      </c>
      <c r="GI74" s="60">
        <f t="shared" si="58"/>
        <v>43.862921354035592</v>
      </c>
      <c r="GJ74" s="60">
        <f t="shared" si="58"/>
        <v>55.192673245627844</v>
      </c>
      <c r="GK74" s="60">
        <f t="shared" si="58"/>
        <v>54.306228983212222</v>
      </c>
      <c r="GL74" s="60">
        <f t="shared" si="58"/>
        <v>44.806228983212222</v>
      </c>
      <c r="GM74" s="60">
        <f t="shared" si="58"/>
        <v>45.692673245627844</v>
      </c>
      <c r="GN74" s="60">
        <f t="shared" si="58"/>
        <v>56.361978997662419</v>
      </c>
      <c r="GO74" s="60">
        <f t="shared" ref="GO74:IZ74" si="59">IFERROR(GO72-GO73, "-")</f>
        <v>46.862921354035592</v>
      </c>
      <c r="GP74" s="60">
        <f t="shared" si="59"/>
        <v>12.495480807987093</v>
      </c>
      <c r="GQ74" s="60">
        <f t="shared" si="59"/>
        <v>12.15648130419504</v>
      </c>
      <c r="GR74" s="60">
        <f t="shared" si="59"/>
        <v>11.973384213737432</v>
      </c>
      <c r="GS74" s="60">
        <f t="shared" si="59"/>
        <v>13.523340650173509</v>
      </c>
      <c r="GT74" s="60">
        <f t="shared" si="59"/>
        <v>14.576116399298456</v>
      </c>
      <c r="GU74" s="60">
        <f t="shared" si="59"/>
        <v>14.369833978901568</v>
      </c>
      <c r="GV74" s="60">
        <f t="shared" si="59"/>
        <v>8.9352790087272922</v>
      </c>
      <c r="GW74" s="60">
        <f t="shared" si="59"/>
        <v>15.586957391595149</v>
      </c>
      <c r="GX74" s="60">
        <f t="shared" si="59"/>
        <v>15.880674971198232</v>
      </c>
      <c r="GY74" s="60">
        <f t="shared" si="59"/>
        <v>14.476116399298462</v>
      </c>
      <c r="GZ74" s="60">
        <f t="shared" si="59"/>
        <v>15.476116399298462</v>
      </c>
      <c r="HA74" s="60">
        <f t="shared" si="59"/>
        <v>15.269833978901545</v>
      </c>
      <c r="HB74" s="60">
        <f t="shared" si="59"/>
        <v>7.9639887615994951</v>
      </c>
      <c r="HC74" s="60">
        <f t="shared" si="59"/>
        <v>8.8415614291241695</v>
      </c>
      <c r="HD74" s="60">
        <f t="shared" si="59"/>
        <v>8.7352790087272751</v>
      </c>
      <c r="HE74" s="60">
        <f t="shared" si="59"/>
        <v>16.486957391595155</v>
      </c>
      <c r="HF74" s="60">
        <f t="shared" si="59"/>
        <v>16.780674971198266</v>
      </c>
      <c r="HG74" s="60">
        <f t="shared" si="59"/>
        <v>16.298543731773805</v>
      </c>
      <c r="HH74" s="60">
        <f t="shared" si="59"/>
        <v>15.976116399298462</v>
      </c>
      <c r="HI74" s="60">
        <f t="shared" si="59"/>
        <v>16.069833978901556</v>
      </c>
      <c r="HJ74" s="60">
        <f t="shared" si="59"/>
        <v>16.376116399298468</v>
      </c>
      <c r="HK74" s="60">
        <f t="shared" si="59"/>
        <v>16.469833978901562</v>
      </c>
      <c r="HL74" s="60">
        <f t="shared" si="59"/>
        <v>10.263988761599535</v>
      </c>
      <c r="HM74" s="60">
        <f t="shared" si="59"/>
        <v>10.141561429124209</v>
      </c>
      <c r="HN74" s="60">
        <f t="shared" si="59"/>
        <v>10.335279008727298</v>
      </c>
      <c r="HO74" s="60">
        <f t="shared" si="59"/>
        <v>16.909384724070492</v>
      </c>
      <c r="HP74" s="60">
        <f t="shared" si="59"/>
        <v>17.886957391595161</v>
      </c>
      <c r="HQ74" s="60">
        <f t="shared" si="59"/>
        <v>18.480674971198269</v>
      </c>
      <c r="HR74" s="60">
        <f t="shared" si="59"/>
        <v>17.598543731773788</v>
      </c>
      <c r="HS74" s="60">
        <f t="shared" si="59"/>
        <v>17.676116399298451</v>
      </c>
      <c r="HT74" s="60">
        <f t="shared" si="59"/>
        <v>17.569833978901556</v>
      </c>
      <c r="HU74" s="60">
        <f t="shared" si="59"/>
        <v>16.698543731773782</v>
      </c>
      <c r="HV74" s="60">
        <f t="shared" si="59"/>
        <v>18.076116399298456</v>
      </c>
      <c r="HW74" s="60">
        <f t="shared" si="59"/>
        <v>18.169833978901551</v>
      </c>
      <c r="HX74" s="60">
        <f t="shared" si="59"/>
        <v>11.363988761599501</v>
      </c>
      <c r="HY74" s="60">
        <f t="shared" si="59"/>
        <v>11.441561429124164</v>
      </c>
      <c r="HZ74" s="60">
        <f t="shared" si="59"/>
        <v>11.335279008727269</v>
      </c>
      <c r="IA74" s="60">
        <f t="shared" si="59"/>
        <v>18.009384724070486</v>
      </c>
      <c r="IB74" s="60">
        <f t="shared" si="59"/>
        <v>19.386957391595161</v>
      </c>
      <c r="IC74" s="60">
        <f t="shared" si="59"/>
        <v>19.680674971198258</v>
      </c>
      <c r="ID74" s="60">
        <f t="shared" si="59"/>
        <v>16.021179147664668</v>
      </c>
      <c r="IE74" s="60">
        <f t="shared" si="59"/>
        <v>20.131179147664668</v>
      </c>
      <c r="IF74" s="60">
        <f t="shared" si="59"/>
        <v>17.826291761310415</v>
      </c>
      <c r="IG74" s="60">
        <f t="shared" si="59"/>
        <v>16.306291761310433</v>
      </c>
      <c r="IH74" s="60">
        <f t="shared" si="59"/>
        <v>15.786591717950245</v>
      </c>
      <c r="II74" s="60">
        <f t="shared" si="59"/>
        <v>12.360884494460251</v>
      </c>
      <c r="IJ74" s="60">
        <f t="shared" si="59"/>
        <v>12.360884494460251</v>
      </c>
      <c r="IK74" s="60">
        <f t="shared" si="59"/>
        <v>12.360884494460251</v>
      </c>
      <c r="IL74" s="60">
        <f t="shared" si="59"/>
        <v>12.360884494460251</v>
      </c>
      <c r="IM74" s="60">
        <f t="shared" si="59"/>
        <v>12.360884494460251</v>
      </c>
      <c r="IN74" s="60">
        <f t="shared" si="59"/>
        <v>12.279475388758371</v>
      </c>
      <c r="IO74" s="60">
        <f t="shared" si="59"/>
        <v>12.379475388758379</v>
      </c>
      <c r="IP74" s="60">
        <f t="shared" si="59"/>
        <v>12.279475388758371</v>
      </c>
      <c r="IQ74" s="60">
        <f t="shared" si="59"/>
        <v>12.279475388758371</v>
      </c>
      <c r="IR74" s="60">
        <f t="shared" si="59"/>
        <v>12.279475388758371</v>
      </c>
      <c r="IS74" s="60">
        <f t="shared" si="59"/>
        <v>17.882420893844369</v>
      </c>
      <c r="IT74" s="60">
        <f t="shared" si="59"/>
        <v>15.094123823777366</v>
      </c>
      <c r="IU74" s="60">
        <f t="shared" si="59"/>
        <v>17.194123823777375</v>
      </c>
      <c r="IV74" s="60">
        <f t="shared" si="59"/>
        <v>18.994123823777372</v>
      </c>
      <c r="IW74" s="60">
        <f t="shared" si="59"/>
        <v>13.525402195051612</v>
      </c>
      <c r="IX74" s="60">
        <f t="shared" si="59"/>
        <v>13.12540219505162</v>
      </c>
      <c r="IY74" s="60">
        <f t="shared" si="59"/>
        <v>30.747529359893292</v>
      </c>
      <c r="IZ74" s="60">
        <f t="shared" si="59"/>
        <v>22.64666555671883</v>
      </c>
      <c r="JA74" s="60">
        <f t="shared" ref="JA74:LA74" si="60">IFERROR(JA72-JA73, "-")</f>
        <v>17.119546312658315</v>
      </c>
      <c r="JB74" s="60">
        <f t="shared" si="60"/>
        <v>15.597557122902245</v>
      </c>
      <c r="JC74" s="60">
        <f t="shared" si="60"/>
        <v>16.491618952269732</v>
      </c>
      <c r="JD74" s="60">
        <f t="shared" si="60"/>
        <v>24.484817485882331</v>
      </c>
      <c r="JE74" s="60">
        <f t="shared" si="60"/>
        <v>24.785982371242596</v>
      </c>
      <c r="JF74" s="60">
        <f t="shared" si="60"/>
        <v>39.233482372571501</v>
      </c>
      <c r="JG74" s="60">
        <f t="shared" si="60"/>
        <v>39.233482372571501</v>
      </c>
      <c r="JH74" s="60">
        <f t="shared" si="60"/>
        <v>39.233482372571501</v>
      </c>
      <c r="JI74" s="60">
        <f t="shared" si="60"/>
        <v>39.233482372571501</v>
      </c>
      <c r="JJ74" s="60">
        <f t="shared" si="60"/>
        <v>35.660654246828045</v>
      </c>
      <c r="JK74" s="60">
        <f t="shared" si="60"/>
        <v>8.8606542468280338</v>
      </c>
      <c r="JL74" s="60">
        <f t="shared" si="60"/>
        <v>18.632629582892292</v>
      </c>
      <c r="JM74" s="60">
        <f t="shared" si="60"/>
        <v>18.232629582892287</v>
      </c>
      <c r="JN74" s="60">
        <f t="shared" si="60"/>
        <v>25.309475527690154</v>
      </c>
      <c r="JO74" s="60">
        <f t="shared" si="60"/>
        <v>18.423349706134246</v>
      </c>
      <c r="JP74" s="60">
        <f t="shared" si="60"/>
        <v>18.02334970613424</v>
      </c>
      <c r="JQ74" s="60">
        <f t="shared" si="60"/>
        <v>25.100195650932108</v>
      </c>
      <c r="JR74" s="60">
        <f t="shared" si="60"/>
        <v>18.472223541865759</v>
      </c>
      <c r="JS74" s="60">
        <f t="shared" si="60"/>
        <v>18.072223541865753</v>
      </c>
      <c r="JT74" s="60">
        <f t="shared" si="60"/>
        <v>25.149069486663564</v>
      </c>
      <c r="JU74" s="60">
        <f t="shared" si="60"/>
        <v>19.01850848214265</v>
      </c>
      <c r="JV74" s="60">
        <f t="shared" si="60"/>
        <v>22.028808438782463</v>
      </c>
      <c r="JW74" s="60">
        <f t="shared" si="60"/>
        <v>20.352776505406553</v>
      </c>
      <c r="JX74" s="60">
        <f t="shared" si="60"/>
        <v>20.397677136783983</v>
      </c>
      <c r="JY74" s="60">
        <f t="shared" si="60"/>
        <v>20.235714226279612</v>
      </c>
      <c r="JZ74" s="60">
        <f t="shared" si="60"/>
        <v>21.55277650540657</v>
      </c>
      <c r="KA74" s="60">
        <f t="shared" si="60"/>
        <v>21.597677136784</v>
      </c>
      <c r="KB74" s="60">
        <f t="shared" si="60"/>
        <v>21.435714226279629</v>
      </c>
      <c r="KC74" s="60">
        <f t="shared" si="60"/>
        <v>18.799704143221007</v>
      </c>
      <c r="KD74" s="60">
        <f t="shared" si="60"/>
        <v>21.810004099860819</v>
      </c>
      <c r="KE74" s="60">
        <f t="shared" si="60"/>
        <v>17.110004099860816</v>
      </c>
      <c r="KF74" s="60">
        <f t="shared" si="60"/>
        <v>20.1360373323717</v>
      </c>
      <c r="KG74" s="60">
        <f t="shared" si="60"/>
        <v>20.180937963749159</v>
      </c>
      <c r="KH74" s="60">
        <f t="shared" si="60"/>
        <v>20.018975053244759</v>
      </c>
      <c r="KI74" s="60">
        <f t="shared" si="60"/>
        <v>21.336037332371717</v>
      </c>
      <c r="KJ74" s="60">
        <f t="shared" si="60"/>
        <v>21.380937963749176</v>
      </c>
      <c r="KK74" s="60">
        <f t="shared" si="60"/>
        <v>21.218975053244776</v>
      </c>
      <c r="KL74" s="60">
        <f t="shared" si="60"/>
        <v>39.28400320785633</v>
      </c>
      <c r="KM74" s="60">
        <f t="shared" si="60"/>
        <v>18.873574193052903</v>
      </c>
      <c r="KN74" s="60">
        <f t="shared" si="60"/>
        <v>21.883874149692716</v>
      </c>
      <c r="KO74" s="60">
        <f t="shared" si="60"/>
        <v>14.1735741930529</v>
      </c>
      <c r="KP74" s="60">
        <f t="shared" si="60"/>
        <v>17.183874149692713</v>
      </c>
      <c r="KQ74" s="60">
        <f t="shared" si="60"/>
        <v>16.331673487467967</v>
      </c>
      <c r="KR74" s="60">
        <f t="shared" si="60"/>
        <v>16.376574118845397</v>
      </c>
      <c r="KS74" s="60">
        <f t="shared" si="60"/>
        <v>16.214611208340997</v>
      </c>
      <c r="KT74" s="60">
        <f t="shared" si="60"/>
        <v>15.640965417634376</v>
      </c>
      <c r="KU74" s="60">
        <f t="shared" si="60"/>
        <v>20.283590621043999</v>
      </c>
      <c r="KV74" s="60">
        <f t="shared" si="60"/>
        <v>20.328491252421429</v>
      </c>
      <c r="KW74" s="60">
        <f t="shared" si="60"/>
        <v>20.166528341917058</v>
      </c>
      <c r="KX74" s="60">
        <f t="shared" si="60"/>
        <v>21.483590621044016</v>
      </c>
      <c r="KY74" s="60">
        <f t="shared" si="60"/>
        <v>21.528491252421446</v>
      </c>
      <c r="KZ74" s="60">
        <f t="shared" si="60"/>
        <v>21.366528341917075</v>
      </c>
      <c r="LA74" s="60">
        <f t="shared" si="60"/>
        <v>21.453795141767259</v>
      </c>
      <c r="LB74" s="337"/>
      <c r="LC74" s="337"/>
      <c r="LD74" s="337"/>
      <c r="LE74" s="337"/>
      <c r="LF74" s="337"/>
      <c r="LG74" s="337"/>
      <c r="LH74" s="337"/>
      <c r="LI74" s="337"/>
      <c r="LJ74" s="337"/>
      <c r="LK74" s="337"/>
      <c r="LL74" s="337"/>
      <c r="LM74" s="337"/>
      <c r="LN74" s="337"/>
      <c r="LO74" s="337"/>
      <c r="LP74" s="337"/>
      <c r="LQ74" s="337"/>
      <c r="LR74" s="337"/>
      <c r="LS74" s="337"/>
      <c r="LT74" s="337"/>
      <c r="LU74" s="337"/>
      <c r="LV74" s="337"/>
      <c r="LW74" s="337"/>
      <c r="LX74" s="337"/>
      <c r="LY74" s="337"/>
      <c r="LZ74" s="337"/>
      <c r="MA74" s="337"/>
    </row>
    <row r="75" spans="2:339" ht="26.25" thickBot="1" x14ac:dyDescent="0.25">
      <c r="B75" s="23" t="s">
        <v>225</v>
      </c>
      <c r="C75" s="58" t="s">
        <v>213</v>
      </c>
      <c r="D75" s="169" t="s">
        <v>38</v>
      </c>
      <c r="E75" s="60">
        <f t="shared" ref="E75:BP75" si="61">IFERROR(-10*LOG(10^(-E49/10)+10^(-E50/10)), "-")</f>
        <v>19.586073069455125</v>
      </c>
      <c r="F75" s="60">
        <f t="shared" si="61"/>
        <v>17.7342761924874</v>
      </c>
      <c r="G75" s="60">
        <f t="shared" si="61"/>
        <v>20.48503048262576</v>
      </c>
      <c r="H75" s="60">
        <f t="shared" si="61"/>
        <v>24.544595121578755</v>
      </c>
      <c r="I75" s="60">
        <f t="shared" si="61"/>
        <v>22.767505759402631</v>
      </c>
      <c r="J75" s="60">
        <f t="shared" si="61"/>
        <v>40</v>
      </c>
      <c r="K75" s="60">
        <f t="shared" si="61"/>
        <v>26.8066891029654</v>
      </c>
      <c r="L75" s="60">
        <f t="shared" si="61"/>
        <v>40</v>
      </c>
      <c r="M75" s="60">
        <f t="shared" si="61"/>
        <v>19.88501517652886</v>
      </c>
      <c r="N75" s="60">
        <f t="shared" si="61"/>
        <v>21.378337957144666</v>
      </c>
      <c r="O75" s="60">
        <f t="shared" si="61"/>
        <v>17.593035675045556</v>
      </c>
      <c r="P75" s="60">
        <f t="shared" si="61"/>
        <v>17.593035675045556</v>
      </c>
      <c r="Q75" s="60">
        <f t="shared" si="61"/>
        <v>19.037319518752923</v>
      </c>
      <c r="R75" s="60">
        <f t="shared" si="61"/>
        <v>19.88501517652886</v>
      </c>
      <c r="S75" s="60">
        <f t="shared" si="61"/>
        <v>21.550315875343074</v>
      </c>
      <c r="T75" s="60">
        <f t="shared" si="61"/>
        <v>23.280609197818883</v>
      </c>
      <c r="U75" s="60">
        <f t="shared" si="61"/>
        <v>25.465635904979464</v>
      </c>
      <c r="V75" s="60">
        <f t="shared" si="61"/>
        <v>25.465635904979464</v>
      </c>
      <c r="W75" s="60">
        <f t="shared" si="61"/>
        <v>26.416214122090118</v>
      </c>
      <c r="X75" s="60">
        <f t="shared" si="61"/>
        <v>23.653906060359699</v>
      </c>
      <c r="Y75" s="60">
        <f t="shared" si="61"/>
        <v>19.540594812343251</v>
      </c>
      <c r="Z75" s="60">
        <f t="shared" si="61"/>
        <v>19.830822106958102</v>
      </c>
      <c r="AA75" s="60">
        <f t="shared" si="61"/>
        <v>20.617998543139201</v>
      </c>
      <c r="AB75" s="60">
        <f t="shared" si="61"/>
        <v>17.063326154981034</v>
      </c>
      <c r="AC75" s="60">
        <f t="shared" si="61"/>
        <v>19.93012044081383</v>
      </c>
      <c r="AD75" s="60">
        <f t="shared" si="61"/>
        <v>17.922145393777839</v>
      </c>
      <c r="AE75" s="60">
        <f t="shared" si="61"/>
        <v>21.769999804158129</v>
      </c>
      <c r="AF75" s="60">
        <f t="shared" si="61"/>
        <v>21.769999804158129</v>
      </c>
      <c r="AG75" s="60">
        <f t="shared" si="61"/>
        <v>22.739999755146933</v>
      </c>
      <c r="AH75" s="60">
        <f t="shared" si="61"/>
        <v>19.839859311012404</v>
      </c>
      <c r="AI75" s="60">
        <f t="shared" si="61"/>
        <v>16.873277884535153</v>
      </c>
      <c r="AJ75" s="60">
        <f t="shared" si="61"/>
        <v>17.63072760081625</v>
      </c>
      <c r="AK75" s="60">
        <f t="shared" si="61"/>
        <v>25.530170998464921</v>
      </c>
      <c r="AL75" s="60">
        <f t="shared" si="61"/>
        <v>23.7152185215282</v>
      </c>
      <c r="AM75" s="60">
        <f t="shared" si="61"/>
        <v>23.7152185215282</v>
      </c>
      <c r="AN75" s="60">
        <f t="shared" si="61"/>
        <v>24.985708026599994</v>
      </c>
      <c r="AO75" s="60">
        <f t="shared" si="61"/>
        <v>25.188896091959965</v>
      </c>
      <c r="AP75" s="60">
        <f t="shared" si="61"/>
        <v>25.530170998464921</v>
      </c>
      <c r="AQ75" s="60">
        <f t="shared" si="61"/>
        <v>23.421667395201446</v>
      </c>
      <c r="AR75" s="60">
        <f t="shared" si="61"/>
        <v>22.359439554604378</v>
      </c>
      <c r="AS75" s="60">
        <f t="shared" si="61"/>
        <v>19.830822106958102</v>
      </c>
      <c r="AT75" s="60">
        <f t="shared" si="61"/>
        <v>26.297873068003025</v>
      </c>
      <c r="AU75" s="60">
        <f t="shared" si="61"/>
        <v>40</v>
      </c>
      <c r="AV75" s="60">
        <f t="shared" si="61"/>
        <v>24.999999587992107</v>
      </c>
      <c r="AW75" s="60">
        <f t="shared" si="61"/>
        <v>22.999999740040586</v>
      </c>
      <c r="AX75" s="60">
        <f t="shared" si="61"/>
        <v>23.806689310657895</v>
      </c>
      <c r="AY75" s="60">
        <f t="shared" si="61"/>
        <v>23.806689310657895</v>
      </c>
      <c r="AZ75" s="60">
        <f t="shared" si="61"/>
        <v>20.48503048262576</v>
      </c>
      <c r="BA75" s="60">
        <f t="shared" si="61"/>
        <v>20.48503048262576</v>
      </c>
      <c r="BB75" s="60">
        <f t="shared" si="61"/>
        <v>24.544595121578755</v>
      </c>
      <c r="BC75" s="60">
        <f t="shared" si="61"/>
        <v>29.999998697116755</v>
      </c>
      <c r="BD75" s="60">
        <f t="shared" si="61"/>
        <v>24.544595121578755</v>
      </c>
      <c r="BE75" s="60">
        <f t="shared" si="61"/>
        <v>34.999995879922743</v>
      </c>
      <c r="BF75" s="60">
        <f t="shared" si="61"/>
        <v>18.668043736198381</v>
      </c>
      <c r="BG75" s="60">
        <f t="shared" si="61"/>
        <v>19.586073069455125</v>
      </c>
      <c r="BH75" s="60">
        <f t="shared" si="61"/>
        <v>19.586073069455125</v>
      </c>
      <c r="BI75" s="60">
        <f t="shared" si="61"/>
        <v>22.209902358995404</v>
      </c>
      <c r="BJ75" s="60">
        <f t="shared" si="61"/>
        <v>16.31021555238317</v>
      </c>
      <c r="BK75" s="60">
        <f t="shared" si="61"/>
        <v>17.262397976414732</v>
      </c>
      <c r="BL75" s="60">
        <f t="shared" si="61"/>
        <v>17.7342761924874</v>
      </c>
      <c r="BM75" s="60">
        <f t="shared" si="61"/>
        <v>19.129222284414585</v>
      </c>
      <c r="BN75" s="60">
        <f t="shared" si="61"/>
        <v>19.586073069455125</v>
      </c>
      <c r="BO75" s="60">
        <f t="shared" si="61"/>
        <v>17.7342761924874</v>
      </c>
      <c r="BP75" s="60">
        <f t="shared" si="61"/>
        <v>20.48503048262576</v>
      </c>
      <c r="BQ75" s="60">
        <f t="shared" ref="BQ75:EB75" si="62">IFERROR(-10*LOG(10^(-BQ49/10)+10^(-BQ50/10)), "-")</f>
        <v>16.185538288354934</v>
      </c>
      <c r="BR75" s="60">
        <f t="shared" si="62"/>
        <v>40</v>
      </c>
      <c r="BS75" s="60">
        <f t="shared" si="62"/>
        <v>28.232759042909549</v>
      </c>
      <c r="BT75" s="60">
        <f t="shared" si="62"/>
        <v>16.591408039091554</v>
      </c>
      <c r="BU75" s="60">
        <f t="shared" si="62"/>
        <v>18.420582167078933</v>
      </c>
      <c r="BV75" s="60">
        <f t="shared" si="62"/>
        <v>16.217697965959992</v>
      </c>
      <c r="BW75" s="60">
        <f t="shared" si="62"/>
        <v>22.293108135244353</v>
      </c>
      <c r="BX75" s="60">
        <f t="shared" si="62"/>
        <v>22.293108135244353</v>
      </c>
      <c r="BY75" s="60">
        <f t="shared" si="62"/>
        <v>22.293108135244353</v>
      </c>
      <c r="BZ75" s="60">
        <f t="shared" si="62"/>
        <v>21.6158852661138</v>
      </c>
      <c r="CA75" s="60">
        <f t="shared" si="62"/>
        <v>21.6158852661138</v>
      </c>
      <c r="CB75" s="60">
        <f t="shared" si="62"/>
        <v>21.6158852661138</v>
      </c>
      <c r="CC75" s="60">
        <f t="shared" si="62"/>
        <v>21.6158852661138</v>
      </c>
      <c r="CD75" s="60">
        <f t="shared" si="62"/>
        <v>21.6158852661138</v>
      </c>
      <c r="CE75" s="60">
        <f t="shared" si="62"/>
        <v>22.293108135244353</v>
      </c>
      <c r="CF75" s="60">
        <f t="shared" si="62"/>
        <v>22.293108135244353</v>
      </c>
      <c r="CG75" s="60">
        <f t="shared" si="62"/>
        <v>22.293108135244353</v>
      </c>
      <c r="CH75" s="60">
        <f t="shared" si="62"/>
        <v>22.293108135244353</v>
      </c>
      <c r="CI75" s="60">
        <f t="shared" si="62"/>
        <v>22.293108135244353</v>
      </c>
      <c r="CJ75" s="60">
        <f t="shared" si="62"/>
        <v>22.293108135244353</v>
      </c>
      <c r="CK75" s="60">
        <f t="shared" si="62"/>
        <v>22.293108135244353</v>
      </c>
      <c r="CL75" s="60">
        <f t="shared" si="62"/>
        <v>26.999999347011499</v>
      </c>
      <c r="CM75" s="60">
        <f t="shared" si="62"/>
        <v>26.999999347011499</v>
      </c>
      <c r="CN75" s="60">
        <f t="shared" si="62"/>
        <v>26.999999347011499</v>
      </c>
      <c r="CO75" s="60">
        <f t="shared" si="62"/>
        <v>29.999998697116755</v>
      </c>
      <c r="CP75" s="60">
        <f t="shared" si="62"/>
        <v>23.106510304428184</v>
      </c>
      <c r="CQ75" s="60">
        <f t="shared" si="62"/>
        <v>23.106510304428184</v>
      </c>
      <c r="CR75" s="60">
        <f t="shared" si="62"/>
        <v>22.302008476524719</v>
      </c>
      <c r="CS75" s="60">
        <f t="shared" si="62"/>
        <v>22.302008476524719</v>
      </c>
      <c r="CT75" s="60">
        <f t="shared" si="62"/>
        <v>22.302008476524719</v>
      </c>
      <c r="CU75" s="60">
        <f t="shared" si="62"/>
        <v>22.302008476524719</v>
      </c>
      <c r="CV75" s="60">
        <f t="shared" si="62"/>
        <v>23.106510304428184</v>
      </c>
      <c r="CW75" s="60">
        <f t="shared" si="62"/>
        <v>23.106510304428184</v>
      </c>
      <c r="CX75" s="60">
        <f t="shared" si="62"/>
        <v>23.106510304428184</v>
      </c>
      <c r="CY75" s="60">
        <f t="shared" si="62"/>
        <v>23.106510304428184</v>
      </c>
      <c r="CZ75" s="60">
        <f t="shared" si="62"/>
        <v>23.106510304428184</v>
      </c>
      <c r="DA75" s="60">
        <f t="shared" si="62"/>
        <v>27.716429777015897</v>
      </c>
      <c r="DB75" s="60">
        <f t="shared" si="62"/>
        <v>27.716429777015897</v>
      </c>
      <c r="DC75" s="60">
        <f t="shared" si="62"/>
        <v>27.716429777015897</v>
      </c>
      <c r="DD75" s="60">
        <f t="shared" si="62"/>
        <v>27.716429777015897</v>
      </c>
      <c r="DE75" s="60">
        <f t="shared" si="62"/>
        <v>29.999998697116755</v>
      </c>
      <c r="DF75" s="60">
        <f t="shared" si="62"/>
        <v>29.999998697116755</v>
      </c>
      <c r="DG75" s="60">
        <f t="shared" si="62"/>
        <v>29.999998697116755</v>
      </c>
      <c r="DH75" s="60">
        <f t="shared" si="62"/>
        <v>29.999998697116755</v>
      </c>
      <c r="DI75" s="60">
        <f t="shared" si="62"/>
        <v>29.999998697116755</v>
      </c>
      <c r="DJ75" s="60">
        <f t="shared" si="62"/>
        <v>29.999998697116755</v>
      </c>
      <c r="DK75" s="60">
        <f t="shared" si="62"/>
        <v>26.999999347011499</v>
      </c>
      <c r="DL75" s="60">
        <f t="shared" si="62"/>
        <v>26.999999347011499</v>
      </c>
      <c r="DM75" s="60">
        <f t="shared" si="62"/>
        <v>26.999999347011499</v>
      </c>
      <c r="DN75" s="60">
        <f t="shared" si="62"/>
        <v>26.999999347011499</v>
      </c>
      <c r="DO75" s="60">
        <f t="shared" si="62"/>
        <v>26.999999347011499</v>
      </c>
      <c r="DP75" s="60">
        <f t="shared" si="62"/>
        <v>29.999998697116755</v>
      </c>
      <c r="DQ75" s="60">
        <f t="shared" si="62"/>
        <v>23.106510304428184</v>
      </c>
      <c r="DR75" s="60">
        <f t="shared" si="62"/>
        <v>23.106510304428184</v>
      </c>
      <c r="DS75" s="60">
        <f t="shared" si="62"/>
        <v>23.106510304428184</v>
      </c>
      <c r="DT75" s="60">
        <f t="shared" si="62"/>
        <v>22.302008476524719</v>
      </c>
      <c r="DU75" s="60">
        <f t="shared" si="62"/>
        <v>22.302008476524719</v>
      </c>
      <c r="DV75" s="60">
        <f t="shared" si="62"/>
        <v>22.302008476524719</v>
      </c>
      <c r="DW75" s="60">
        <f t="shared" si="62"/>
        <v>22.302008476524719</v>
      </c>
      <c r="DX75" s="60">
        <f t="shared" si="62"/>
        <v>23.106510304428184</v>
      </c>
      <c r="DY75" s="60">
        <f t="shared" si="62"/>
        <v>23.106510304428184</v>
      </c>
      <c r="DZ75" s="60">
        <f t="shared" si="62"/>
        <v>23.106510304428184</v>
      </c>
      <c r="EA75" s="60">
        <f t="shared" si="62"/>
        <v>23.106510304428184</v>
      </c>
      <c r="EB75" s="60">
        <f t="shared" si="62"/>
        <v>23.106510304428184</v>
      </c>
      <c r="EC75" s="60">
        <f t="shared" ref="EC75:GN75" si="63">IFERROR(-10*LOG(10^(-EC49/10)+10^(-EC50/10)), "-")</f>
        <v>23.106510304428184</v>
      </c>
      <c r="ED75" s="60">
        <f t="shared" si="63"/>
        <v>23.106510304428184</v>
      </c>
      <c r="EE75" s="60">
        <f t="shared" si="63"/>
        <v>23.106510304428184</v>
      </c>
      <c r="EF75" s="60">
        <f t="shared" si="63"/>
        <v>23.106510304428184</v>
      </c>
      <c r="EG75" s="60">
        <f t="shared" si="63"/>
        <v>29.999998697116755</v>
      </c>
      <c r="EH75" s="60">
        <f t="shared" si="63"/>
        <v>29.999998697116755</v>
      </c>
      <c r="EI75" s="60">
        <f t="shared" si="63"/>
        <v>29.999998697116755</v>
      </c>
      <c r="EJ75" s="60">
        <f t="shared" si="63"/>
        <v>29.999998697116755</v>
      </c>
      <c r="EK75" s="60">
        <f t="shared" si="63"/>
        <v>29.999998697116755</v>
      </c>
      <c r="EL75" s="60">
        <f t="shared" si="63"/>
        <v>29.999998697116755</v>
      </c>
      <c r="EM75" s="60">
        <f t="shared" si="63"/>
        <v>26.999999347011499</v>
      </c>
      <c r="EN75" s="60">
        <f t="shared" si="63"/>
        <v>22.293108135244353</v>
      </c>
      <c r="EO75" s="60">
        <f t="shared" si="63"/>
        <v>22.293108135244353</v>
      </c>
      <c r="EP75" s="60">
        <f t="shared" si="63"/>
        <v>21.6158852661138</v>
      </c>
      <c r="EQ75" s="60">
        <f t="shared" si="63"/>
        <v>21.6158852661138</v>
      </c>
      <c r="ER75" s="60">
        <f t="shared" si="63"/>
        <v>21.6158852661138</v>
      </c>
      <c r="ES75" s="60">
        <f t="shared" si="63"/>
        <v>21.6158852661138</v>
      </c>
      <c r="ET75" s="60">
        <f t="shared" si="63"/>
        <v>21.6158852661138</v>
      </c>
      <c r="EU75" s="60">
        <f t="shared" si="63"/>
        <v>22.293108135244353</v>
      </c>
      <c r="EV75" s="60">
        <f t="shared" si="63"/>
        <v>22.293108135244353</v>
      </c>
      <c r="EW75" s="60">
        <f t="shared" si="63"/>
        <v>22.293108135244353</v>
      </c>
      <c r="EX75" s="60">
        <f t="shared" si="63"/>
        <v>22.293108135244353</v>
      </c>
      <c r="EY75" s="60">
        <f t="shared" si="63"/>
        <v>22.293108135244353</v>
      </c>
      <c r="EZ75" s="60">
        <f t="shared" si="63"/>
        <v>22.293108135244353</v>
      </c>
      <c r="FA75" s="60">
        <f t="shared" si="63"/>
        <v>22.293108135244353</v>
      </c>
      <c r="FB75" s="60">
        <f t="shared" si="63"/>
        <v>22.293108135244353</v>
      </c>
      <c r="FC75" s="60">
        <f t="shared" si="63"/>
        <v>21.6158852661138</v>
      </c>
      <c r="FD75" s="60">
        <f t="shared" si="63"/>
        <v>22.293108135244353</v>
      </c>
      <c r="FE75" s="60">
        <f t="shared" si="63"/>
        <v>23.106510304428184</v>
      </c>
      <c r="FF75" s="60">
        <f t="shared" si="63"/>
        <v>22.293108135244353</v>
      </c>
      <c r="FG75" s="60">
        <f t="shared" si="63"/>
        <v>23.106510304428184</v>
      </c>
      <c r="FH75" s="60">
        <f t="shared" si="63"/>
        <v>21.6158852661138</v>
      </c>
      <c r="FI75" s="60">
        <f t="shared" si="63"/>
        <v>21.6158852661138</v>
      </c>
      <c r="FJ75" s="60">
        <f t="shared" si="63"/>
        <v>21.6158852661138</v>
      </c>
      <c r="FK75" s="60">
        <f t="shared" si="63"/>
        <v>21.6158852661138</v>
      </c>
      <c r="FL75" s="60">
        <f t="shared" si="63"/>
        <v>21.6158852661138</v>
      </c>
      <c r="FM75" s="60">
        <f t="shared" si="63"/>
        <v>22.293108135244353</v>
      </c>
      <c r="FN75" s="60">
        <f t="shared" si="63"/>
        <v>22.293108135244353</v>
      </c>
      <c r="FO75" s="60">
        <f t="shared" si="63"/>
        <v>23.106510304428184</v>
      </c>
      <c r="FP75" s="60">
        <f t="shared" si="63"/>
        <v>23.106510304428184</v>
      </c>
      <c r="FQ75" s="60">
        <f t="shared" si="63"/>
        <v>23.106510304428184</v>
      </c>
      <c r="FR75" s="60">
        <f t="shared" si="63"/>
        <v>23.106510304428184</v>
      </c>
      <c r="FS75" s="60">
        <f t="shared" si="63"/>
        <v>23.106510304428184</v>
      </c>
      <c r="FT75" s="60">
        <f t="shared" si="63"/>
        <v>29.999998697116755</v>
      </c>
      <c r="FU75" s="60">
        <f t="shared" si="63"/>
        <v>26.999999347011499</v>
      </c>
      <c r="FV75" s="60">
        <f t="shared" si="63"/>
        <v>26.999999347011499</v>
      </c>
      <c r="FW75" s="60">
        <f t="shared" si="63"/>
        <v>29.999998697116755</v>
      </c>
      <c r="FX75" s="60">
        <f t="shared" si="63"/>
        <v>29.999998697116755</v>
      </c>
      <c r="FY75" s="60">
        <f t="shared" si="63"/>
        <v>26.984546794661327</v>
      </c>
      <c r="FZ75" s="60">
        <f t="shared" si="63"/>
        <v>26.984546794661327</v>
      </c>
      <c r="GA75" s="60">
        <f t="shared" si="63"/>
        <v>26.984546794661327</v>
      </c>
      <c r="GB75" s="60">
        <f t="shared" si="63"/>
        <v>26.01853779315578</v>
      </c>
      <c r="GC75" s="60">
        <f t="shared" si="63"/>
        <v>26.984546794661327</v>
      </c>
      <c r="GD75" s="60">
        <f t="shared" si="63"/>
        <v>19.208187503332542</v>
      </c>
      <c r="GE75" s="60">
        <f t="shared" si="63"/>
        <v>19.208187503332542</v>
      </c>
      <c r="GF75" s="60">
        <f t="shared" si="63"/>
        <v>19.208187503332542</v>
      </c>
      <c r="GG75" s="60">
        <f t="shared" si="63"/>
        <v>19.208187503332542</v>
      </c>
      <c r="GH75" s="60">
        <f t="shared" si="63"/>
        <v>19.208187503332542</v>
      </c>
      <c r="GI75" s="60">
        <f t="shared" si="63"/>
        <v>19.208187503332542</v>
      </c>
      <c r="GJ75" s="60">
        <f t="shared" si="63"/>
        <v>26.984546794661327</v>
      </c>
      <c r="GK75" s="60">
        <f t="shared" si="63"/>
        <v>26.01853779315578</v>
      </c>
      <c r="GL75" s="60">
        <f t="shared" si="63"/>
        <v>26.984546794661327</v>
      </c>
      <c r="GM75" s="60">
        <f t="shared" si="63"/>
        <v>26.984546794661327</v>
      </c>
      <c r="GN75" s="60">
        <f t="shared" si="63"/>
        <v>26.984546794661327</v>
      </c>
      <c r="GO75" s="60">
        <f t="shared" ref="GO75:IZ75" si="64">IFERROR(-10*LOG(10^(-GO49/10)+10^(-GO50/10)), "-")</f>
        <v>19.585135739179119</v>
      </c>
      <c r="GP75" s="60">
        <f t="shared" si="64"/>
        <v>26.984546794661327</v>
      </c>
      <c r="GQ75" s="60">
        <f t="shared" si="64"/>
        <v>26.01853779315578</v>
      </c>
      <c r="GR75" s="60">
        <f t="shared" si="64"/>
        <v>26.984546794661327</v>
      </c>
      <c r="GS75" s="60">
        <f t="shared" si="64"/>
        <v>16.185538288354934</v>
      </c>
      <c r="GT75" s="60">
        <f t="shared" si="64"/>
        <v>23.245161260829711</v>
      </c>
      <c r="GU75" s="60">
        <f t="shared" si="64"/>
        <v>23.072594311033559</v>
      </c>
      <c r="GV75" s="60">
        <f t="shared" si="64"/>
        <v>15.312525158806874</v>
      </c>
      <c r="GW75" s="60">
        <f t="shared" si="64"/>
        <v>25.093231837465623</v>
      </c>
      <c r="GX75" s="60">
        <f t="shared" si="64"/>
        <v>25.093231837465623</v>
      </c>
      <c r="GY75" s="60">
        <f t="shared" si="64"/>
        <v>19.371564014120072</v>
      </c>
      <c r="GZ75" s="60">
        <f t="shared" si="64"/>
        <v>20.239343001477202</v>
      </c>
      <c r="HA75" s="60">
        <f t="shared" si="64"/>
        <v>20.105287669547145</v>
      </c>
      <c r="HB75" s="60">
        <f t="shared" si="64"/>
        <v>24.4591371850223</v>
      </c>
      <c r="HC75" s="60">
        <f t="shared" si="64"/>
        <v>23.551459948943684</v>
      </c>
      <c r="HD75" s="60">
        <f t="shared" si="64"/>
        <v>23.493242661315399</v>
      </c>
      <c r="HE75" s="60">
        <f t="shared" si="64"/>
        <v>21.313395874314892</v>
      </c>
      <c r="HF75" s="60">
        <f t="shared" si="64"/>
        <v>21.891510438074015</v>
      </c>
      <c r="HG75" s="60">
        <f t="shared" si="64"/>
        <v>24.488297208258402</v>
      </c>
      <c r="HH75" s="60">
        <f t="shared" si="64"/>
        <v>24.879301555953084</v>
      </c>
      <c r="HI75" s="60">
        <f t="shared" si="64"/>
        <v>24.838765883205951</v>
      </c>
      <c r="HJ75" s="60">
        <f t="shared" si="64"/>
        <v>24.631373069568653</v>
      </c>
      <c r="HK75" s="60">
        <f t="shared" si="64"/>
        <v>24.365726420524254</v>
      </c>
      <c r="HL75" s="60">
        <f t="shared" si="64"/>
        <v>23.856823377850969</v>
      </c>
      <c r="HM75" s="60">
        <f t="shared" si="64"/>
        <v>23.716806349961605</v>
      </c>
      <c r="HN75" s="60">
        <f t="shared" si="64"/>
        <v>23.926497780344363</v>
      </c>
      <c r="HO75" s="60">
        <f t="shared" si="64"/>
        <v>25.230611324040723</v>
      </c>
      <c r="HP75" s="60">
        <f t="shared" si="64"/>
        <v>24.339922270669412</v>
      </c>
      <c r="HQ75" s="60">
        <f t="shared" si="64"/>
        <v>23.308655664506681</v>
      </c>
      <c r="HR75" s="60">
        <f t="shared" si="64"/>
        <v>25.281455018115501</v>
      </c>
      <c r="HS75" s="60">
        <f t="shared" si="64"/>
        <v>25.325814263583407</v>
      </c>
      <c r="HT75" s="60">
        <f t="shared" si="64"/>
        <v>25.347296308317944</v>
      </c>
      <c r="HU75" s="60">
        <f t="shared" si="64"/>
        <v>25.38399868936623</v>
      </c>
      <c r="HV75" s="60">
        <f t="shared" si="64"/>
        <v>25.240295202180523</v>
      </c>
      <c r="HW75" s="60">
        <f t="shared" si="64"/>
        <v>25.052231824373862</v>
      </c>
      <c r="HX75" s="60">
        <f t="shared" si="64"/>
        <v>22.943117941887561</v>
      </c>
      <c r="HY75" s="60">
        <f t="shared" si="64"/>
        <v>22.943117941887561</v>
      </c>
      <c r="HZ75" s="60">
        <f t="shared" si="64"/>
        <v>22.954699134477835</v>
      </c>
      <c r="IA75" s="60">
        <f t="shared" si="64"/>
        <v>26.053865813457648</v>
      </c>
      <c r="IB75" s="60">
        <f t="shared" si="64"/>
        <v>25.582280372165972</v>
      </c>
      <c r="IC75" s="60">
        <f t="shared" si="64"/>
        <v>25.230611324040723</v>
      </c>
      <c r="ID75" s="60">
        <f t="shared" si="64"/>
        <v>23.999999670000008</v>
      </c>
      <c r="IE75" s="60">
        <f t="shared" si="64"/>
        <v>19.811676500000001</v>
      </c>
      <c r="IF75" s="60">
        <f t="shared" si="64"/>
        <v>21.896264309999999</v>
      </c>
      <c r="IG75" s="60">
        <f t="shared" si="64"/>
        <v>21.896264309999999</v>
      </c>
      <c r="IH75" s="60">
        <f t="shared" si="64"/>
        <v>21.896264309999999</v>
      </c>
      <c r="II75" s="60">
        <f t="shared" si="64"/>
        <v>21.896264309999999</v>
      </c>
      <c r="IJ75" s="60">
        <f t="shared" si="64"/>
        <v>21.896264309999999</v>
      </c>
      <c r="IK75" s="60">
        <f t="shared" si="64"/>
        <v>21.896264309999999</v>
      </c>
      <c r="IL75" s="60">
        <f t="shared" si="64"/>
        <v>21.896264309999999</v>
      </c>
      <c r="IM75" s="60">
        <f t="shared" si="64"/>
        <v>21.896264309999999</v>
      </c>
      <c r="IN75" s="60">
        <f t="shared" si="64"/>
        <v>21.896264309999999</v>
      </c>
      <c r="IO75" s="60">
        <f t="shared" si="64"/>
        <v>21.896264309999999</v>
      </c>
      <c r="IP75" s="60">
        <f t="shared" si="64"/>
        <v>21.896264309999999</v>
      </c>
      <c r="IQ75" s="60">
        <f t="shared" si="64"/>
        <v>21.896264309999999</v>
      </c>
      <c r="IR75" s="60">
        <f t="shared" si="64"/>
        <v>21.896264309999999</v>
      </c>
      <c r="IS75" s="60">
        <f t="shared" si="64"/>
        <v>19.901779770000005</v>
      </c>
      <c r="IT75" s="60">
        <f t="shared" si="64"/>
        <v>40</v>
      </c>
      <c r="IU75" s="60">
        <f t="shared" si="64"/>
        <v>40</v>
      </c>
      <c r="IV75" s="60">
        <f t="shared" si="64"/>
        <v>40</v>
      </c>
      <c r="IW75" s="60">
        <f t="shared" si="64"/>
        <v>40</v>
      </c>
      <c r="IX75" s="60">
        <f t="shared" si="64"/>
        <v>40</v>
      </c>
      <c r="IY75" s="60">
        <f t="shared" si="64"/>
        <v>26.984546790000007</v>
      </c>
      <c r="IZ75" s="60">
        <f t="shared" si="64"/>
        <v>26.984546790000007</v>
      </c>
      <c r="JA75" s="60">
        <f t="shared" ref="JA75:LA75" si="65">IFERROR(-10*LOG(10^(-JA49/10)+10^(-JA50/10)), "-")</f>
        <v>26.984546790000007</v>
      </c>
      <c r="JB75" s="60">
        <f t="shared" si="65"/>
        <v>26.984546790000007</v>
      </c>
      <c r="JC75" s="60">
        <f t="shared" si="65"/>
        <v>26.984546790000007</v>
      </c>
      <c r="JD75" s="60">
        <f t="shared" si="65"/>
        <v>16.987266570000003</v>
      </c>
      <c r="JE75" s="60">
        <f t="shared" si="65"/>
        <v>16.987266570000003</v>
      </c>
      <c r="JF75" s="60">
        <f t="shared" si="65"/>
        <v>40</v>
      </c>
      <c r="JG75" s="60">
        <f t="shared" si="65"/>
        <v>40</v>
      </c>
      <c r="JH75" s="60">
        <f t="shared" si="65"/>
        <v>40</v>
      </c>
      <c r="JI75" s="60">
        <f t="shared" si="65"/>
        <v>40</v>
      </c>
      <c r="JJ75" s="60">
        <f t="shared" si="65"/>
        <v>40</v>
      </c>
      <c r="JK75" s="60">
        <f t="shared" si="65"/>
        <v>40</v>
      </c>
      <c r="JL75" s="60">
        <f t="shared" si="65"/>
        <v>30</v>
      </c>
      <c r="JM75" s="60">
        <f t="shared" si="65"/>
        <v>30</v>
      </c>
      <c r="JN75" s="60">
        <f t="shared" si="65"/>
        <v>20</v>
      </c>
      <c r="JO75" s="60">
        <f t="shared" si="65"/>
        <v>30</v>
      </c>
      <c r="JP75" s="60">
        <f t="shared" si="65"/>
        <v>30</v>
      </c>
      <c r="JQ75" s="60">
        <f t="shared" si="65"/>
        <v>20</v>
      </c>
      <c r="JR75" s="60">
        <f t="shared" si="65"/>
        <v>30</v>
      </c>
      <c r="JS75" s="60">
        <f t="shared" si="65"/>
        <v>30</v>
      </c>
      <c r="JT75" s="60">
        <f t="shared" si="65"/>
        <v>20</v>
      </c>
      <c r="JU75" s="60">
        <f t="shared" si="65"/>
        <v>24</v>
      </c>
      <c r="JV75" s="60">
        <f t="shared" si="65"/>
        <v>24</v>
      </c>
      <c r="JW75" s="60">
        <f t="shared" si="65"/>
        <v>20</v>
      </c>
      <c r="JX75" s="60">
        <f t="shared" si="65"/>
        <v>20</v>
      </c>
      <c r="JY75" s="60">
        <f t="shared" si="65"/>
        <v>20</v>
      </c>
      <c r="JZ75" s="60">
        <f t="shared" si="65"/>
        <v>20</v>
      </c>
      <c r="KA75" s="60">
        <f t="shared" si="65"/>
        <v>20</v>
      </c>
      <c r="KB75" s="60">
        <f t="shared" si="65"/>
        <v>20</v>
      </c>
      <c r="KC75" s="60">
        <f t="shared" si="65"/>
        <v>24</v>
      </c>
      <c r="KD75" s="60">
        <f t="shared" si="65"/>
        <v>24</v>
      </c>
      <c r="KE75" s="60">
        <f t="shared" si="65"/>
        <v>24</v>
      </c>
      <c r="KF75" s="60">
        <f t="shared" si="65"/>
        <v>20</v>
      </c>
      <c r="KG75" s="60">
        <f t="shared" si="65"/>
        <v>20</v>
      </c>
      <c r="KH75" s="60">
        <f t="shared" si="65"/>
        <v>20</v>
      </c>
      <c r="KI75" s="60">
        <f t="shared" si="65"/>
        <v>20</v>
      </c>
      <c r="KJ75" s="60">
        <f t="shared" si="65"/>
        <v>20</v>
      </c>
      <c r="KK75" s="60">
        <f t="shared" si="65"/>
        <v>20</v>
      </c>
      <c r="KL75" s="60">
        <f t="shared" si="65"/>
        <v>23.000000000000004</v>
      </c>
      <c r="KM75" s="60">
        <f t="shared" si="65"/>
        <v>24</v>
      </c>
      <c r="KN75" s="60">
        <f t="shared" si="65"/>
        <v>24</v>
      </c>
      <c r="KO75" s="60">
        <f t="shared" si="65"/>
        <v>24</v>
      </c>
      <c r="KP75" s="60">
        <f t="shared" si="65"/>
        <v>24</v>
      </c>
      <c r="KQ75" s="60">
        <f t="shared" si="65"/>
        <v>40</v>
      </c>
      <c r="KR75" s="60">
        <f t="shared" si="65"/>
        <v>40</v>
      </c>
      <c r="KS75" s="60">
        <f t="shared" si="65"/>
        <v>40</v>
      </c>
      <c r="KT75" s="60">
        <f t="shared" si="65"/>
        <v>40</v>
      </c>
      <c r="KU75" s="60">
        <f t="shared" si="65"/>
        <v>20</v>
      </c>
      <c r="KV75" s="60">
        <f t="shared" si="65"/>
        <v>20</v>
      </c>
      <c r="KW75" s="60">
        <f t="shared" si="65"/>
        <v>20</v>
      </c>
      <c r="KX75" s="60">
        <f t="shared" si="65"/>
        <v>20</v>
      </c>
      <c r="KY75" s="60">
        <f t="shared" si="65"/>
        <v>20</v>
      </c>
      <c r="KZ75" s="60">
        <f t="shared" si="65"/>
        <v>20</v>
      </c>
      <c r="LA75" s="60">
        <f t="shared" si="65"/>
        <v>40</v>
      </c>
      <c r="LB75" s="337"/>
      <c r="LC75" s="337"/>
      <c r="LD75" s="337"/>
      <c r="LE75" s="337"/>
      <c r="LF75" s="337"/>
      <c r="LG75" s="337"/>
      <c r="LH75" s="337"/>
      <c r="LI75" s="337"/>
      <c r="LJ75" s="337"/>
      <c r="LK75" s="337"/>
      <c r="LL75" s="337"/>
      <c r="LM75" s="337"/>
      <c r="LN75" s="337"/>
      <c r="LO75" s="337"/>
      <c r="LP75" s="337"/>
      <c r="LQ75" s="337"/>
      <c r="LR75" s="337"/>
      <c r="LS75" s="337"/>
      <c r="LT75" s="337"/>
      <c r="LU75" s="337"/>
      <c r="LV75" s="337"/>
      <c r="LW75" s="337"/>
      <c r="LX75" s="337"/>
      <c r="LY75" s="337"/>
      <c r="LZ75" s="337"/>
      <c r="MA75" s="337"/>
    </row>
    <row r="76" spans="2:339" ht="39" thickBot="1" x14ac:dyDescent="0.25">
      <c r="B76" s="23" t="s">
        <v>226</v>
      </c>
      <c r="C76" s="58" t="s">
        <v>240</v>
      </c>
      <c r="D76" s="169" t="s">
        <v>38</v>
      </c>
      <c r="E76" s="60">
        <f t="shared" ref="E76:BP76" si="66">IFERROR(-10*LOG(10^(-E74/10)+10^(-E75/10)), "-")</f>
        <v>18.097076838686593</v>
      </c>
      <c r="F76" s="60">
        <f t="shared" si="66"/>
        <v>16.344425392056301</v>
      </c>
      <c r="G76" s="60">
        <f t="shared" si="66"/>
        <v>16.035753155473348</v>
      </c>
      <c r="H76" s="60">
        <f t="shared" si="66"/>
        <v>15.406882873597596</v>
      </c>
      <c r="I76" s="60">
        <f t="shared" si="66"/>
        <v>12.368814881487385</v>
      </c>
      <c r="J76" s="60">
        <f t="shared" si="66"/>
        <v>14.262533392590974</v>
      </c>
      <c r="K76" s="60">
        <f t="shared" si="66"/>
        <v>25.837194315503034</v>
      </c>
      <c r="L76" s="60">
        <f t="shared" si="66"/>
        <v>34.785876883171966</v>
      </c>
      <c r="M76" s="60">
        <f t="shared" si="66"/>
        <v>14.402982155305239</v>
      </c>
      <c r="N76" s="60">
        <f t="shared" si="66"/>
        <v>16.00252870546084</v>
      </c>
      <c r="O76" s="60">
        <f t="shared" si="66"/>
        <v>12.783565757602467</v>
      </c>
      <c r="P76" s="60">
        <f t="shared" si="66"/>
        <v>12.59570887359299</v>
      </c>
      <c r="Q76" s="60">
        <f t="shared" si="66"/>
        <v>13.969951876828478</v>
      </c>
      <c r="R76" s="60">
        <f t="shared" si="66"/>
        <v>14.600233835547078</v>
      </c>
      <c r="S76" s="60">
        <f t="shared" si="66"/>
        <v>15.876434390794605</v>
      </c>
      <c r="T76" s="60">
        <f t="shared" si="66"/>
        <v>17.831941676182964</v>
      </c>
      <c r="U76" s="60">
        <f t="shared" si="66"/>
        <v>20.334100303255912</v>
      </c>
      <c r="V76" s="60">
        <f t="shared" si="66"/>
        <v>20.139763875255518</v>
      </c>
      <c r="W76" s="60">
        <f t="shared" si="66"/>
        <v>21.634406553259332</v>
      </c>
      <c r="X76" s="60">
        <f t="shared" si="66"/>
        <v>11.019441720600785</v>
      </c>
      <c r="Y76" s="60">
        <f t="shared" si="66"/>
        <v>13.378090151690301</v>
      </c>
      <c r="Z76" s="60">
        <f t="shared" si="66"/>
        <v>14.138846600572318</v>
      </c>
      <c r="AA76" s="60">
        <f t="shared" si="66"/>
        <v>15.182420820349316</v>
      </c>
      <c r="AB76" s="60">
        <f t="shared" si="66"/>
        <v>10.992241116533542</v>
      </c>
      <c r="AC76" s="60">
        <f t="shared" si="66"/>
        <v>12.648255560580726</v>
      </c>
      <c r="AD76" s="60">
        <f t="shared" si="66"/>
        <v>14.742331242235752</v>
      </c>
      <c r="AE76" s="60">
        <f t="shared" si="66"/>
        <v>16.464595029290344</v>
      </c>
      <c r="AF76" s="60">
        <f t="shared" si="66"/>
        <v>16.266958962525155</v>
      </c>
      <c r="AG76" s="60">
        <f t="shared" si="66"/>
        <v>17.570893479135712</v>
      </c>
      <c r="AH76" s="60">
        <f t="shared" si="66"/>
        <v>11.701159982922814</v>
      </c>
      <c r="AI76" s="60">
        <f t="shared" si="66"/>
        <v>11.682063219360133</v>
      </c>
      <c r="AJ76" s="60">
        <f t="shared" si="66"/>
        <v>12.704197402688512</v>
      </c>
      <c r="AK76" s="60">
        <f t="shared" si="66"/>
        <v>15.113745144522799</v>
      </c>
      <c r="AL76" s="60">
        <f t="shared" si="66"/>
        <v>14.933122336753426</v>
      </c>
      <c r="AM76" s="60">
        <f t="shared" si="66"/>
        <v>17.73054799289611</v>
      </c>
      <c r="AN76" s="60">
        <f t="shared" si="66"/>
        <v>13.040649226905717</v>
      </c>
      <c r="AO76" s="60">
        <f t="shared" si="66"/>
        <v>12.886366106444473</v>
      </c>
      <c r="AP76" s="60">
        <f t="shared" si="66"/>
        <v>13.697431283383381</v>
      </c>
      <c r="AQ76" s="60">
        <f t="shared" si="66"/>
        <v>17.123123816650157</v>
      </c>
      <c r="AR76" s="60">
        <f t="shared" si="66"/>
        <v>15.972270920517149</v>
      </c>
      <c r="AS76" s="60">
        <f t="shared" si="66"/>
        <v>16.189100740124488</v>
      </c>
      <c r="AT76" s="60">
        <f t="shared" si="66"/>
        <v>20.526036437673554</v>
      </c>
      <c r="AU76" s="60">
        <f t="shared" si="66"/>
        <v>13.84199184672223</v>
      </c>
      <c r="AV76" s="60">
        <f t="shared" si="66"/>
        <v>19.311223294301275</v>
      </c>
      <c r="AW76" s="60">
        <f t="shared" si="66"/>
        <v>14.383388940962181</v>
      </c>
      <c r="AX76" s="60">
        <f t="shared" si="66"/>
        <v>14.280304413988228</v>
      </c>
      <c r="AY76" s="60">
        <f t="shared" si="66"/>
        <v>14.287135614732033</v>
      </c>
      <c r="AZ76" s="60">
        <f t="shared" si="66"/>
        <v>13.835393187825218</v>
      </c>
      <c r="BA76" s="60">
        <f t="shared" si="66"/>
        <v>13.84141830685504</v>
      </c>
      <c r="BB76" s="60">
        <f t="shared" si="66"/>
        <v>20.676423993537192</v>
      </c>
      <c r="BC76" s="60">
        <f t="shared" si="66"/>
        <v>20.986573491144682</v>
      </c>
      <c r="BD76" s="60">
        <f t="shared" si="66"/>
        <v>19.526082102366573</v>
      </c>
      <c r="BE76" s="60">
        <f t="shared" si="66"/>
        <v>19.409266848495225</v>
      </c>
      <c r="BF76" s="60">
        <f t="shared" si="66"/>
        <v>15.867627313304213</v>
      </c>
      <c r="BG76" s="60">
        <f t="shared" si="66"/>
        <v>15.218852379541314</v>
      </c>
      <c r="BH76" s="60">
        <f t="shared" si="66"/>
        <v>13.994039042506248</v>
      </c>
      <c r="BI76" s="60">
        <f t="shared" si="66"/>
        <v>14.156863619330547</v>
      </c>
      <c r="BJ76" s="60">
        <f t="shared" si="66"/>
        <v>14.33190370440067</v>
      </c>
      <c r="BK76" s="60">
        <f t="shared" si="66"/>
        <v>14.117262510504823</v>
      </c>
      <c r="BL76" s="60">
        <f t="shared" si="66"/>
        <v>13.462351015437996</v>
      </c>
      <c r="BM76" s="60">
        <f t="shared" si="66"/>
        <v>13.57836831555457</v>
      </c>
      <c r="BN76" s="60">
        <f t="shared" si="66"/>
        <v>18.097076838686593</v>
      </c>
      <c r="BO76" s="60">
        <f t="shared" si="66"/>
        <v>16.344425392056301</v>
      </c>
      <c r="BP76" s="60">
        <f t="shared" si="66"/>
        <v>16.035753155473348</v>
      </c>
      <c r="BQ76" s="60">
        <f t="shared" ref="BQ76:EB76" si="67">IFERROR(-10*LOG(10^(-BQ74/10)+10^(-BQ75/10)), "-")</f>
        <v>11.6432667306436</v>
      </c>
      <c r="BR76" s="60">
        <f t="shared" si="67"/>
        <v>25.066755265923838</v>
      </c>
      <c r="BS76" s="60">
        <f t="shared" si="67"/>
        <v>14.539101047806753</v>
      </c>
      <c r="BT76" s="60">
        <f t="shared" si="67"/>
        <v>16.223900161316994</v>
      </c>
      <c r="BU76" s="60">
        <f t="shared" si="67"/>
        <v>12.857643679702397</v>
      </c>
      <c r="BV76" s="60">
        <f t="shared" si="67"/>
        <v>9.2902231866049672</v>
      </c>
      <c r="BW76" s="60">
        <f t="shared" si="67"/>
        <v>10.035727399614744</v>
      </c>
      <c r="BX76" s="60">
        <f t="shared" si="67"/>
        <v>10.620781798452157</v>
      </c>
      <c r="BY76" s="60">
        <f t="shared" si="67"/>
        <v>12.72676882146245</v>
      </c>
      <c r="BZ76" s="60">
        <f t="shared" si="67"/>
        <v>12.133767928480829</v>
      </c>
      <c r="CA76" s="60">
        <f t="shared" si="67"/>
        <v>12.194032120350634</v>
      </c>
      <c r="CB76" s="60">
        <f t="shared" si="67"/>
        <v>10.159307401728466</v>
      </c>
      <c r="CC76" s="60">
        <f t="shared" si="67"/>
        <v>11.239273870566365</v>
      </c>
      <c r="CD76" s="60">
        <f t="shared" si="67"/>
        <v>10.084763319344825</v>
      </c>
      <c r="CE76" s="60">
        <f t="shared" si="67"/>
        <v>12.197061926499039</v>
      </c>
      <c r="CF76" s="60">
        <f t="shared" si="67"/>
        <v>11.572367908716984</v>
      </c>
      <c r="CG76" s="60">
        <f t="shared" si="67"/>
        <v>11.716482626423446</v>
      </c>
      <c r="CH76" s="60">
        <f t="shared" si="67"/>
        <v>12.193984374735949</v>
      </c>
      <c r="CI76" s="60">
        <f t="shared" si="67"/>
        <v>12.274870484134699</v>
      </c>
      <c r="CJ76" s="60">
        <f t="shared" si="67"/>
        <v>12.183867444998508</v>
      </c>
      <c r="CK76" s="60">
        <f t="shared" si="67"/>
        <v>12.219228562246718</v>
      </c>
      <c r="CL76" s="60">
        <f t="shared" si="67"/>
        <v>13.516824204161928</v>
      </c>
      <c r="CM76" s="60">
        <f t="shared" si="67"/>
        <v>11.773881089660081</v>
      </c>
      <c r="CN76" s="60">
        <f t="shared" si="67"/>
        <v>17.24972799003428</v>
      </c>
      <c r="CO76" s="60">
        <f t="shared" si="67"/>
        <v>15.417099910160788</v>
      </c>
      <c r="CP76" s="60">
        <f t="shared" si="67"/>
        <v>20.735009881211916</v>
      </c>
      <c r="CQ76" s="60">
        <f t="shared" si="67"/>
        <v>20.788781139592217</v>
      </c>
      <c r="CR76" s="60">
        <f t="shared" si="67"/>
        <v>20.979461040405827</v>
      </c>
      <c r="CS76" s="60">
        <f t="shared" si="67"/>
        <v>20.979633441099956</v>
      </c>
      <c r="CT76" s="60">
        <f t="shared" si="67"/>
        <v>19.74158458643776</v>
      </c>
      <c r="CU76" s="60">
        <f t="shared" si="67"/>
        <v>18.352578581948954</v>
      </c>
      <c r="CV76" s="60">
        <f t="shared" si="67"/>
        <v>21.674251548948689</v>
      </c>
      <c r="CW76" s="60">
        <f t="shared" si="67"/>
        <v>21.469934196809881</v>
      </c>
      <c r="CX76" s="60">
        <f t="shared" si="67"/>
        <v>21.568336885544547</v>
      </c>
      <c r="CY76" s="60">
        <f t="shared" si="67"/>
        <v>21.568325543255078</v>
      </c>
      <c r="CZ76" s="60">
        <f t="shared" si="67"/>
        <v>19.945030538987304</v>
      </c>
      <c r="DA76" s="60">
        <f t="shared" si="67"/>
        <v>20.662107222131453</v>
      </c>
      <c r="DB76" s="60">
        <f t="shared" si="67"/>
        <v>20.706533519543232</v>
      </c>
      <c r="DC76" s="60">
        <f t="shared" si="67"/>
        <v>20.597660850160544</v>
      </c>
      <c r="DD76" s="60">
        <f t="shared" si="67"/>
        <v>20.720262297849416</v>
      </c>
      <c r="DE76" s="60">
        <f t="shared" si="67"/>
        <v>20.915059058029549</v>
      </c>
      <c r="DF76" s="60">
        <f t="shared" si="67"/>
        <v>20.913414943571343</v>
      </c>
      <c r="DG76" s="60">
        <f t="shared" si="67"/>
        <v>21.028092333328026</v>
      </c>
      <c r="DH76" s="60">
        <f t="shared" si="67"/>
        <v>21.025106353307276</v>
      </c>
      <c r="DI76" s="60">
        <f t="shared" si="67"/>
        <v>23.170853265970113</v>
      </c>
      <c r="DJ76" s="60">
        <f t="shared" si="67"/>
        <v>22.615658514658492</v>
      </c>
      <c r="DK76" s="60">
        <f t="shared" si="67"/>
        <v>20.649019128604714</v>
      </c>
      <c r="DL76" s="60">
        <f t="shared" si="67"/>
        <v>19.48564328809605</v>
      </c>
      <c r="DM76" s="60">
        <f t="shared" si="67"/>
        <v>24.084337494803421</v>
      </c>
      <c r="DN76" s="60">
        <f t="shared" si="67"/>
        <v>21.205575218963162</v>
      </c>
      <c r="DO76" s="60">
        <f t="shared" si="67"/>
        <v>21.202395029911088</v>
      </c>
      <c r="DP76" s="60">
        <f t="shared" si="67"/>
        <v>22.746227565644787</v>
      </c>
      <c r="DQ76" s="60">
        <f t="shared" si="67"/>
        <v>19.158335653688397</v>
      </c>
      <c r="DR76" s="60">
        <f t="shared" si="67"/>
        <v>19.157578440434008</v>
      </c>
      <c r="DS76" s="60">
        <f t="shared" si="67"/>
        <v>19.586821294756238</v>
      </c>
      <c r="DT76" s="60">
        <f t="shared" si="67"/>
        <v>19.930347476506341</v>
      </c>
      <c r="DU76" s="60">
        <f t="shared" si="67"/>
        <v>18.529086775992202</v>
      </c>
      <c r="DV76" s="60">
        <f t="shared" si="67"/>
        <v>17.920552915912918</v>
      </c>
      <c r="DW76" s="60">
        <f t="shared" si="67"/>
        <v>18.507884153902243</v>
      </c>
      <c r="DX76" s="60">
        <f t="shared" si="67"/>
        <v>20.560309300936893</v>
      </c>
      <c r="DY76" s="60">
        <f t="shared" si="67"/>
        <v>20.241934380346262</v>
      </c>
      <c r="DZ76" s="60">
        <f t="shared" si="67"/>
        <v>20.393610905226772</v>
      </c>
      <c r="EA76" s="60">
        <f t="shared" si="67"/>
        <v>20.781427240563698</v>
      </c>
      <c r="EB76" s="60">
        <f t="shared" si="67"/>
        <v>18.074918596514856</v>
      </c>
      <c r="EC76" s="60">
        <f t="shared" ref="EC76:GN76" si="68">IFERROR(-10*LOG(10^(-EC74/10)+10^(-EC75/10)), "-")</f>
        <v>17.905663740641778</v>
      </c>
      <c r="ED76" s="60">
        <f t="shared" si="68"/>
        <v>19.232203812618373</v>
      </c>
      <c r="EE76" s="60">
        <f t="shared" si="68"/>
        <v>18.526791468354638</v>
      </c>
      <c r="EF76" s="60">
        <f t="shared" si="68"/>
        <v>18.625661900993286</v>
      </c>
      <c r="EG76" s="60">
        <f t="shared" si="68"/>
        <v>18.09975535792978</v>
      </c>
      <c r="EH76" s="60">
        <f t="shared" si="68"/>
        <v>18.099761506302915</v>
      </c>
      <c r="EI76" s="60">
        <f t="shared" si="68"/>
        <v>18.219761491546652</v>
      </c>
      <c r="EJ76" s="60">
        <f t="shared" si="68"/>
        <v>20.854128966446694</v>
      </c>
      <c r="EK76" s="60">
        <f t="shared" si="68"/>
        <v>20.558589998800624</v>
      </c>
      <c r="EL76" s="60">
        <f t="shared" si="68"/>
        <v>19.945437571931613</v>
      </c>
      <c r="EM76" s="60">
        <f t="shared" si="68"/>
        <v>18.096537005332472</v>
      </c>
      <c r="EN76" s="60">
        <f t="shared" si="68"/>
        <v>10.653516276130548</v>
      </c>
      <c r="EO76" s="60">
        <f t="shared" si="68"/>
        <v>10.230315455404721</v>
      </c>
      <c r="EP76" s="60">
        <f t="shared" si="68"/>
        <v>11.55591657591107</v>
      </c>
      <c r="EQ76" s="60">
        <f t="shared" si="68"/>
        <v>11.199711951860591</v>
      </c>
      <c r="ER76" s="60">
        <f t="shared" si="68"/>
        <v>10.332796422164062</v>
      </c>
      <c r="ES76" s="60">
        <f t="shared" si="68"/>
        <v>10.663097694815821</v>
      </c>
      <c r="ET76" s="60">
        <f t="shared" si="68"/>
        <v>10.737261905636256</v>
      </c>
      <c r="EU76" s="60">
        <f t="shared" si="68"/>
        <v>12.797904429058971</v>
      </c>
      <c r="EV76" s="60">
        <f t="shared" si="68"/>
        <v>12.835108195694961</v>
      </c>
      <c r="EW76" s="60">
        <f t="shared" si="68"/>
        <v>13.257281097696318</v>
      </c>
      <c r="EX76" s="60">
        <f t="shared" si="68"/>
        <v>12.466225030623823</v>
      </c>
      <c r="EY76" s="60">
        <f t="shared" si="68"/>
        <v>12.455782577996937</v>
      </c>
      <c r="EZ76" s="60">
        <f t="shared" si="68"/>
        <v>12.426707378437795</v>
      </c>
      <c r="FA76" s="60">
        <f t="shared" si="68"/>
        <v>12.398137943027985</v>
      </c>
      <c r="FB76" s="60">
        <f t="shared" si="68"/>
        <v>9.2383935483192872</v>
      </c>
      <c r="FC76" s="60">
        <f t="shared" si="68"/>
        <v>8.5531103765891654</v>
      </c>
      <c r="FD76" s="60">
        <f t="shared" si="68"/>
        <v>13.734840147711488</v>
      </c>
      <c r="FE76" s="60">
        <f t="shared" si="68"/>
        <v>17.254923353968575</v>
      </c>
      <c r="FF76" s="60">
        <f t="shared" si="68"/>
        <v>13.845316816541256</v>
      </c>
      <c r="FG76" s="60">
        <f t="shared" si="68"/>
        <v>16.978809543916956</v>
      </c>
      <c r="FH76" s="60">
        <f t="shared" si="68"/>
        <v>15.50877870297243</v>
      </c>
      <c r="FI76" s="60">
        <f t="shared" si="68"/>
        <v>15.509584099718925</v>
      </c>
      <c r="FJ76" s="60">
        <f t="shared" si="68"/>
        <v>12.612057750583689</v>
      </c>
      <c r="FK76" s="60">
        <f t="shared" si="68"/>
        <v>13.571787538995929</v>
      </c>
      <c r="FL76" s="60">
        <f t="shared" si="68"/>
        <v>11.128650821879795</v>
      </c>
      <c r="FM76" s="60">
        <f t="shared" si="68"/>
        <v>16.808062045308006</v>
      </c>
      <c r="FN76" s="60">
        <f t="shared" si="68"/>
        <v>16.029237428229987</v>
      </c>
      <c r="FO76" s="60">
        <f t="shared" si="68"/>
        <v>16.422275674717433</v>
      </c>
      <c r="FP76" s="60">
        <f t="shared" si="68"/>
        <v>13.788305486689197</v>
      </c>
      <c r="FQ76" s="60">
        <f t="shared" si="68"/>
        <v>14.11950416715856</v>
      </c>
      <c r="FR76" s="60">
        <f t="shared" si="68"/>
        <v>13.824445570203283</v>
      </c>
      <c r="FS76" s="60">
        <f t="shared" si="68"/>
        <v>14.253611797872562</v>
      </c>
      <c r="FT76" s="60">
        <f t="shared" si="68"/>
        <v>19.890655421228843</v>
      </c>
      <c r="FU76" s="60">
        <f t="shared" si="68"/>
        <v>18.047788944773576</v>
      </c>
      <c r="FV76" s="60">
        <f t="shared" si="68"/>
        <v>15.380463739874241</v>
      </c>
      <c r="FW76" s="60">
        <f t="shared" si="68"/>
        <v>16.44719624382909</v>
      </c>
      <c r="FX76" s="60">
        <f t="shared" si="68"/>
        <v>20.0328213165192</v>
      </c>
      <c r="FY76" s="60">
        <f t="shared" si="68"/>
        <v>21.784046123647304</v>
      </c>
      <c r="FZ76" s="60">
        <f t="shared" si="68"/>
        <v>21.227447893132418</v>
      </c>
      <c r="GA76" s="60">
        <f t="shared" si="68"/>
        <v>12.775004508655623</v>
      </c>
      <c r="GB76" s="60">
        <f t="shared" si="68"/>
        <v>12.552400783670974</v>
      </c>
      <c r="GC76" s="60">
        <f t="shared" si="68"/>
        <v>17.864004195975372</v>
      </c>
      <c r="GD76" s="60">
        <f t="shared" si="68"/>
        <v>19.206519382456296</v>
      </c>
      <c r="GE76" s="60">
        <f t="shared" si="68"/>
        <v>19.205629787621131</v>
      </c>
      <c r="GF76" s="60">
        <f t="shared" si="68"/>
        <v>19.185444776722438</v>
      </c>
      <c r="GG76" s="60">
        <f t="shared" si="68"/>
        <v>19.206149364206798</v>
      </c>
      <c r="GH76" s="60">
        <f t="shared" si="68"/>
        <v>19.190056206961927</v>
      </c>
      <c r="GI76" s="60">
        <f t="shared" si="68"/>
        <v>19.193342903839401</v>
      </c>
      <c r="GJ76" s="60">
        <f t="shared" si="68"/>
        <v>26.977990721048201</v>
      </c>
      <c r="GK76" s="60">
        <f t="shared" si="68"/>
        <v>26.012100648106248</v>
      </c>
      <c r="GL76" s="60">
        <f t="shared" si="68"/>
        <v>26.913416481192137</v>
      </c>
      <c r="GM76" s="60">
        <f t="shared" si="68"/>
        <v>26.926461770004448</v>
      </c>
      <c r="GN76" s="60">
        <f t="shared" si="68"/>
        <v>26.979537338341505</v>
      </c>
      <c r="GO76" s="60">
        <f t="shared" ref="GO76:IZ76" si="69">IFERROR(-10*LOG(10^(-GO74/10)+10^(-GO75/10)), "-")</f>
        <v>19.57701492364038</v>
      </c>
      <c r="GP76" s="60">
        <f t="shared" si="69"/>
        <v>12.343682926173843</v>
      </c>
      <c r="GQ76" s="60">
        <f t="shared" si="69"/>
        <v>11.981575578701108</v>
      </c>
      <c r="GR76" s="60">
        <f t="shared" si="69"/>
        <v>11.838516738134459</v>
      </c>
      <c r="GS76" s="60">
        <f t="shared" si="69"/>
        <v>11.6432667306436</v>
      </c>
      <c r="GT76" s="60">
        <f t="shared" si="69"/>
        <v>14.02286367150648</v>
      </c>
      <c r="GU76" s="60">
        <f t="shared" si="69"/>
        <v>13.820600229930024</v>
      </c>
      <c r="GV76" s="60">
        <f t="shared" si="69"/>
        <v>8.0352034973830797</v>
      </c>
      <c r="GW76" s="60">
        <f t="shared" si="69"/>
        <v>15.12575384974123</v>
      </c>
      <c r="GX76" s="60">
        <f t="shared" si="69"/>
        <v>15.388962676441329</v>
      </c>
      <c r="GY76" s="60">
        <f t="shared" si="69"/>
        <v>13.257456214098076</v>
      </c>
      <c r="GZ76" s="60">
        <f t="shared" si="69"/>
        <v>14.22473116983822</v>
      </c>
      <c r="HA76" s="60">
        <f t="shared" si="69"/>
        <v>14.036418031683786</v>
      </c>
      <c r="HB76" s="60">
        <f t="shared" si="69"/>
        <v>7.86772838417256</v>
      </c>
      <c r="HC76" s="60">
        <f t="shared" si="69"/>
        <v>8.6971655949712119</v>
      </c>
      <c r="HD76" s="60">
        <f t="shared" si="69"/>
        <v>8.5924466024092645</v>
      </c>
      <c r="HE76" s="60">
        <f t="shared" si="69"/>
        <v>15.251310811567425</v>
      </c>
      <c r="HF76" s="60">
        <f t="shared" si="69"/>
        <v>15.613736038910078</v>
      </c>
      <c r="HG76" s="60">
        <f t="shared" si="69"/>
        <v>15.685098596980556</v>
      </c>
      <c r="HH76" s="60">
        <f t="shared" si="69"/>
        <v>15.450213762138302</v>
      </c>
      <c r="HI76" s="60">
        <f t="shared" si="69"/>
        <v>15.528408557517999</v>
      </c>
      <c r="HJ76" s="60">
        <f t="shared" si="69"/>
        <v>15.771243618928644</v>
      </c>
      <c r="HK76" s="60">
        <f t="shared" si="69"/>
        <v>15.816522793564667</v>
      </c>
      <c r="HL76" s="60">
        <f t="shared" si="69"/>
        <v>10.078133463803233</v>
      </c>
      <c r="HM76" s="60">
        <f t="shared" si="69"/>
        <v>9.9549678324745123</v>
      </c>
      <c r="HN76" s="60">
        <f t="shared" si="69"/>
        <v>10.149356007914568</v>
      </c>
      <c r="HO76" s="60">
        <f t="shared" si="69"/>
        <v>16.313032436428006</v>
      </c>
      <c r="HP76" s="60">
        <f t="shared" si="69"/>
        <v>17.000955123214176</v>
      </c>
      <c r="HQ76" s="60">
        <f t="shared" si="69"/>
        <v>17.245410227421935</v>
      </c>
      <c r="HR76" s="60">
        <f t="shared" si="69"/>
        <v>16.914852146486112</v>
      </c>
      <c r="HS76" s="60">
        <f t="shared" si="69"/>
        <v>16.987571120385962</v>
      </c>
      <c r="HT76" s="60">
        <f t="shared" si="69"/>
        <v>16.899787254944854</v>
      </c>
      <c r="HU76" s="60">
        <f t="shared" si="69"/>
        <v>16.147250566358107</v>
      </c>
      <c r="HV76" s="60">
        <f t="shared" si="69"/>
        <v>17.312901280599096</v>
      </c>
      <c r="HW76" s="60">
        <f t="shared" si="69"/>
        <v>17.359952699342088</v>
      </c>
      <c r="HX76" s="60">
        <f t="shared" si="69"/>
        <v>11.07211440164367</v>
      </c>
      <c r="HY76" s="60">
        <f t="shared" si="69"/>
        <v>11.144602682931179</v>
      </c>
      <c r="HZ76" s="60">
        <f t="shared" si="69"/>
        <v>11.046012149769357</v>
      </c>
      <c r="IA76" s="60">
        <f t="shared" si="69"/>
        <v>17.37652286870776</v>
      </c>
      <c r="IB76" s="60">
        <f t="shared" si="69"/>
        <v>18.452244047123795</v>
      </c>
      <c r="IC76" s="60">
        <f t="shared" si="69"/>
        <v>18.613272944863304</v>
      </c>
      <c r="ID76" s="60">
        <f t="shared" si="69"/>
        <v>15.379355201956933</v>
      </c>
      <c r="IE76" s="60">
        <f t="shared" si="69"/>
        <v>16.958190375071705</v>
      </c>
      <c r="IF76" s="60">
        <f t="shared" si="69"/>
        <v>16.390697082113839</v>
      </c>
      <c r="IG76" s="60">
        <f t="shared" si="69"/>
        <v>15.247582406245037</v>
      </c>
      <c r="IH76" s="60">
        <f t="shared" si="69"/>
        <v>14.835160574286792</v>
      </c>
      <c r="II76" s="60">
        <f t="shared" si="69"/>
        <v>11.902604546436075</v>
      </c>
      <c r="IJ76" s="60">
        <f t="shared" si="69"/>
        <v>11.902604546436075</v>
      </c>
      <c r="IK76" s="60">
        <f t="shared" si="69"/>
        <v>11.902604546436075</v>
      </c>
      <c r="IL76" s="60">
        <f t="shared" si="69"/>
        <v>11.902604546436075</v>
      </c>
      <c r="IM76" s="60">
        <f t="shared" si="69"/>
        <v>11.902604546436075</v>
      </c>
      <c r="IN76" s="60">
        <f t="shared" si="69"/>
        <v>11.829279827218569</v>
      </c>
      <c r="IO76" s="60">
        <f t="shared" si="69"/>
        <v>11.9193300453042</v>
      </c>
      <c r="IP76" s="60">
        <f t="shared" si="69"/>
        <v>11.829279827218569</v>
      </c>
      <c r="IQ76" s="60">
        <f t="shared" si="69"/>
        <v>11.829279827218569</v>
      </c>
      <c r="IR76" s="60">
        <f t="shared" si="69"/>
        <v>11.829279827218569</v>
      </c>
      <c r="IS76" s="60">
        <f t="shared" si="69"/>
        <v>15.76547387137494</v>
      </c>
      <c r="IT76" s="60">
        <f t="shared" si="69"/>
        <v>15.080111959818037</v>
      </c>
      <c r="IU76" s="60">
        <f t="shared" si="69"/>
        <v>17.171421981236627</v>
      </c>
      <c r="IV76" s="60">
        <f t="shared" si="69"/>
        <v>18.959809153479355</v>
      </c>
      <c r="IW76" s="60">
        <f t="shared" si="69"/>
        <v>13.515633512312169</v>
      </c>
      <c r="IX76" s="60">
        <f t="shared" si="69"/>
        <v>13.116492169420473</v>
      </c>
      <c r="IY76" s="60">
        <f t="shared" si="69"/>
        <v>25.460324615064582</v>
      </c>
      <c r="IZ76" s="60">
        <f t="shared" si="69"/>
        <v>21.284824945477475</v>
      </c>
      <c r="JA76" s="60">
        <f t="shared" ref="JA76:LA76" si="70">IFERROR(-10*LOG(10^(-JA74/10)+10^(-JA75/10)), "-")</f>
        <v>16.693171893810725</v>
      </c>
      <c r="JB76" s="60">
        <f t="shared" si="70"/>
        <v>15.292932443835742</v>
      </c>
      <c r="JC76" s="60">
        <f t="shared" si="70"/>
        <v>16.120262146974678</v>
      </c>
      <c r="JD76" s="60">
        <f t="shared" si="70"/>
        <v>16.276078193339856</v>
      </c>
      <c r="JE76" s="60">
        <f t="shared" si="70"/>
        <v>16.320252119350837</v>
      </c>
      <c r="JF76" s="60">
        <f t="shared" si="70"/>
        <v>36.589552106691507</v>
      </c>
      <c r="JG76" s="60">
        <f t="shared" si="70"/>
        <v>36.589552106691507</v>
      </c>
      <c r="JH76" s="60">
        <f t="shared" si="70"/>
        <v>36.589552106691507</v>
      </c>
      <c r="JI76" s="60">
        <f t="shared" si="70"/>
        <v>36.589552106691507</v>
      </c>
      <c r="JJ76" s="60">
        <f t="shared" si="70"/>
        <v>34.299207792886278</v>
      </c>
      <c r="JK76" s="60">
        <f t="shared" si="70"/>
        <v>8.8573147368164484</v>
      </c>
      <c r="JL76" s="60">
        <f t="shared" si="70"/>
        <v>18.326673113956339</v>
      </c>
      <c r="JM76" s="60">
        <f t="shared" si="70"/>
        <v>17.952745679845346</v>
      </c>
      <c r="JN76" s="60">
        <f t="shared" si="70"/>
        <v>18.879054188479284</v>
      </c>
      <c r="JO76" s="60">
        <f t="shared" si="70"/>
        <v>18.131314180646235</v>
      </c>
      <c r="JP76" s="60">
        <f t="shared" si="70"/>
        <v>17.756236613232371</v>
      </c>
      <c r="JQ76" s="60">
        <f t="shared" si="70"/>
        <v>18.83055170580695</v>
      </c>
      <c r="JR76" s="60">
        <f t="shared" si="70"/>
        <v>18.176992845729298</v>
      </c>
      <c r="JS76" s="60">
        <f t="shared" si="70"/>
        <v>17.802179558979134</v>
      </c>
      <c r="JT76" s="60">
        <f t="shared" si="70"/>
        <v>18.842039718432829</v>
      </c>
      <c r="JU76" s="60">
        <f t="shared" si="70"/>
        <v>17.820744077567756</v>
      </c>
      <c r="JV76" s="60">
        <f t="shared" si="70"/>
        <v>19.893214811125144</v>
      </c>
      <c r="JW76" s="60">
        <f t="shared" si="70"/>
        <v>17.162507285141714</v>
      </c>
      <c r="JX76" s="60">
        <f t="shared" si="70"/>
        <v>17.183988361540138</v>
      </c>
      <c r="JY76" s="60">
        <f t="shared" si="70"/>
        <v>17.105958172963039</v>
      </c>
      <c r="JZ76" s="60">
        <f t="shared" si="70"/>
        <v>17.697057353753603</v>
      </c>
      <c r="KA76" s="60">
        <f t="shared" si="70"/>
        <v>17.715480264809472</v>
      </c>
      <c r="KB76" s="60">
        <f t="shared" si="70"/>
        <v>17.648497089014977</v>
      </c>
      <c r="KC76" s="60">
        <f t="shared" si="70"/>
        <v>17.653679026640166</v>
      </c>
      <c r="KD76" s="60">
        <f t="shared" si="70"/>
        <v>19.758098008490961</v>
      </c>
      <c r="KE76" s="60">
        <f t="shared" si="70"/>
        <v>16.301414513096329</v>
      </c>
      <c r="KF76" s="60">
        <f t="shared" si="70"/>
        <v>17.057186081339736</v>
      </c>
      <c r="KG76" s="60">
        <f t="shared" si="70"/>
        <v>17.079226802255977</v>
      </c>
      <c r="KH76" s="60">
        <f t="shared" si="70"/>
        <v>16.999177206842631</v>
      </c>
      <c r="KI76" s="60">
        <f t="shared" si="70"/>
        <v>17.606543723827194</v>
      </c>
      <c r="KJ76" s="60">
        <f t="shared" si="70"/>
        <v>17.625511133086459</v>
      </c>
      <c r="KK76" s="60">
        <f t="shared" si="70"/>
        <v>17.556559578403576</v>
      </c>
      <c r="KL76" s="60">
        <f t="shared" si="70"/>
        <v>22.898999349483041</v>
      </c>
      <c r="KM76" s="60">
        <f t="shared" si="70"/>
        <v>17.710303707978305</v>
      </c>
      <c r="KN76" s="60">
        <f t="shared" si="70"/>
        <v>19.804005426219518</v>
      </c>
      <c r="KO76" s="60">
        <f t="shared" si="70"/>
        <v>13.743578063162927</v>
      </c>
      <c r="KP76" s="60">
        <f t="shared" si="70"/>
        <v>16.362646615905906</v>
      </c>
      <c r="KQ76" s="60">
        <f t="shared" si="70"/>
        <v>16.313051748251194</v>
      </c>
      <c r="KR76" s="60">
        <f t="shared" si="70"/>
        <v>16.357759273999768</v>
      </c>
      <c r="KS76" s="60">
        <f t="shared" si="70"/>
        <v>16.196483673849389</v>
      </c>
      <c r="KT76" s="60">
        <f t="shared" si="70"/>
        <v>15.625076797579677</v>
      </c>
      <c r="KU76" s="60">
        <f t="shared" si="70"/>
        <v>17.12918098658005</v>
      </c>
      <c r="KV76" s="60">
        <f t="shared" si="70"/>
        <v>17.150840610832272</v>
      </c>
      <c r="KW76" s="60">
        <f t="shared" si="70"/>
        <v>17.072166081051307</v>
      </c>
      <c r="KX76" s="60">
        <f t="shared" si="70"/>
        <v>17.668449958715644</v>
      </c>
      <c r="KY76" s="60">
        <f t="shared" si="70"/>
        <v>17.687046182500197</v>
      </c>
      <c r="KZ76" s="60">
        <f t="shared" si="70"/>
        <v>17.619436405480144</v>
      </c>
      <c r="LA76" s="60">
        <f t="shared" si="70"/>
        <v>21.393518850176342</v>
      </c>
      <c r="LB76" s="337"/>
      <c r="LC76" s="337"/>
      <c r="LD76" s="337"/>
      <c r="LE76" s="337"/>
      <c r="LF76" s="337"/>
      <c r="LG76" s="337"/>
      <c r="LH76" s="337"/>
      <c r="LI76" s="337"/>
      <c r="LJ76" s="337"/>
      <c r="LK76" s="337"/>
      <c r="LL76" s="337"/>
      <c r="LM76" s="337"/>
      <c r="LN76" s="337"/>
      <c r="LO76" s="337"/>
      <c r="LP76" s="337"/>
      <c r="LQ76" s="337"/>
      <c r="LR76" s="337"/>
      <c r="LS76" s="337"/>
      <c r="LT76" s="337"/>
      <c r="LU76" s="337"/>
      <c r="LV76" s="337"/>
      <c r="LW76" s="337"/>
      <c r="LX76" s="337"/>
      <c r="LY76" s="337"/>
      <c r="LZ76" s="337"/>
      <c r="MA76" s="337"/>
    </row>
    <row r="77" spans="2:339" ht="60.75" thickBot="1" x14ac:dyDescent="0.25">
      <c r="B77" s="348" t="s">
        <v>210</v>
      </c>
      <c r="C77" s="349" t="s">
        <v>241</v>
      </c>
      <c r="D77" s="350"/>
      <c r="E77" s="339"/>
      <c r="F77" s="339"/>
      <c r="G77" s="339"/>
      <c r="H77" s="339"/>
      <c r="I77" s="339"/>
      <c r="J77" s="339"/>
      <c r="K77" s="339"/>
      <c r="L77" s="339"/>
      <c r="M77" s="339"/>
      <c r="N77" s="339"/>
      <c r="O77" s="339"/>
      <c r="P77" s="339"/>
      <c r="Q77" s="339"/>
      <c r="R77" s="339"/>
      <c r="S77" s="339"/>
      <c r="T77" s="339"/>
      <c r="U77" s="339"/>
      <c r="V77" s="339"/>
      <c r="W77" s="339"/>
      <c r="X77" s="339"/>
      <c r="Y77" s="339"/>
      <c r="Z77" s="339"/>
      <c r="AA77" s="339"/>
      <c r="AB77" s="339"/>
      <c r="AC77" s="339"/>
      <c r="AD77" s="339"/>
      <c r="AE77" s="339"/>
      <c r="AF77" s="339"/>
      <c r="AG77" s="339"/>
      <c r="AH77" s="339"/>
      <c r="AI77" s="339"/>
      <c r="AJ77" s="339"/>
      <c r="AK77" s="339"/>
      <c r="AL77" s="339"/>
      <c r="AM77" s="339"/>
      <c r="AN77" s="339"/>
      <c r="AO77" s="339"/>
      <c r="AP77" s="339"/>
      <c r="AQ77" s="339"/>
      <c r="AR77" s="339"/>
      <c r="AS77" s="339"/>
      <c r="AT77" s="339"/>
      <c r="AU77" s="339"/>
      <c r="AV77" s="339"/>
      <c r="AW77" s="339"/>
      <c r="AX77" s="339"/>
      <c r="AY77" s="339"/>
      <c r="AZ77" s="339"/>
      <c r="BA77" s="339"/>
      <c r="BB77" s="339"/>
      <c r="BC77" s="339"/>
      <c r="BD77" s="339"/>
      <c r="BE77" s="339"/>
      <c r="BF77" s="339"/>
      <c r="BG77" s="339"/>
      <c r="BH77" s="339"/>
      <c r="BI77" s="339"/>
      <c r="BJ77" s="339"/>
      <c r="BK77" s="339"/>
      <c r="BL77" s="339"/>
      <c r="BM77" s="339"/>
      <c r="BN77" s="339"/>
      <c r="BO77" s="339"/>
      <c r="BP77" s="339"/>
      <c r="BQ77" s="339"/>
      <c r="BR77" s="339"/>
      <c r="BS77" s="339"/>
      <c r="BT77" s="339"/>
      <c r="BU77" s="339"/>
      <c r="BV77" s="339"/>
      <c r="BW77" s="339"/>
      <c r="BX77" s="339"/>
      <c r="BY77" s="339"/>
      <c r="BZ77" s="339"/>
      <c r="CA77" s="339"/>
      <c r="CB77" s="339"/>
      <c r="CC77" s="339"/>
      <c r="CD77" s="339"/>
      <c r="CE77" s="339"/>
      <c r="CF77" s="339"/>
      <c r="CG77" s="339"/>
      <c r="CH77" s="339"/>
      <c r="CI77" s="339"/>
      <c r="CJ77" s="339"/>
      <c r="CK77" s="339"/>
      <c r="CL77" s="339"/>
      <c r="CM77" s="339"/>
      <c r="CN77" s="339"/>
      <c r="CO77" s="339"/>
      <c r="CP77" s="339"/>
      <c r="CQ77" s="339"/>
      <c r="CR77" s="339"/>
      <c r="CS77" s="339"/>
      <c r="CT77" s="339"/>
      <c r="CU77" s="339"/>
      <c r="CV77" s="339"/>
      <c r="CW77" s="339"/>
      <c r="CX77" s="339"/>
      <c r="CY77" s="339"/>
      <c r="CZ77" s="339"/>
      <c r="DA77" s="339"/>
      <c r="DB77" s="339"/>
      <c r="DC77" s="339"/>
      <c r="DD77" s="339"/>
      <c r="DE77" s="339"/>
      <c r="DF77" s="339"/>
      <c r="DG77" s="339"/>
      <c r="DH77" s="339"/>
      <c r="DI77" s="339"/>
      <c r="DJ77" s="339"/>
      <c r="DK77" s="339"/>
      <c r="DL77" s="339"/>
      <c r="DM77" s="339"/>
      <c r="DN77" s="339"/>
      <c r="DO77" s="339"/>
      <c r="DP77" s="339"/>
      <c r="DQ77" s="339"/>
      <c r="DR77" s="339"/>
      <c r="DS77" s="339"/>
      <c r="DT77" s="339"/>
      <c r="DU77" s="339"/>
      <c r="DV77" s="339"/>
      <c r="DW77" s="339"/>
      <c r="DX77" s="339"/>
      <c r="DY77" s="339"/>
      <c r="DZ77" s="339"/>
      <c r="EA77" s="339"/>
      <c r="EB77" s="339"/>
      <c r="EC77" s="339"/>
      <c r="ED77" s="339"/>
      <c r="EE77" s="339"/>
      <c r="EF77" s="339"/>
      <c r="EG77" s="339"/>
      <c r="EH77" s="339"/>
      <c r="EI77" s="339"/>
      <c r="EJ77" s="339"/>
      <c r="EK77" s="339"/>
      <c r="EL77" s="339"/>
      <c r="EM77" s="339"/>
      <c r="EN77" s="339"/>
      <c r="EO77" s="339"/>
      <c r="EP77" s="339"/>
      <c r="EQ77" s="339"/>
      <c r="ER77" s="339"/>
      <c r="ES77" s="339"/>
      <c r="ET77" s="339"/>
      <c r="EU77" s="339"/>
      <c r="EV77" s="339"/>
      <c r="EW77" s="339"/>
      <c r="EX77" s="339"/>
      <c r="EY77" s="339"/>
      <c r="EZ77" s="339"/>
      <c r="FA77" s="339"/>
      <c r="FB77" s="339"/>
      <c r="FC77" s="339"/>
      <c r="FD77" s="339"/>
      <c r="FE77" s="339"/>
      <c r="FF77" s="339"/>
      <c r="FG77" s="339"/>
      <c r="FH77" s="339"/>
      <c r="FI77" s="339"/>
      <c r="FJ77" s="339"/>
      <c r="FK77" s="339"/>
      <c r="FL77" s="339"/>
      <c r="FM77" s="339"/>
      <c r="FN77" s="339"/>
      <c r="FO77" s="339"/>
      <c r="FP77" s="339"/>
      <c r="FQ77" s="339"/>
      <c r="FR77" s="339"/>
      <c r="FS77" s="339"/>
      <c r="FT77" s="339"/>
      <c r="FU77" s="339"/>
      <c r="FV77" s="339"/>
      <c r="FW77" s="339"/>
      <c r="FX77" s="339"/>
      <c r="FY77" s="339"/>
      <c r="FZ77" s="339"/>
      <c r="GA77" s="339"/>
      <c r="GB77" s="339"/>
      <c r="GC77" s="339"/>
      <c r="GD77" s="339"/>
      <c r="GE77" s="339"/>
      <c r="GF77" s="339"/>
      <c r="GG77" s="339"/>
      <c r="GH77" s="339"/>
      <c r="GI77" s="339"/>
      <c r="GJ77" s="339"/>
      <c r="GK77" s="339"/>
      <c r="GL77" s="339"/>
      <c r="GM77" s="339"/>
      <c r="GN77" s="339"/>
      <c r="GO77" s="339"/>
      <c r="GP77" s="339"/>
      <c r="GQ77" s="339"/>
      <c r="GR77" s="339"/>
      <c r="GS77" s="339"/>
      <c r="GT77" s="339"/>
      <c r="GU77" s="339"/>
      <c r="GV77" s="339"/>
      <c r="GW77" s="339"/>
      <c r="GX77" s="339"/>
      <c r="GY77" s="339"/>
      <c r="GZ77" s="339"/>
      <c r="HA77" s="339"/>
      <c r="HB77" s="339"/>
      <c r="HC77" s="339"/>
      <c r="HD77" s="339"/>
      <c r="HE77" s="339"/>
      <c r="HF77" s="339"/>
      <c r="HG77" s="339"/>
      <c r="HH77" s="339"/>
      <c r="HI77" s="339"/>
      <c r="HJ77" s="339"/>
      <c r="HK77" s="339"/>
      <c r="HL77" s="339"/>
      <c r="HM77" s="339"/>
      <c r="HN77" s="339"/>
      <c r="HO77" s="339"/>
      <c r="HP77" s="339"/>
      <c r="HQ77" s="339"/>
      <c r="HR77" s="339"/>
      <c r="HS77" s="339"/>
      <c r="HT77" s="339"/>
      <c r="HU77" s="339"/>
      <c r="HV77" s="339"/>
      <c r="HW77" s="339"/>
      <c r="HX77" s="339"/>
      <c r="HY77" s="339"/>
      <c r="HZ77" s="339"/>
      <c r="IA77" s="339"/>
      <c r="IB77" s="339"/>
      <c r="IC77" s="339"/>
      <c r="ID77" s="339"/>
      <c r="IE77" s="339"/>
      <c r="IF77" s="339"/>
      <c r="IG77" s="339"/>
      <c r="IH77" s="339"/>
      <c r="II77" s="339"/>
      <c r="IJ77" s="339"/>
      <c r="IK77" s="339"/>
      <c r="IL77" s="339"/>
      <c r="IM77" s="339"/>
      <c r="IN77" s="339"/>
      <c r="IO77" s="339"/>
      <c r="IP77" s="339"/>
      <c r="IQ77" s="339"/>
      <c r="IR77" s="339"/>
      <c r="IS77" s="339"/>
      <c r="IT77" s="339"/>
      <c r="IU77" s="339"/>
      <c r="IV77" s="339"/>
      <c r="IW77" s="339"/>
      <c r="IX77" s="339"/>
      <c r="IY77" s="339"/>
      <c r="IZ77" s="339"/>
      <c r="JA77" s="339"/>
      <c r="JB77" s="339"/>
      <c r="JC77" s="339"/>
      <c r="JD77" s="339"/>
      <c r="JE77" s="339"/>
      <c r="JF77" s="339"/>
      <c r="JG77" s="339"/>
      <c r="JH77" s="339"/>
      <c r="JI77" s="339"/>
      <c r="JJ77" s="339"/>
      <c r="JK77" s="339"/>
      <c r="JL77" s="339"/>
      <c r="JM77" s="339"/>
      <c r="JN77" s="339"/>
      <c r="JO77" s="339"/>
      <c r="JP77" s="339"/>
      <c r="JQ77" s="339"/>
      <c r="JR77" s="339"/>
      <c r="JS77" s="339"/>
      <c r="JT77" s="339"/>
      <c r="JU77" s="339"/>
      <c r="JV77" s="339"/>
      <c r="JW77" s="339"/>
      <c r="JX77" s="339"/>
      <c r="JY77" s="339"/>
      <c r="JZ77" s="339"/>
      <c r="KA77" s="339"/>
      <c r="KB77" s="339"/>
      <c r="KC77" s="339"/>
      <c r="KD77" s="339"/>
      <c r="KE77" s="339"/>
      <c r="KF77" s="339"/>
      <c r="KG77" s="339"/>
      <c r="KH77" s="339"/>
      <c r="KI77" s="339"/>
      <c r="KJ77" s="339"/>
      <c r="KK77" s="339"/>
      <c r="KL77" s="339"/>
      <c r="KM77" s="339"/>
      <c r="KN77" s="339"/>
      <c r="KO77" s="339"/>
      <c r="KP77" s="339"/>
      <c r="KQ77" s="339"/>
      <c r="KR77" s="339"/>
      <c r="KS77" s="339"/>
      <c r="KT77" s="339"/>
      <c r="KU77" s="339"/>
      <c r="KV77" s="339"/>
      <c r="KW77" s="339"/>
      <c r="KX77" s="339"/>
      <c r="KY77" s="339"/>
      <c r="KZ77" s="339"/>
      <c r="LA77" s="339"/>
      <c r="LB77" s="339"/>
      <c r="LC77" s="339"/>
      <c r="LD77" s="339"/>
      <c r="LE77" s="339"/>
      <c r="LF77" s="339"/>
      <c r="LG77" s="339"/>
      <c r="LH77" s="339"/>
      <c r="LI77" s="339"/>
      <c r="LJ77" s="339"/>
      <c r="LK77" s="339"/>
      <c r="LL77" s="339"/>
      <c r="LM77" s="339"/>
      <c r="LN77" s="339"/>
      <c r="LO77" s="339"/>
      <c r="LP77" s="339"/>
      <c r="LQ77" s="339"/>
      <c r="LR77" s="339"/>
      <c r="LS77" s="339"/>
      <c r="LT77" s="339"/>
      <c r="LU77" s="339"/>
      <c r="LV77" s="339"/>
      <c r="LW77" s="339"/>
      <c r="LX77" s="339"/>
      <c r="LY77" s="339"/>
      <c r="LZ77" s="339"/>
      <c r="MA77" s="339"/>
    </row>
    <row r="78" spans="2:339" ht="90" thickBot="1" x14ac:dyDescent="0.25">
      <c r="B78" s="23" t="s">
        <v>227</v>
      </c>
      <c r="C78" s="58" t="s">
        <v>253</v>
      </c>
      <c r="D78" s="169" t="s">
        <v>38</v>
      </c>
      <c r="E78" s="60">
        <f t="shared" ref="E78:BP78" si="71">IFERROR(IF(LEFT(TRIM(E9),1)="T",-10*LOG(10^(-E70/10)+10^(-E76/10)),"-"),"-")</f>
        <v>14.343939679214849</v>
      </c>
      <c r="F78" s="60">
        <f t="shared" si="71"/>
        <v>14.631230334624178</v>
      </c>
      <c r="G78" s="60">
        <f t="shared" si="71"/>
        <v>14.614524380495729</v>
      </c>
      <c r="H78" s="60">
        <f t="shared" si="71"/>
        <v>14.817475219123008</v>
      </c>
      <c r="I78" s="60">
        <f t="shared" si="71"/>
        <v>12.254480416689169</v>
      </c>
      <c r="J78" s="60">
        <f t="shared" si="71"/>
        <v>13.511503494977976</v>
      </c>
      <c r="K78" s="60">
        <f t="shared" si="71"/>
        <v>11.919115982426618</v>
      </c>
      <c r="L78" s="60">
        <f t="shared" si="71"/>
        <v>19.276909281179165</v>
      </c>
      <c r="M78" s="60">
        <f t="shared" si="71"/>
        <v>14.253556617609465</v>
      </c>
      <c r="N78" s="60">
        <f t="shared" si="71"/>
        <v>15.881672119218237</v>
      </c>
      <c r="O78" s="60">
        <f t="shared" si="71"/>
        <v>12.716250203389999</v>
      </c>
      <c r="P78" s="60">
        <f t="shared" si="71"/>
        <v>12.53011646964441</v>
      </c>
      <c r="Q78" s="60">
        <f t="shared" si="71"/>
        <v>13.899747247635819</v>
      </c>
      <c r="R78" s="60">
        <f t="shared" si="71"/>
        <v>14.528333100088682</v>
      </c>
      <c r="S78" s="60">
        <f t="shared" si="71"/>
        <v>15.806691235214929</v>
      </c>
      <c r="T78" s="60">
        <f t="shared" si="71"/>
        <v>17.756604250670808</v>
      </c>
      <c r="U78" s="60">
        <f t="shared" si="71"/>
        <v>20.263342041604769</v>
      </c>
      <c r="V78" s="60">
        <f t="shared" si="71"/>
        <v>20.070936140919294</v>
      </c>
      <c r="W78" s="60">
        <f t="shared" si="71"/>
        <v>21.550258424868126</v>
      </c>
      <c r="X78" s="60">
        <f t="shared" si="71"/>
        <v>10.505743146647664</v>
      </c>
      <c r="Y78" s="60">
        <f t="shared" si="71"/>
        <v>13.014386981018042</v>
      </c>
      <c r="Z78" s="60">
        <f t="shared" si="71"/>
        <v>13.764897821804897</v>
      </c>
      <c r="AA78" s="60">
        <f t="shared" si="71"/>
        <v>14.786575366113423</v>
      </c>
      <c r="AB78" s="60">
        <f t="shared" si="71"/>
        <v>10.550558738955733</v>
      </c>
      <c r="AC78" s="60">
        <f t="shared" si="71"/>
        <v>12.178986537888859</v>
      </c>
      <c r="AD78" s="60">
        <f t="shared" si="71"/>
        <v>14.469728162853022</v>
      </c>
      <c r="AE78" s="60">
        <f t="shared" si="71"/>
        <v>16.024539029253976</v>
      </c>
      <c r="AF78" s="60">
        <f t="shared" si="71"/>
        <v>15.837725946682957</v>
      </c>
      <c r="AG78" s="60">
        <f t="shared" si="71"/>
        <v>17.133895694609773</v>
      </c>
      <c r="AH78" s="60">
        <f t="shared" si="71"/>
        <v>11.08996930091736</v>
      </c>
      <c r="AI78" s="60">
        <f t="shared" si="71"/>
        <v>11.260389689698833</v>
      </c>
      <c r="AJ78" s="60">
        <f t="shared" si="71"/>
        <v>12.253220267634566</v>
      </c>
      <c r="AK78" s="60">
        <f t="shared" si="71"/>
        <v>11.56518076318682</v>
      </c>
      <c r="AL78" s="60">
        <f t="shared" si="71"/>
        <v>10.756077561183645</v>
      </c>
      <c r="AM78" s="60">
        <f t="shared" si="71"/>
        <v>14.576009415480426</v>
      </c>
      <c r="AN78" s="60">
        <f t="shared" si="71"/>
        <v>9.5436920500282838</v>
      </c>
      <c r="AO78" s="60">
        <f t="shared" si="71"/>
        <v>9.6007158067323832</v>
      </c>
      <c r="AP78" s="60">
        <f t="shared" si="71"/>
        <v>10.562979063808539</v>
      </c>
      <c r="AQ78" s="60">
        <f t="shared" si="71"/>
        <v>12.533863405920505</v>
      </c>
      <c r="AR78" s="60">
        <f t="shared" si="71"/>
        <v>13.212832614708255</v>
      </c>
      <c r="AS78" s="60">
        <f t="shared" si="71"/>
        <v>13.583267580676925</v>
      </c>
      <c r="AT78" s="60">
        <f t="shared" si="71"/>
        <v>14.216503034291357</v>
      </c>
      <c r="AU78" s="60">
        <f t="shared" si="71"/>
        <v>9.2423947794836874</v>
      </c>
      <c r="AV78" s="60">
        <f t="shared" si="71"/>
        <v>15.834423055277805</v>
      </c>
      <c r="AW78" s="60">
        <f t="shared" si="71"/>
        <v>13.082699030160502</v>
      </c>
      <c r="AX78" s="60">
        <f t="shared" si="71"/>
        <v>13.962158466911037</v>
      </c>
      <c r="AY78" s="60">
        <f t="shared" si="71"/>
        <v>14.141913552647001</v>
      </c>
      <c r="AZ78" s="60">
        <f t="shared" si="71"/>
        <v>13.678536362898083</v>
      </c>
      <c r="BA78" s="60">
        <f t="shared" si="71"/>
        <v>13.76891758461767</v>
      </c>
      <c r="BB78" s="60">
        <f t="shared" si="71"/>
        <v>18.900289516981776</v>
      </c>
      <c r="BC78" s="60">
        <f t="shared" si="71"/>
        <v>19.032497412934219</v>
      </c>
      <c r="BD78" s="60">
        <f t="shared" si="71"/>
        <v>19.027588514317863</v>
      </c>
      <c r="BE78" s="60">
        <f t="shared" si="71"/>
        <v>19.045754636274395</v>
      </c>
      <c r="BF78" s="60">
        <f t="shared" si="71"/>
        <v>13.005142851820279</v>
      </c>
      <c r="BG78" s="60">
        <f t="shared" si="71"/>
        <v>13.074864762039525</v>
      </c>
      <c r="BH78" s="60">
        <f t="shared" si="71"/>
        <v>13.093435890551222</v>
      </c>
      <c r="BI78" s="60">
        <f t="shared" si="71"/>
        <v>13.716238547840982</v>
      </c>
      <c r="BJ78" s="60">
        <f t="shared" si="71"/>
        <v>12.832566248513423</v>
      </c>
      <c r="BK78" s="60">
        <f t="shared" si="71"/>
        <v>13.008271733404486</v>
      </c>
      <c r="BL78" s="60">
        <f t="shared" si="71"/>
        <v>13.002245672352243</v>
      </c>
      <c r="BM78" s="60">
        <f t="shared" si="71"/>
        <v>13.361215976070852</v>
      </c>
      <c r="BN78" s="60">
        <f t="shared" si="71"/>
        <v>14.343939679214849</v>
      </c>
      <c r="BO78" s="60">
        <f t="shared" si="71"/>
        <v>14.631230334624178</v>
      </c>
      <c r="BP78" s="60">
        <f t="shared" si="71"/>
        <v>14.614524380495729</v>
      </c>
      <c r="BQ78" s="60">
        <f t="shared" ref="BQ78:EB78" si="72">IFERROR(IF(LEFT(TRIM(BQ9),1)="T",-10*LOG(10^(-BQ70/10)+10^(-BQ76/10)),"-"),"-")</f>
        <v>11.49149198268972</v>
      </c>
      <c r="BR78" s="60">
        <f t="shared" si="72"/>
        <v>24.250176085488594</v>
      </c>
      <c r="BS78" s="60">
        <f t="shared" si="72"/>
        <v>14.031983903718812</v>
      </c>
      <c r="BT78" s="60">
        <f t="shared" si="72"/>
        <v>14.6019214841285</v>
      </c>
      <c r="BU78" s="60">
        <f t="shared" si="72"/>
        <v>12.30702996952537</v>
      </c>
      <c r="BV78" s="60">
        <f t="shared" si="72"/>
        <v>8.866489927734678</v>
      </c>
      <c r="BW78" s="60">
        <f t="shared" si="72"/>
        <v>9.7751746464828013</v>
      </c>
      <c r="BX78" s="60">
        <f t="shared" si="72"/>
        <v>10.444121059704958</v>
      </c>
      <c r="BY78" s="60">
        <f t="shared" si="72"/>
        <v>12.156325283225497</v>
      </c>
      <c r="BZ78" s="60">
        <f t="shared" si="72"/>
        <v>9.4762968689292784</v>
      </c>
      <c r="CA78" s="60">
        <f t="shared" si="72"/>
        <v>10.307557895646518</v>
      </c>
      <c r="CB78" s="60">
        <f t="shared" si="72"/>
        <v>9.9967864355288061</v>
      </c>
      <c r="CC78" s="60">
        <f t="shared" si="72"/>
        <v>11.003410129693057</v>
      </c>
      <c r="CD78" s="60">
        <f t="shared" si="72"/>
        <v>9.6538080066247094</v>
      </c>
      <c r="CE78" s="60">
        <f t="shared" si="72"/>
        <v>12.038879033971384</v>
      </c>
      <c r="CF78" s="60">
        <f t="shared" si="72"/>
        <v>11.324080806425933</v>
      </c>
      <c r="CG78" s="60">
        <f t="shared" si="72"/>
        <v>11.648274698128198</v>
      </c>
      <c r="CH78" s="60">
        <f t="shared" si="72"/>
        <v>12.112110588126699</v>
      </c>
      <c r="CI78" s="60">
        <f t="shared" si="72"/>
        <v>12.018323014608557</v>
      </c>
      <c r="CJ78" s="60">
        <f t="shared" si="72"/>
        <v>12.046024665857697</v>
      </c>
      <c r="CK78" s="60">
        <f t="shared" si="72"/>
        <v>11.961786390898277</v>
      </c>
      <c r="CL78" s="60">
        <f t="shared" si="72"/>
        <v>13.273860319141059</v>
      </c>
      <c r="CM78" s="60">
        <f t="shared" si="72"/>
        <v>11.602674602214078</v>
      </c>
      <c r="CN78" s="60">
        <f t="shared" si="72"/>
        <v>15.573364733784329</v>
      </c>
      <c r="CO78" s="60">
        <f t="shared" si="72"/>
        <v>15.123084573216572</v>
      </c>
      <c r="CP78" s="60">
        <f t="shared" si="72"/>
        <v>16.995082797003196</v>
      </c>
      <c r="CQ78" s="60">
        <f t="shared" si="72"/>
        <v>15.771044152854479</v>
      </c>
      <c r="CR78" s="60">
        <f t="shared" si="72"/>
        <v>15.990392743421316</v>
      </c>
      <c r="CS78" s="60">
        <f t="shared" si="72"/>
        <v>15.991219575894286</v>
      </c>
      <c r="CT78" s="60">
        <f t="shared" si="72"/>
        <v>15.770116943886453</v>
      </c>
      <c r="CU78" s="60">
        <f t="shared" si="72"/>
        <v>15.780752854069105</v>
      </c>
      <c r="CV78" s="60">
        <f t="shared" si="72"/>
        <v>18.042066858106921</v>
      </c>
      <c r="CW78" s="60">
        <f t="shared" si="72"/>
        <v>17.983772470984782</v>
      </c>
      <c r="CX78" s="60">
        <f t="shared" si="72"/>
        <v>18.202541869233627</v>
      </c>
      <c r="CY78" s="60">
        <f t="shared" si="72"/>
        <v>18.041676970223619</v>
      </c>
      <c r="CZ78" s="60">
        <f t="shared" si="72"/>
        <v>15.844381814781276</v>
      </c>
      <c r="DA78" s="60">
        <f t="shared" si="72"/>
        <v>16.780875463843742</v>
      </c>
      <c r="DB78" s="60">
        <f t="shared" si="72"/>
        <v>16.192055935972544</v>
      </c>
      <c r="DC78" s="60">
        <f t="shared" si="72"/>
        <v>16.154185431859705</v>
      </c>
      <c r="DD78" s="60">
        <f t="shared" si="72"/>
        <v>15.537480475182647</v>
      </c>
      <c r="DE78" s="60">
        <f t="shared" si="72"/>
        <v>17.929326836693512</v>
      </c>
      <c r="DF78" s="60">
        <f t="shared" si="72"/>
        <v>18.769577640692507</v>
      </c>
      <c r="DG78" s="60">
        <f t="shared" si="72"/>
        <v>18.661286882238279</v>
      </c>
      <c r="DH78" s="60">
        <f t="shared" si="72"/>
        <v>17.623596639678702</v>
      </c>
      <c r="DI78" s="60">
        <f t="shared" si="72"/>
        <v>17.089790035905498</v>
      </c>
      <c r="DJ78" s="60">
        <f t="shared" si="72"/>
        <v>16.986471810248464</v>
      </c>
      <c r="DK78" s="60">
        <f t="shared" si="72"/>
        <v>15.988673364348532</v>
      </c>
      <c r="DL78" s="60">
        <f t="shared" si="72"/>
        <v>16.124407086517515</v>
      </c>
      <c r="DM78" s="60">
        <f t="shared" si="72"/>
        <v>19.116107084392091</v>
      </c>
      <c r="DN78" s="60">
        <f t="shared" si="72"/>
        <v>17.393049346806258</v>
      </c>
      <c r="DO78" s="60">
        <f t="shared" si="72"/>
        <v>17.389973053226623</v>
      </c>
      <c r="DP78" s="60">
        <f t="shared" si="72"/>
        <v>16.678231690274881</v>
      </c>
      <c r="DQ78" s="60">
        <f t="shared" si="72"/>
        <v>18.599818855485971</v>
      </c>
      <c r="DR78" s="60">
        <f t="shared" si="72"/>
        <v>16.257491442377685</v>
      </c>
      <c r="DS78" s="60">
        <f t="shared" si="72"/>
        <v>15.721701467074949</v>
      </c>
      <c r="DT78" s="60">
        <f t="shared" si="72"/>
        <v>15.629599793454396</v>
      </c>
      <c r="DU78" s="60">
        <f t="shared" si="72"/>
        <v>15.055625088237189</v>
      </c>
      <c r="DV78" s="60">
        <f t="shared" si="72"/>
        <v>16.584997535445865</v>
      </c>
      <c r="DW78" s="60">
        <f t="shared" si="72"/>
        <v>15.542558393956721</v>
      </c>
      <c r="DX78" s="60">
        <f t="shared" si="72"/>
        <v>17.010154389724025</v>
      </c>
      <c r="DY78" s="60">
        <f t="shared" si="72"/>
        <v>16.897503332639388</v>
      </c>
      <c r="DZ78" s="60">
        <f t="shared" si="72"/>
        <v>17.138864462109794</v>
      </c>
      <c r="EA78" s="60">
        <f t="shared" si="72"/>
        <v>15.863680471329092</v>
      </c>
      <c r="EB78" s="60">
        <f t="shared" si="72"/>
        <v>15.018895906696228</v>
      </c>
      <c r="EC78" s="60">
        <f t="shared" ref="EC78:GN78" si="73">IFERROR(IF(LEFT(TRIM(EC9),1)="T",-10*LOG(10^(-EC70/10)+10^(-EC76/10)),"-"),"-")</f>
        <v>17.162802406825872</v>
      </c>
      <c r="ED78" s="60">
        <f t="shared" si="73"/>
        <v>17.20150535223414</v>
      </c>
      <c r="EE78" s="60">
        <f t="shared" si="73"/>
        <v>17.29497424786258</v>
      </c>
      <c r="EF78" s="60">
        <f t="shared" si="73"/>
        <v>16.459872513911648</v>
      </c>
      <c r="EG78" s="60">
        <f t="shared" si="73"/>
        <v>17.242857509309651</v>
      </c>
      <c r="EH78" s="60">
        <f t="shared" si="73"/>
        <v>17.242863618703904</v>
      </c>
      <c r="EI78" s="60">
        <f t="shared" si="73"/>
        <v>16.888138051053083</v>
      </c>
      <c r="EJ78" s="60">
        <f t="shared" si="73"/>
        <v>17.546090448635429</v>
      </c>
      <c r="EK78" s="60">
        <f t="shared" si="73"/>
        <v>17.398970312227476</v>
      </c>
      <c r="EL78" s="60">
        <f t="shared" si="73"/>
        <v>16.081131357307886</v>
      </c>
      <c r="EM78" s="60">
        <f t="shared" si="73"/>
        <v>16.554858567907566</v>
      </c>
      <c r="EN78" s="60">
        <f t="shared" si="73"/>
        <v>10.340038352547632</v>
      </c>
      <c r="EO78" s="60">
        <f t="shared" si="73"/>
        <v>9.9513930346476176</v>
      </c>
      <c r="EP78" s="60">
        <f t="shared" si="73"/>
        <v>10.857853660181798</v>
      </c>
      <c r="EQ78" s="60">
        <f t="shared" si="73"/>
        <v>10.505395737023902</v>
      </c>
      <c r="ER78" s="60">
        <f t="shared" si="73"/>
        <v>10.207523324325082</v>
      </c>
      <c r="ES78" s="60">
        <f t="shared" si="73"/>
        <v>10.507756908777353</v>
      </c>
      <c r="ET78" s="60">
        <f t="shared" si="73"/>
        <v>10.482116904847016</v>
      </c>
      <c r="EU78" s="60">
        <f t="shared" si="73"/>
        <v>12.71211357637293</v>
      </c>
      <c r="EV78" s="60">
        <f t="shared" si="73"/>
        <v>12.709048666641598</v>
      </c>
      <c r="EW78" s="60">
        <f t="shared" si="73"/>
        <v>13.207875641785511</v>
      </c>
      <c r="EX78" s="60">
        <f t="shared" si="73"/>
        <v>12.415854117689531</v>
      </c>
      <c r="EY78" s="60">
        <f t="shared" si="73"/>
        <v>12.326893320508196</v>
      </c>
      <c r="EZ78" s="60">
        <f t="shared" si="73"/>
        <v>12.351518817146097</v>
      </c>
      <c r="FA78" s="60">
        <f t="shared" si="73"/>
        <v>12.269011318246569</v>
      </c>
      <c r="FB78" s="60">
        <f t="shared" si="73"/>
        <v>8.9587700476677306</v>
      </c>
      <c r="FC78" s="60">
        <f t="shared" si="73"/>
        <v>7.8783544098415312</v>
      </c>
      <c r="FD78" s="60">
        <f t="shared" si="73"/>
        <v>13.10327569829543</v>
      </c>
      <c r="FE78" s="60">
        <f t="shared" si="73"/>
        <v>15.847726817892893</v>
      </c>
      <c r="FF78" s="60">
        <f t="shared" si="73"/>
        <v>13.414059818516129</v>
      </c>
      <c r="FG78" s="60">
        <f t="shared" si="73"/>
        <v>15.693637923053178</v>
      </c>
      <c r="FH78" s="60">
        <f t="shared" si="73"/>
        <v>12.874144454891423</v>
      </c>
      <c r="FI78" s="60">
        <f t="shared" si="73"/>
        <v>12.875286491697825</v>
      </c>
      <c r="FJ78" s="60">
        <f t="shared" si="73"/>
        <v>12.269775719952559</v>
      </c>
      <c r="FK78" s="60">
        <f t="shared" si="73"/>
        <v>13.001127242942408</v>
      </c>
      <c r="FL78" s="60">
        <f t="shared" si="73"/>
        <v>10.446675865737415</v>
      </c>
      <c r="FM78" s="60">
        <f t="shared" si="73"/>
        <v>16.45178759969259</v>
      </c>
      <c r="FN78" s="60">
        <f t="shared" si="73"/>
        <v>15.46590913401473</v>
      </c>
      <c r="FO78" s="60">
        <f t="shared" si="73"/>
        <v>16.245958600457186</v>
      </c>
      <c r="FP78" s="60">
        <f t="shared" si="73"/>
        <v>13.498249719319663</v>
      </c>
      <c r="FQ78" s="60">
        <f t="shared" si="73"/>
        <v>13.46350486524206</v>
      </c>
      <c r="FR78" s="60">
        <f t="shared" si="73"/>
        <v>13.397821097825917</v>
      </c>
      <c r="FS78" s="60">
        <f t="shared" si="73"/>
        <v>13.450021199402485</v>
      </c>
      <c r="FT78" s="60">
        <f t="shared" si="73"/>
        <v>17.394481204070697</v>
      </c>
      <c r="FU78" s="60">
        <f t="shared" si="73"/>
        <v>17.335039841315325</v>
      </c>
      <c r="FV78" s="60">
        <f t="shared" si="73"/>
        <v>14.982122005478441</v>
      </c>
      <c r="FW78" s="60">
        <f t="shared" si="73"/>
        <v>16.042770001648076</v>
      </c>
      <c r="FX78" s="60">
        <f t="shared" si="73"/>
        <v>17.884439026282845</v>
      </c>
      <c r="FY78" s="60">
        <f t="shared" si="73"/>
        <v>19.028934848985489</v>
      </c>
      <c r="FZ78" s="60">
        <f t="shared" si="73"/>
        <v>18.411671645273504</v>
      </c>
      <c r="GA78" s="60">
        <f t="shared" si="73"/>
        <v>11.369100273135988</v>
      </c>
      <c r="GB78" s="60">
        <f t="shared" si="73"/>
        <v>11.162083702802352</v>
      </c>
      <c r="GC78" s="60">
        <f t="shared" si="73"/>
        <v>16.490819795744866</v>
      </c>
      <c r="GD78" s="60">
        <f t="shared" si="73"/>
        <v>18.517310460988952</v>
      </c>
      <c r="GE78" s="60">
        <f t="shared" si="73"/>
        <v>18.520036185100782</v>
      </c>
      <c r="GF78" s="60">
        <f t="shared" si="73"/>
        <v>18.502793026364191</v>
      </c>
      <c r="GG78" s="60">
        <f t="shared" si="73"/>
        <v>18.521457566213794</v>
      </c>
      <c r="GH78" s="60">
        <f t="shared" si="73"/>
        <v>18.507707989732552</v>
      </c>
      <c r="GI78" s="60">
        <f t="shared" si="73"/>
        <v>18.517674280899389</v>
      </c>
      <c r="GJ78" s="60">
        <f t="shared" si="73"/>
        <v>25.178853350610929</v>
      </c>
      <c r="GK78" s="60">
        <f t="shared" si="73"/>
        <v>24.515013102259164</v>
      </c>
      <c r="GL78" s="60">
        <f t="shared" si="73"/>
        <v>25.133666045760812</v>
      </c>
      <c r="GM78" s="60">
        <f t="shared" si="73"/>
        <v>25.144733317717971</v>
      </c>
      <c r="GN78" s="60">
        <f t="shared" si="73"/>
        <v>24.518820494587743</v>
      </c>
      <c r="GO78" s="60">
        <f t="shared" ref="GO78:IZ78" si="74">IFERROR(IF(LEFT(TRIM(GO9),1)="T",-10*LOG(10^(-GO70/10)+10^(-GO76/10)),"-"),"-")</f>
        <v>19.18931474536652</v>
      </c>
      <c r="GP78" s="60">
        <f t="shared" si="74"/>
        <v>11.999894165611151</v>
      </c>
      <c r="GQ78" s="60">
        <f t="shared" si="74"/>
        <v>10.903321904544692</v>
      </c>
      <c r="GR78" s="60">
        <f t="shared" si="74"/>
        <v>10.867366039571627</v>
      </c>
      <c r="GS78" s="60">
        <f t="shared" si="74"/>
        <v>11.49149198268972</v>
      </c>
      <c r="GT78" s="60">
        <f t="shared" si="74"/>
        <v>13.993598477227218</v>
      </c>
      <c r="GU78" s="60">
        <f t="shared" si="74"/>
        <v>13.791247394740475</v>
      </c>
      <c r="GV78" s="60">
        <f t="shared" si="74"/>
        <v>8.0086245940290635</v>
      </c>
      <c r="GW78" s="60">
        <f t="shared" si="74"/>
        <v>15.099128498898725</v>
      </c>
      <c r="GX78" s="60">
        <f t="shared" si="74"/>
        <v>15.360660062056615</v>
      </c>
      <c r="GY78" s="60">
        <f t="shared" si="74"/>
        <v>12.856804940301224</v>
      </c>
      <c r="GZ78" s="60">
        <f t="shared" si="74"/>
        <v>13.952467788404082</v>
      </c>
      <c r="HA78" s="60">
        <f t="shared" si="74"/>
        <v>13.765857803762874</v>
      </c>
      <c r="HB78" s="60">
        <f t="shared" si="74"/>
        <v>7.3807974700011938</v>
      </c>
      <c r="HC78" s="60">
        <f t="shared" si="74"/>
        <v>8.2563521754007816</v>
      </c>
      <c r="HD78" s="60">
        <f t="shared" si="74"/>
        <v>8.1419966030042357</v>
      </c>
      <c r="HE78" s="60">
        <f t="shared" si="74"/>
        <v>14.986688392378461</v>
      </c>
      <c r="HF78" s="60">
        <f t="shared" si="74"/>
        <v>15.352611657190714</v>
      </c>
      <c r="HG78" s="60">
        <f t="shared" si="74"/>
        <v>12.6452961656413</v>
      </c>
      <c r="HH78" s="60">
        <f t="shared" si="74"/>
        <v>12.460564797995355</v>
      </c>
      <c r="HI78" s="60">
        <f t="shared" si="74"/>
        <v>12.510853151464758</v>
      </c>
      <c r="HJ78" s="60">
        <f t="shared" si="74"/>
        <v>13.413325860105838</v>
      </c>
      <c r="HK78" s="60">
        <f t="shared" si="74"/>
        <v>13.480584955941449</v>
      </c>
      <c r="HL78" s="60">
        <f t="shared" si="74"/>
        <v>7.4938703375149203</v>
      </c>
      <c r="HM78" s="60">
        <f t="shared" si="74"/>
        <v>7.5058174763226484</v>
      </c>
      <c r="HN78" s="60">
        <f t="shared" si="74"/>
        <v>7.68237173756091</v>
      </c>
      <c r="HO78" s="60">
        <f t="shared" si="74"/>
        <v>13.863003187283432</v>
      </c>
      <c r="HP78" s="60">
        <f t="shared" si="74"/>
        <v>14.814546527500674</v>
      </c>
      <c r="HQ78" s="60">
        <f t="shared" si="74"/>
        <v>15.220354293968811</v>
      </c>
      <c r="HR78" s="60">
        <f t="shared" si="74"/>
        <v>12.283552574710354</v>
      </c>
      <c r="HS78" s="60">
        <f t="shared" si="74"/>
        <v>12.450597920019524</v>
      </c>
      <c r="HT78" s="60">
        <f t="shared" si="74"/>
        <v>12.352745808918373</v>
      </c>
      <c r="HU78" s="60">
        <f t="shared" si="74"/>
        <v>12.129103413078411</v>
      </c>
      <c r="HV78" s="60">
        <f t="shared" si="74"/>
        <v>13.607011671016611</v>
      </c>
      <c r="HW78" s="60">
        <f t="shared" si="74"/>
        <v>13.681039862459283</v>
      </c>
      <c r="HX78" s="60">
        <f t="shared" si="74"/>
        <v>7.0989222892477999</v>
      </c>
      <c r="HY78" s="60">
        <f t="shared" si="74"/>
        <v>7.379903470158494</v>
      </c>
      <c r="HZ78" s="60">
        <f t="shared" si="74"/>
        <v>7.2641203844756461</v>
      </c>
      <c r="IA78" s="60">
        <f t="shared" si="74"/>
        <v>13.476519177091077</v>
      </c>
      <c r="IB78" s="60">
        <f t="shared" si="74"/>
        <v>14.850879879561397</v>
      </c>
      <c r="IC78" s="60">
        <f t="shared" si="74"/>
        <v>15.143780576687211</v>
      </c>
      <c r="ID78" s="60">
        <f t="shared" si="74"/>
        <v>10.662974666536599</v>
      </c>
      <c r="IE78" s="60">
        <f t="shared" si="74"/>
        <v>12.189336580786721</v>
      </c>
      <c r="IF78" s="60">
        <f t="shared" si="74"/>
        <v>14.746210504854238</v>
      </c>
      <c r="IG78" s="60">
        <f t="shared" si="74"/>
        <v>13.932056831343003</v>
      </c>
      <c r="IH78" s="60">
        <f t="shared" si="74"/>
        <v>13.65219518190672</v>
      </c>
      <c r="II78" s="60" t="str">
        <f t="shared" si="74"/>
        <v>-</v>
      </c>
      <c r="IJ78" s="60" t="str">
        <f t="shared" si="74"/>
        <v>-</v>
      </c>
      <c r="IK78" s="60" t="str">
        <f t="shared" si="74"/>
        <v>-</v>
      </c>
      <c r="IL78" s="60" t="str">
        <f t="shared" si="74"/>
        <v>-</v>
      </c>
      <c r="IM78" s="60" t="str">
        <f t="shared" si="74"/>
        <v>-</v>
      </c>
      <c r="IN78" s="60" t="str">
        <f t="shared" si="74"/>
        <v>-</v>
      </c>
      <c r="IO78" s="60" t="str">
        <f t="shared" si="74"/>
        <v>-</v>
      </c>
      <c r="IP78" s="60" t="str">
        <f t="shared" si="74"/>
        <v>-</v>
      </c>
      <c r="IQ78" s="60" t="str">
        <f t="shared" si="74"/>
        <v>-</v>
      </c>
      <c r="IR78" s="60" t="str">
        <f t="shared" si="74"/>
        <v>-</v>
      </c>
      <c r="IS78" s="60" t="str">
        <f t="shared" si="74"/>
        <v>-</v>
      </c>
      <c r="IT78" s="60" t="str">
        <f t="shared" si="74"/>
        <v>-</v>
      </c>
      <c r="IU78" s="60" t="str">
        <f t="shared" si="74"/>
        <v>-</v>
      </c>
      <c r="IV78" s="60" t="str">
        <f t="shared" si="74"/>
        <v>-</v>
      </c>
      <c r="IW78" s="60" t="str">
        <f t="shared" si="74"/>
        <v>-</v>
      </c>
      <c r="IX78" s="60" t="str">
        <f t="shared" si="74"/>
        <v>-</v>
      </c>
      <c r="IY78" s="60">
        <f t="shared" si="74"/>
        <v>23.539324885931517</v>
      </c>
      <c r="IZ78" s="60">
        <f t="shared" si="74"/>
        <v>15.141947545568275</v>
      </c>
      <c r="JA78" s="60">
        <f t="shared" ref="JA78:LA78" si="75">IFERROR(IF(LEFT(TRIM(JA9),1)="T",-10*LOG(10^(-JA70/10)+10^(-JA76/10)),"-"),"-")</f>
        <v>15.336947450401176</v>
      </c>
      <c r="JB78" s="60">
        <f t="shared" si="75"/>
        <v>15.073291033261782</v>
      </c>
      <c r="JC78" s="60">
        <f t="shared" si="75"/>
        <v>15.847123487897001</v>
      </c>
      <c r="JD78" s="60" t="str">
        <f t="shared" si="75"/>
        <v>-</v>
      </c>
      <c r="JE78" s="60" t="str">
        <f t="shared" si="75"/>
        <v>-</v>
      </c>
      <c r="JF78" s="60" t="str">
        <f t="shared" si="75"/>
        <v>-</v>
      </c>
      <c r="JG78" s="60" t="str">
        <f t="shared" si="75"/>
        <v>-</v>
      </c>
      <c r="JH78" s="60" t="str">
        <f t="shared" si="75"/>
        <v>-</v>
      </c>
      <c r="JI78" s="60" t="str">
        <f t="shared" si="75"/>
        <v>-</v>
      </c>
      <c r="JJ78" s="60" t="str">
        <f t="shared" si="75"/>
        <v>-</v>
      </c>
      <c r="JK78" s="60" t="str">
        <f t="shared" si="75"/>
        <v>-</v>
      </c>
      <c r="JL78" s="60">
        <f t="shared" si="75"/>
        <v>16.410517803419093</v>
      </c>
      <c r="JM78" s="60">
        <f t="shared" si="75"/>
        <v>15.666168084697452</v>
      </c>
      <c r="JN78" s="60">
        <f t="shared" si="75"/>
        <v>15.064465211606858</v>
      </c>
      <c r="JO78" s="60">
        <f t="shared" si="75"/>
        <v>16.219155651000577</v>
      </c>
      <c r="JP78" s="60">
        <f t="shared" si="75"/>
        <v>15.471978811580833</v>
      </c>
      <c r="JQ78" s="60">
        <f t="shared" si="75"/>
        <v>14.97447553473333</v>
      </c>
      <c r="JR78" s="60">
        <f t="shared" si="75"/>
        <v>16.263915505995875</v>
      </c>
      <c r="JS78" s="60">
        <f t="shared" si="75"/>
        <v>15.517388653768467</v>
      </c>
      <c r="JT78" s="60">
        <f t="shared" si="75"/>
        <v>14.995712473770215</v>
      </c>
      <c r="JU78" s="60" t="str">
        <f t="shared" si="75"/>
        <v>-</v>
      </c>
      <c r="JV78" s="60" t="str">
        <f t="shared" si="75"/>
        <v>-</v>
      </c>
      <c r="JW78" s="60">
        <f t="shared" si="75"/>
        <v>16.89691421496557</v>
      </c>
      <c r="JX78" s="60">
        <f t="shared" si="75"/>
        <v>16.918700252902468</v>
      </c>
      <c r="JY78" s="60">
        <f t="shared" si="75"/>
        <v>16.828731491414761</v>
      </c>
      <c r="JZ78" s="60">
        <f t="shared" si="75"/>
        <v>17.397849630291024</v>
      </c>
      <c r="KA78" s="60">
        <f t="shared" si="75"/>
        <v>17.416818095881649</v>
      </c>
      <c r="KB78" s="60">
        <f t="shared" si="75"/>
        <v>17.335680846883321</v>
      </c>
      <c r="KC78" s="60" t="str">
        <f t="shared" si="75"/>
        <v>-</v>
      </c>
      <c r="KD78" s="60" t="str">
        <f t="shared" si="75"/>
        <v>-</v>
      </c>
      <c r="KE78" s="60" t="str">
        <f t="shared" si="75"/>
        <v>-</v>
      </c>
      <c r="KF78" s="60">
        <f t="shared" si="75"/>
        <v>16.785963183333838</v>
      </c>
      <c r="KG78" s="60">
        <f t="shared" si="75"/>
        <v>16.808287798218885</v>
      </c>
      <c r="KH78" s="60">
        <f t="shared" si="75"/>
        <v>16.716112678494511</v>
      </c>
      <c r="KI78" s="60">
        <f t="shared" si="75"/>
        <v>17.300010857063068</v>
      </c>
      <c r="KJ78" s="60">
        <f t="shared" si="75"/>
        <v>17.319506995735388</v>
      </c>
      <c r="KK78" s="60">
        <f t="shared" si="75"/>
        <v>17.236129143814331</v>
      </c>
      <c r="KL78" s="60" t="str">
        <f t="shared" si="75"/>
        <v>-</v>
      </c>
      <c r="KM78" s="60" t="str">
        <f t="shared" si="75"/>
        <v>-</v>
      </c>
      <c r="KN78" s="60" t="str">
        <f t="shared" si="75"/>
        <v>-</v>
      </c>
      <c r="KO78" s="60" t="str">
        <f t="shared" si="75"/>
        <v>-</v>
      </c>
      <c r="KP78" s="60" t="str">
        <f t="shared" si="75"/>
        <v>-</v>
      </c>
      <c r="KQ78" s="60">
        <f t="shared" si="75"/>
        <v>16.219515060277946</v>
      </c>
      <c r="KR78" s="60">
        <f t="shared" si="75"/>
        <v>16.263765495147119</v>
      </c>
      <c r="KS78" s="60">
        <f t="shared" si="75"/>
        <v>16.100750471070576</v>
      </c>
      <c r="KT78" s="60">
        <f t="shared" si="75"/>
        <v>15.539293779104304</v>
      </c>
      <c r="KU78" s="60">
        <f t="shared" si="75"/>
        <v>16.861790915824461</v>
      </c>
      <c r="KV78" s="60">
        <f t="shared" si="75"/>
        <v>16.883748932258328</v>
      </c>
      <c r="KW78" s="60">
        <f t="shared" si="75"/>
        <v>16.793075543938784</v>
      </c>
      <c r="KX78" s="60">
        <f t="shared" si="75"/>
        <v>17.366909215877779</v>
      </c>
      <c r="KY78" s="60">
        <f t="shared" si="75"/>
        <v>17.386045832193489</v>
      </c>
      <c r="KZ78" s="60">
        <f t="shared" si="75"/>
        <v>17.304194486446292</v>
      </c>
      <c r="LA78" s="60">
        <f t="shared" si="75"/>
        <v>21.067191609114193</v>
      </c>
      <c r="LB78" s="337"/>
      <c r="LC78" s="337"/>
      <c r="LD78" s="337"/>
      <c r="LE78" s="337"/>
      <c r="LF78" s="337"/>
      <c r="LG78" s="337"/>
      <c r="LH78" s="337"/>
      <c r="LI78" s="337"/>
      <c r="LJ78" s="337"/>
      <c r="LK78" s="337"/>
      <c r="LL78" s="337"/>
      <c r="LM78" s="337"/>
      <c r="LN78" s="337"/>
      <c r="LO78" s="337"/>
      <c r="LP78" s="337"/>
      <c r="LQ78" s="337"/>
      <c r="LR78" s="337"/>
      <c r="LS78" s="337"/>
      <c r="LT78" s="337"/>
      <c r="LU78" s="337"/>
      <c r="LV78" s="337"/>
      <c r="LW78" s="337"/>
      <c r="LX78" s="337"/>
      <c r="LY78" s="337"/>
      <c r="LZ78" s="337"/>
      <c r="MA78" s="337"/>
    </row>
    <row r="79" spans="2:339" ht="77.25" thickBot="1" x14ac:dyDescent="0.25">
      <c r="B79" s="23" t="s">
        <v>228</v>
      </c>
      <c r="C79" s="58" t="s">
        <v>214</v>
      </c>
      <c r="D79" s="169" t="s">
        <v>38</v>
      </c>
      <c r="E79" s="60">
        <f t="shared" ref="E79:BP79" si="76">IFERROR(IF(LEFT(TRIM(E9),1)="T",E53,"-"),"-")</f>
        <v>9</v>
      </c>
      <c r="F79" s="60">
        <f t="shared" si="76"/>
        <v>9</v>
      </c>
      <c r="G79" s="60">
        <f t="shared" si="76"/>
        <v>9</v>
      </c>
      <c r="H79" s="60">
        <f t="shared" si="76"/>
        <v>9</v>
      </c>
      <c r="I79" s="60">
        <f t="shared" si="76"/>
        <v>7.6</v>
      </c>
      <c r="J79" s="60">
        <f t="shared" si="76"/>
        <v>8.3000000000000007</v>
      </c>
      <c r="K79" s="60">
        <f t="shared" si="76"/>
        <v>9.4</v>
      </c>
      <c r="L79" s="60">
        <f t="shared" si="76"/>
        <v>16.899999999999999</v>
      </c>
      <c r="M79" s="60">
        <f t="shared" si="76"/>
        <v>5.8</v>
      </c>
      <c r="N79" s="60">
        <f t="shared" si="76"/>
        <v>5.8</v>
      </c>
      <c r="O79" s="60">
        <f t="shared" si="76"/>
        <v>5.8</v>
      </c>
      <c r="P79" s="60">
        <f t="shared" si="76"/>
        <v>5.8</v>
      </c>
      <c r="Q79" s="60">
        <f t="shared" si="76"/>
        <v>5.8</v>
      </c>
      <c r="R79" s="60">
        <f t="shared" si="76"/>
        <v>5.8</v>
      </c>
      <c r="S79" s="60">
        <f t="shared" si="76"/>
        <v>5.8</v>
      </c>
      <c r="T79" s="60">
        <f t="shared" si="76"/>
        <v>5.8</v>
      </c>
      <c r="U79" s="60">
        <f t="shared" si="76"/>
        <v>5.8</v>
      </c>
      <c r="V79" s="60">
        <f t="shared" si="76"/>
        <v>5.8</v>
      </c>
      <c r="W79" s="60">
        <f t="shared" si="76"/>
        <v>5.8</v>
      </c>
      <c r="X79" s="60">
        <f t="shared" si="76"/>
        <v>7</v>
      </c>
      <c r="Y79" s="60">
        <f t="shared" si="76"/>
        <v>9</v>
      </c>
      <c r="Z79" s="60">
        <f t="shared" si="76"/>
        <v>9</v>
      </c>
      <c r="AA79" s="60">
        <f t="shared" si="76"/>
        <v>9</v>
      </c>
      <c r="AB79" s="60">
        <f t="shared" si="76"/>
        <v>5.8</v>
      </c>
      <c r="AC79" s="60">
        <f t="shared" si="76"/>
        <v>5.8</v>
      </c>
      <c r="AD79" s="60">
        <f t="shared" si="76"/>
        <v>5.8</v>
      </c>
      <c r="AE79" s="60">
        <f t="shared" si="76"/>
        <v>9</v>
      </c>
      <c r="AF79" s="60">
        <f t="shared" si="76"/>
        <v>9</v>
      </c>
      <c r="AG79" s="60">
        <f t="shared" si="76"/>
        <v>9</v>
      </c>
      <c r="AH79" s="60">
        <f t="shared" si="76"/>
        <v>5.8</v>
      </c>
      <c r="AI79" s="60">
        <f t="shared" si="76"/>
        <v>5.8</v>
      </c>
      <c r="AJ79" s="60">
        <f t="shared" si="76"/>
        <v>5.8</v>
      </c>
      <c r="AK79" s="60">
        <f t="shared" si="76"/>
        <v>5.8</v>
      </c>
      <c r="AL79" s="60">
        <f t="shared" si="76"/>
        <v>5.8</v>
      </c>
      <c r="AM79" s="60">
        <f t="shared" si="76"/>
        <v>5.8</v>
      </c>
      <c r="AN79" s="60">
        <f t="shared" si="76"/>
        <v>5.8</v>
      </c>
      <c r="AO79" s="60">
        <f t="shared" si="76"/>
        <v>5.8</v>
      </c>
      <c r="AP79" s="60">
        <f t="shared" si="76"/>
        <v>5.8</v>
      </c>
      <c r="AQ79" s="60">
        <f t="shared" si="76"/>
        <v>9</v>
      </c>
      <c r="AR79" s="60">
        <f t="shared" si="76"/>
        <v>9</v>
      </c>
      <c r="AS79" s="60">
        <f t="shared" si="76"/>
        <v>9</v>
      </c>
      <c r="AT79" s="60">
        <f t="shared" si="76"/>
        <v>6.7</v>
      </c>
      <c r="AU79" s="60">
        <f t="shared" si="76"/>
        <v>5.7</v>
      </c>
      <c r="AV79" s="60">
        <f t="shared" si="76"/>
        <v>7.6</v>
      </c>
      <c r="AW79" s="60">
        <f t="shared" si="76"/>
        <v>4.8</v>
      </c>
      <c r="AX79" s="60">
        <f t="shared" si="76"/>
        <v>5</v>
      </c>
      <c r="AY79" s="60">
        <f t="shared" si="76"/>
        <v>5</v>
      </c>
      <c r="AZ79" s="60">
        <f t="shared" si="76"/>
        <v>5</v>
      </c>
      <c r="BA79" s="60">
        <f t="shared" si="76"/>
        <v>5</v>
      </c>
      <c r="BB79" s="60">
        <f t="shared" si="76"/>
        <v>9</v>
      </c>
      <c r="BC79" s="60">
        <f t="shared" si="76"/>
        <v>9</v>
      </c>
      <c r="BD79" s="60">
        <f t="shared" si="76"/>
        <v>9</v>
      </c>
      <c r="BE79" s="60">
        <f t="shared" si="76"/>
        <v>9</v>
      </c>
      <c r="BF79" s="60">
        <f t="shared" si="76"/>
        <v>5</v>
      </c>
      <c r="BG79" s="60">
        <f t="shared" si="76"/>
        <v>5</v>
      </c>
      <c r="BH79" s="60">
        <f t="shared" si="76"/>
        <v>5</v>
      </c>
      <c r="BI79" s="60">
        <f t="shared" si="76"/>
        <v>5</v>
      </c>
      <c r="BJ79" s="60">
        <f t="shared" si="76"/>
        <v>5</v>
      </c>
      <c r="BK79" s="60">
        <f t="shared" si="76"/>
        <v>5</v>
      </c>
      <c r="BL79" s="60">
        <f t="shared" si="76"/>
        <v>5</v>
      </c>
      <c r="BM79" s="60">
        <f t="shared" si="76"/>
        <v>5</v>
      </c>
      <c r="BN79" s="60">
        <f t="shared" si="76"/>
        <v>9</v>
      </c>
      <c r="BO79" s="60">
        <f t="shared" si="76"/>
        <v>9</v>
      </c>
      <c r="BP79" s="60">
        <f t="shared" si="76"/>
        <v>9</v>
      </c>
      <c r="BQ79" s="60">
        <f t="shared" ref="BQ79:EB79" si="77">IFERROR(IF(LEFT(TRIM(BQ9),1)="T",BQ53,"-"),"-")</f>
        <v>5.8</v>
      </c>
      <c r="BR79" s="60">
        <f t="shared" si="77"/>
        <v>18</v>
      </c>
      <c r="BS79" s="60">
        <f t="shared" si="77"/>
        <v>8.6999999999999993</v>
      </c>
      <c r="BT79" s="60">
        <f t="shared" si="77"/>
        <v>8.6</v>
      </c>
      <c r="BU79" s="60">
        <f t="shared" si="77"/>
        <v>8.6</v>
      </c>
      <c r="BV79" s="60">
        <f t="shared" si="77"/>
        <v>5.2</v>
      </c>
      <c r="BW79" s="60">
        <f t="shared" si="77"/>
        <v>7</v>
      </c>
      <c r="BX79" s="60">
        <f t="shared" si="77"/>
        <v>7</v>
      </c>
      <c r="BY79" s="60">
        <f t="shared" si="77"/>
        <v>9</v>
      </c>
      <c r="BZ79" s="60">
        <f t="shared" si="77"/>
        <v>7</v>
      </c>
      <c r="CA79" s="60">
        <f t="shared" si="77"/>
        <v>7</v>
      </c>
      <c r="CB79" s="60">
        <f t="shared" si="77"/>
        <v>7</v>
      </c>
      <c r="CC79" s="60">
        <f t="shared" si="77"/>
        <v>7</v>
      </c>
      <c r="CD79" s="60">
        <f t="shared" si="77"/>
        <v>7</v>
      </c>
      <c r="CE79" s="60">
        <f t="shared" si="77"/>
        <v>7</v>
      </c>
      <c r="CF79" s="60">
        <f t="shared" si="77"/>
        <v>7</v>
      </c>
      <c r="CG79" s="60">
        <f t="shared" si="77"/>
        <v>7</v>
      </c>
      <c r="CH79" s="60">
        <f t="shared" si="77"/>
        <v>9</v>
      </c>
      <c r="CI79" s="60">
        <f t="shared" si="77"/>
        <v>9</v>
      </c>
      <c r="CJ79" s="60">
        <f t="shared" si="77"/>
        <v>9</v>
      </c>
      <c r="CK79" s="60">
        <f t="shared" si="77"/>
        <v>9</v>
      </c>
      <c r="CL79" s="60">
        <f t="shared" si="77"/>
        <v>9</v>
      </c>
      <c r="CM79" s="60">
        <f t="shared" si="77"/>
        <v>7</v>
      </c>
      <c r="CN79" s="60">
        <f t="shared" si="77"/>
        <v>12.7</v>
      </c>
      <c r="CO79" s="60">
        <f t="shared" si="77"/>
        <v>9</v>
      </c>
      <c r="CP79" s="60">
        <f t="shared" si="77"/>
        <v>12.7</v>
      </c>
      <c r="CQ79" s="60">
        <f t="shared" si="77"/>
        <v>12.7</v>
      </c>
      <c r="CR79" s="60">
        <f t="shared" si="77"/>
        <v>12.7</v>
      </c>
      <c r="CS79" s="60">
        <f t="shared" si="77"/>
        <v>12.7</v>
      </c>
      <c r="CT79" s="60">
        <f t="shared" si="77"/>
        <v>12.7</v>
      </c>
      <c r="CU79" s="60">
        <f t="shared" si="77"/>
        <v>12.7</v>
      </c>
      <c r="CV79" s="60">
        <f t="shared" si="77"/>
        <v>12.7</v>
      </c>
      <c r="CW79" s="60">
        <f t="shared" si="77"/>
        <v>12.7</v>
      </c>
      <c r="CX79" s="60">
        <f t="shared" si="77"/>
        <v>12.7</v>
      </c>
      <c r="CY79" s="60">
        <f t="shared" si="77"/>
        <v>12.7</v>
      </c>
      <c r="CZ79" s="60">
        <f t="shared" si="77"/>
        <v>12.7</v>
      </c>
      <c r="DA79" s="60">
        <f t="shared" si="77"/>
        <v>13.3</v>
      </c>
      <c r="DB79" s="60">
        <f t="shared" si="77"/>
        <v>13.3</v>
      </c>
      <c r="DC79" s="60">
        <f t="shared" si="77"/>
        <v>13.3</v>
      </c>
      <c r="DD79" s="60">
        <f t="shared" si="77"/>
        <v>13.3</v>
      </c>
      <c r="DE79" s="60">
        <f t="shared" si="77"/>
        <v>13.3</v>
      </c>
      <c r="DF79" s="60">
        <f t="shared" si="77"/>
        <v>13.3</v>
      </c>
      <c r="DG79" s="60">
        <f t="shared" si="77"/>
        <v>13.3</v>
      </c>
      <c r="DH79" s="60">
        <f t="shared" si="77"/>
        <v>13.3</v>
      </c>
      <c r="DI79" s="60">
        <f t="shared" si="77"/>
        <v>13.3</v>
      </c>
      <c r="DJ79" s="60">
        <f t="shared" si="77"/>
        <v>13.3</v>
      </c>
      <c r="DK79" s="60">
        <f t="shared" si="77"/>
        <v>13.3</v>
      </c>
      <c r="DL79" s="60">
        <f t="shared" si="77"/>
        <v>13.3</v>
      </c>
      <c r="DM79" s="60">
        <f t="shared" si="77"/>
        <v>13.3</v>
      </c>
      <c r="DN79" s="60">
        <f t="shared" si="77"/>
        <v>13.3</v>
      </c>
      <c r="DO79" s="60">
        <f t="shared" si="77"/>
        <v>13.3</v>
      </c>
      <c r="DP79" s="60">
        <f t="shared" si="77"/>
        <v>13.3</v>
      </c>
      <c r="DQ79" s="60">
        <f t="shared" si="77"/>
        <v>12.7</v>
      </c>
      <c r="DR79" s="60">
        <f t="shared" si="77"/>
        <v>12.7</v>
      </c>
      <c r="DS79" s="60">
        <f t="shared" si="77"/>
        <v>12.7</v>
      </c>
      <c r="DT79" s="60">
        <f t="shared" si="77"/>
        <v>12.7</v>
      </c>
      <c r="DU79" s="60">
        <f t="shared" si="77"/>
        <v>12.7</v>
      </c>
      <c r="DV79" s="60">
        <f t="shared" si="77"/>
        <v>12.7</v>
      </c>
      <c r="DW79" s="60">
        <f t="shared" si="77"/>
        <v>12.7</v>
      </c>
      <c r="DX79" s="60">
        <f t="shared" si="77"/>
        <v>12.7</v>
      </c>
      <c r="DY79" s="60">
        <f t="shared" si="77"/>
        <v>12.7</v>
      </c>
      <c r="DZ79" s="60">
        <f t="shared" si="77"/>
        <v>12.7</v>
      </c>
      <c r="EA79" s="60">
        <f t="shared" si="77"/>
        <v>12.7</v>
      </c>
      <c r="EB79" s="60">
        <f t="shared" si="77"/>
        <v>12.7</v>
      </c>
      <c r="EC79" s="60">
        <f t="shared" ref="EC79:GN79" si="78">IFERROR(IF(LEFT(TRIM(EC9),1)="T",EC53,"-"),"-")</f>
        <v>13.3</v>
      </c>
      <c r="ED79" s="60">
        <f t="shared" si="78"/>
        <v>13.3</v>
      </c>
      <c r="EE79" s="60">
        <f t="shared" si="78"/>
        <v>13.3</v>
      </c>
      <c r="EF79" s="60">
        <f t="shared" si="78"/>
        <v>13.3</v>
      </c>
      <c r="EG79" s="60">
        <f t="shared" si="78"/>
        <v>13.3</v>
      </c>
      <c r="EH79" s="60">
        <f t="shared" si="78"/>
        <v>13.3</v>
      </c>
      <c r="EI79" s="60">
        <f t="shared" si="78"/>
        <v>13.3</v>
      </c>
      <c r="EJ79" s="60">
        <f t="shared" si="78"/>
        <v>13.3</v>
      </c>
      <c r="EK79" s="60">
        <f t="shared" si="78"/>
        <v>13.3</v>
      </c>
      <c r="EL79" s="60">
        <f t="shared" si="78"/>
        <v>13.3</v>
      </c>
      <c r="EM79" s="60">
        <f t="shared" si="78"/>
        <v>13.3</v>
      </c>
      <c r="EN79" s="60">
        <f t="shared" si="78"/>
        <v>7</v>
      </c>
      <c r="EO79" s="60">
        <f t="shared" si="78"/>
        <v>7</v>
      </c>
      <c r="EP79" s="60">
        <f t="shared" si="78"/>
        <v>7</v>
      </c>
      <c r="EQ79" s="60">
        <f t="shared" si="78"/>
        <v>7</v>
      </c>
      <c r="ER79" s="60">
        <f t="shared" si="78"/>
        <v>7</v>
      </c>
      <c r="ES79" s="60">
        <f t="shared" si="78"/>
        <v>7</v>
      </c>
      <c r="ET79" s="60">
        <f t="shared" si="78"/>
        <v>7</v>
      </c>
      <c r="EU79" s="60">
        <f t="shared" si="78"/>
        <v>7</v>
      </c>
      <c r="EV79" s="60">
        <f t="shared" si="78"/>
        <v>7</v>
      </c>
      <c r="EW79" s="60">
        <f t="shared" si="78"/>
        <v>7</v>
      </c>
      <c r="EX79" s="60">
        <f t="shared" si="78"/>
        <v>7</v>
      </c>
      <c r="EY79" s="60">
        <f t="shared" si="78"/>
        <v>7</v>
      </c>
      <c r="EZ79" s="60">
        <f t="shared" si="78"/>
        <v>7</v>
      </c>
      <c r="FA79" s="60">
        <f t="shared" si="78"/>
        <v>7</v>
      </c>
      <c r="FB79" s="60">
        <f t="shared" si="78"/>
        <v>3.7</v>
      </c>
      <c r="FC79" s="60">
        <f t="shared" si="78"/>
        <v>3.7</v>
      </c>
      <c r="FD79" s="60">
        <f t="shared" si="78"/>
        <v>9</v>
      </c>
      <c r="FE79" s="60">
        <f t="shared" si="78"/>
        <v>12.7</v>
      </c>
      <c r="FF79" s="60">
        <f t="shared" si="78"/>
        <v>9</v>
      </c>
      <c r="FG79" s="60">
        <f t="shared" si="78"/>
        <v>12.7</v>
      </c>
      <c r="FH79" s="60">
        <f t="shared" si="78"/>
        <v>9</v>
      </c>
      <c r="FI79" s="60">
        <f t="shared" si="78"/>
        <v>9</v>
      </c>
      <c r="FJ79" s="60">
        <f t="shared" si="78"/>
        <v>9</v>
      </c>
      <c r="FK79" s="60">
        <f t="shared" si="78"/>
        <v>9</v>
      </c>
      <c r="FL79" s="60">
        <f t="shared" si="78"/>
        <v>7</v>
      </c>
      <c r="FM79" s="60">
        <f t="shared" si="78"/>
        <v>12.7</v>
      </c>
      <c r="FN79" s="60">
        <f t="shared" si="78"/>
        <v>12.7</v>
      </c>
      <c r="FO79" s="60">
        <f t="shared" si="78"/>
        <v>12.7</v>
      </c>
      <c r="FP79" s="60">
        <f t="shared" si="78"/>
        <v>9</v>
      </c>
      <c r="FQ79" s="60">
        <f t="shared" si="78"/>
        <v>9</v>
      </c>
      <c r="FR79" s="60">
        <f t="shared" si="78"/>
        <v>9</v>
      </c>
      <c r="FS79" s="60">
        <f t="shared" si="78"/>
        <v>9</v>
      </c>
      <c r="FT79" s="60">
        <f t="shared" si="78"/>
        <v>12.7</v>
      </c>
      <c r="FU79" s="60">
        <f t="shared" si="78"/>
        <v>12.7</v>
      </c>
      <c r="FV79" s="60">
        <f t="shared" si="78"/>
        <v>9</v>
      </c>
      <c r="FW79" s="60">
        <f t="shared" si="78"/>
        <v>12.7</v>
      </c>
      <c r="FX79" s="60">
        <f t="shared" si="78"/>
        <v>12.7</v>
      </c>
      <c r="FY79" s="60">
        <f t="shared" si="78"/>
        <v>2.5</v>
      </c>
      <c r="FZ79" s="60">
        <f t="shared" si="78"/>
        <v>2.5</v>
      </c>
      <c r="GA79" s="60">
        <f t="shared" si="78"/>
        <v>7</v>
      </c>
      <c r="GB79" s="60">
        <f t="shared" si="78"/>
        <v>7</v>
      </c>
      <c r="GC79" s="60">
        <f t="shared" si="78"/>
        <v>7</v>
      </c>
      <c r="GD79" s="60">
        <f t="shared" si="78"/>
        <v>10</v>
      </c>
      <c r="GE79" s="60">
        <f t="shared" si="78"/>
        <v>10</v>
      </c>
      <c r="GF79" s="60">
        <f t="shared" si="78"/>
        <v>10</v>
      </c>
      <c r="GG79" s="60">
        <f t="shared" si="78"/>
        <v>10</v>
      </c>
      <c r="GH79" s="60">
        <f t="shared" si="78"/>
        <v>10</v>
      </c>
      <c r="GI79" s="60">
        <f t="shared" si="78"/>
        <v>10</v>
      </c>
      <c r="GJ79" s="60">
        <f t="shared" si="78"/>
        <v>12</v>
      </c>
      <c r="GK79" s="60">
        <f t="shared" si="78"/>
        <v>5</v>
      </c>
      <c r="GL79" s="60">
        <f t="shared" si="78"/>
        <v>5</v>
      </c>
      <c r="GM79" s="60">
        <f t="shared" si="78"/>
        <v>10</v>
      </c>
      <c r="GN79" s="60">
        <f t="shared" si="78"/>
        <v>10</v>
      </c>
      <c r="GO79" s="60">
        <f t="shared" ref="GO79:IZ79" si="79">IFERROR(IF(LEFT(TRIM(GO9),1)="T",GO53,"-"),"-")</f>
        <v>12</v>
      </c>
      <c r="GP79" s="60">
        <f t="shared" si="79"/>
        <v>2.5</v>
      </c>
      <c r="GQ79" s="60">
        <f t="shared" si="79"/>
        <v>2.5</v>
      </c>
      <c r="GR79" s="60">
        <f t="shared" si="79"/>
        <v>2.5</v>
      </c>
      <c r="GS79" s="60">
        <f t="shared" si="79"/>
        <v>5.8</v>
      </c>
      <c r="GT79" s="60">
        <f t="shared" si="79"/>
        <v>9</v>
      </c>
      <c r="GU79" s="60">
        <f t="shared" si="79"/>
        <v>9</v>
      </c>
      <c r="GV79" s="60">
        <f t="shared" si="79"/>
        <v>4.2729999999999997</v>
      </c>
      <c r="GW79" s="60">
        <f t="shared" si="79"/>
        <v>10.518141382538371</v>
      </c>
      <c r="GX79" s="60">
        <f t="shared" si="79"/>
        <v>10.518141382538371</v>
      </c>
      <c r="GY79" s="60">
        <f t="shared" si="79"/>
        <v>9</v>
      </c>
      <c r="GZ79" s="60">
        <f t="shared" si="79"/>
        <v>9</v>
      </c>
      <c r="HA79" s="60">
        <f t="shared" si="79"/>
        <v>9</v>
      </c>
      <c r="HB79" s="60">
        <f t="shared" si="79"/>
        <v>4.2699999999999996</v>
      </c>
      <c r="HC79" s="60">
        <f t="shared" si="79"/>
        <v>4.2699999999999996</v>
      </c>
      <c r="HD79" s="60">
        <f t="shared" si="79"/>
        <v>4.2699999999999996</v>
      </c>
      <c r="HE79" s="60">
        <f t="shared" si="79"/>
        <v>10.518141382538371</v>
      </c>
      <c r="HF79" s="60">
        <f t="shared" si="79"/>
        <v>10.518141382538371</v>
      </c>
      <c r="HG79" s="60">
        <f t="shared" si="79"/>
        <v>9.0073003902416886</v>
      </c>
      <c r="HH79" s="60">
        <f t="shared" si="79"/>
        <v>9.0073003902416886</v>
      </c>
      <c r="HI79" s="60">
        <f t="shared" si="79"/>
        <v>9.0073003902416886</v>
      </c>
      <c r="HJ79" s="60">
        <f t="shared" si="79"/>
        <v>9</v>
      </c>
      <c r="HK79" s="60">
        <f t="shared" si="79"/>
        <v>9</v>
      </c>
      <c r="HL79" s="60">
        <f t="shared" si="79"/>
        <v>4.2729999999999997</v>
      </c>
      <c r="HM79" s="60">
        <f t="shared" si="79"/>
        <v>4.2729999999999997</v>
      </c>
      <c r="HN79" s="60">
        <f t="shared" si="79"/>
        <v>4.2729999999999997</v>
      </c>
      <c r="HO79" s="60">
        <f t="shared" si="79"/>
        <v>10.518141382538371</v>
      </c>
      <c r="HP79" s="60">
        <f t="shared" si="79"/>
        <v>10.518141382538371</v>
      </c>
      <c r="HQ79" s="60">
        <f t="shared" si="79"/>
        <v>10.518141382538371</v>
      </c>
      <c r="HR79" s="60">
        <f t="shared" si="79"/>
        <v>9.0073003902416886</v>
      </c>
      <c r="HS79" s="60">
        <f t="shared" si="79"/>
        <v>9.0073003902416886</v>
      </c>
      <c r="HT79" s="60">
        <f t="shared" si="79"/>
        <v>9.0073003902416886</v>
      </c>
      <c r="HU79" s="60">
        <f t="shared" si="79"/>
        <v>9</v>
      </c>
      <c r="HV79" s="60">
        <f t="shared" si="79"/>
        <v>9</v>
      </c>
      <c r="HW79" s="60">
        <f t="shared" si="79"/>
        <v>9</v>
      </c>
      <c r="HX79" s="60">
        <f t="shared" si="79"/>
        <v>4.2729999999999997</v>
      </c>
      <c r="HY79" s="60">
        <f t="shared" si="79"/>
        <v>4.2729999999999997</v>
      </c>
      <c r="HZ79" s="60">
        <f t="shared" si="79"/>
        <v>4.2729999999999997</v>
      </c>
      <c r="IA79" s="60">
        <f t="shared" si="79"/>
        <v>10.518141382538371</v>
      </c>
      <c r="IB79" s="60">
        <f t="shared" si="79"/>
        <v>10.518141382538371</v>
      </c>
      <c r="IC79" s="60">
        <f t="shared" si="79"/>
        <v>10.518141382538371</v>
      </c>
      <c r="ID79" s="60">
        <f t="shared" si="79"/>
        <v>4.5999999999999996</v>
      </c>
      <c r="IE79" s="60">
        <f t="shared" si="79"/>
        <v>4.5999999999999996</v>
      </c>
      <c r="IF79" s="60">
        <f t="shared" si="79"/>
        <v>4</v>
      </c>
      <c r="IG79" s="60">
        <f t="shared" si="79"/>
        <v>4</v>
      </c>
      <c r="IH79" s="60">
        <f t="shared" si="79"/>
        <v>4</v>
      </c>
      <c r="II79" s="60" t="str">
        <f t="shared" si="79"/>
        <v>-</v>
      </c>
      <c r="IJ79" s="60" t="str">
        <f t="shared" si="79"/>
        <v>-</v>
      </c>
      <c r="IK79" s="60" t="str">
        <f t="shared" si="79"/>
        <v>-</v>
      </c>
      <c r="IL79" s="60" t="str">
        <f t="shared" si="79"/>
        <v>-</v>
      </c>
      <c r="IM79" s="60" t="str">
        <f t="shared" si="79"/>
        <v>-</v>
      </c>
      <c r="IN79" s="60" t="str">
        <f t="shared" si="79"/>
        <v>-</v>
      </c>
      <c r="IO79" s="60" t="str">
        <f t="shared" si="79"/>
        <v>-</v>
      </c>
      <c r="IP79" s="60" t="str">
        <f t="shared" si="79"/>
        <v>-</v>
      </c>
      <c r="IQ79" s="60" t="str">
        <f t="shared" si="79"/>
        <v>-</v>
      </c>
      <c r="IR79" s="60" t="str">
        <f t="shared" si="79"/>
        <v>-</v>
      </c>
      <c r="IS79" s="60" t="str">
        <f t="shared" si="79"/>
        <v>-</v>
      </c>
      <c r="IT79" s="60" t="str">
        <f t="shared" si="79"/>
        <v>-</v>
      </c>
      <c r="IU79" s="60" t="str">
        <f t="shared" si="79"/>
        <v>-</v>
      </c>
      <c r="IV79" s="60" t="str">
        <f t="shared" si="79"/>
        <v>-</v>
      </c>
      <c r="IW79" s="60" t="str">
        <f t="shared" si="79"/>
        <v>-</v>
      </c>
      <c r="IX79" s="60" t="str">
        <f t="shared" si="79"/>
        <v>-</v>
      </c>
      <c r="IY79" s="60">
        <f t="shared" si="79"/>
        <v>5</v>
      </c>
      <c r="IZ79" s="60">
        <f t="shared" si="79"/>
        <v>5</v>
      </c>
      <c r="JA79" s="60">
        <f t="shared" ref="JA79:LA79" si="80">IFERROR(IF(LEFT(TRIM(JA9),1)="T",JA53,"-"),"-")</f>
        <v>5</v>
      </c>
      <c r="JB79" s="60">
        <f t="shared" si="80"/>
        <v>5</v>
      </c>
      <c r="JC79" s="60">
        <f t="shared" si="80"/>
        <v>8</v>
      </c>
      <c r="JD79" s="60" t="str">
        <f t="shared" si="80"/>
        <v>-</v>
      </c>
      <c r="JE79" s="60" t="str">
        <f t="shared" si="80"/>
        <v>-</v>
      </c>
      <c r="JF79" s="60" t="str">
        <f t="shared" si="80"/>
        <v>-</v>
      </c>
      <c r="JG79" s="60" t="str">
        <f t="shared" si="80"/>
        <v>-</v>
      </c>
      <c r="JH79" s="60" t="str">
        <f t="shared" si="80"/>
        <v>-</v>
      </c>
      <c r="JI79" s="60" t="str">
        <f t="shared" si="80"/>
        <v>-</v>
      </c>
      <c r="JJ79" s="60" t="str">
        <f t="shared" si="80"/>
        <v>-</v>
      </c>
      <c r="JK79" s="60" t="str">
        <f t="shared" si="80"/>
        <v>-</v>
      </c>
      <c r="JL79" s="60">
        <f t="shared" si="80"/>
        <v>5</v>
      </c>
      <c r="JM79" s="60">
        <f t="shared" si="80"/>
        <v>5</v>
      </c>
      <c r="JN79" s="60">
        <f t="shared" si="80"/>
        <v>5</v>
      </c>
      <c r="JO79" s="60">
        <f t="shared" si="80"/>
        <v>5</v>
      </c>
      <c r="JP79" s="60">
        <f t="shared" si="80"/>
        <v>5</v>
      </c>
      <c r="JQ79" s="60">
        <f t="shared" si="80"/>
        <v>5</v>
      </c>
      <c r="JR79" s="60">
        <f t="shared" si="80"/>
        <v>5</v>
      </c>
      <c r="JS79" s="60">
        <f t="shared" si="80"/>
        <v>5</v>
      </c>
      <c r="JT79" s="60">
        <f t="shared" si="80"/>
        <v>5</v>
      </c>
      <c r="JU79" s="60" t="str">
        <f t="shared" si="80"/>
        <v>-</v>
      </c>
      <c r="JV79" s="60" t="str">
        <f t="shared" si="80"/>
        <v>-</v>
      </c>
      <c r="JW79" s="60">
        <f t="shared" si="80"/>
        <v>5.2</v>
      </c>
      <c r="JX79" s="60">
        <f t="shared" si="80"/>
        <v>5.2</v>
      </c>
      <c r="JY79" s="60">
        <f t="shared" si="80"/>
        <v>5.2</v>
      </c>
      <c r="JZ79" s="60">
        <f t="shared" si="80"/>
        <v>5.2</v>
      </c>
      <c r="KA79" s="60">
        <f t="shared" si="80"/>
        <v>5.2</v>
      </c>
      <c r="KB79" s="60">
        <f t="shared" si="80"/>
        <v>5.2</v>
      </c>
      <c r="KC79" s="60" t="str">
        <f t="shared" si="80"/>
        <v>-</v>
      </c>
      <c r="KD79" s="60" t="str">
        <f t="shared" si="80"/>
        <v>-</v>
      </c>
      <c r="KE79" s="60" t="str">
        <f t="shared" si="80"/>
        <v>-</v>
      </c>
      <c r="KF79" s="60">
        <f t="shared" si="80"/>
        <v>5.2</v>
      </c>
      <c r="KG79" s="60">
        <f t="shared" si="80"/>
        <v>5.2</v>
      </c>
      <c r="KH79" s="60">
        <f t="shared" si="80"/>
        <v>5.2</v>
      </c>
      <c r="KI79" s="60">
        <f t="shared" si="80"/>
        <v>5.2</v>
      </c>
      <c r="KJ79" s="60">
        <f t="shared" si="80"/>
        <v>5.2</v>
      </c>
      <c r="KK79" s="60">
        <f t="shared" si="80"/>
        <v>5.2</v>
      </c>
      <c r="KL79" s="60" t="str">
        <f t="shared" si="80"/>
        <v>-</v>
      </c>
      <c r="KM79" s="60" t="str">
        <f t="shared" si="80"/>
        <v>-</v>
      </c>
      <c r="KN79" s="60" t="str">
        <f t="shared" si="80"/>
        <v>-</v>
      </c>
      <c r="KO79" s="60" t="str">
        <f t="shared" si="80"/>
        <v>-</v>
      </c>
      <c r="KP79" s="60" t="str">
        <f t="shared" si="80"/>
        <v>-</v>
      </c>
      <c r="KQ79" s="60">
        <f t="shared" si="80"/>
        <v>6.9</v>
      </c>
      <c r="KR79" s="60">
        <f t="shared" si="80"/>
        <v>6.9</v>
      </c>
      <c r="KS79" s="60">
        <f t="shared" si="80"/>
        <v>6.9</v>
      </c>
      <c r="KT79" s="60">
        <f t="shared" si="80"/>
        <v>6.9</v>
      </c>
      <c r="KU79" s="60">
        <f t="shared" si="80"/>
        <v>5.2</v>
      </c>
      <c r="KV79" s="60">
        <f t="shared" si="80"/>
        <v>5.2</v>
      </c>
      <c r="KW79" s="60">
        <f t="shared" si="80"/>
        <v>5.2</v>
      </c>
      <c r="KX79" s="60">
        <f t="shared" si="80"/>
        <v>5.2</v>
      </c>
      <c r="KY79" s="60">
        <f t="shared" si="80"/>
        <v>5.2</v>
      </c>
      <c r="KZ79" s="60">
        <f t="shared" si="80"/>
        <v>5.2</v>
      </c>
      <c r="LA79" s="60">
        <f t="shared" si="80"/>
        <v>9</v>
      </c>
      <c r="LB79" s="337"/>
      <c r="LC79" s="337"/>
      <c r="LD79" s="337"/>
      <c r="LE79" s="337"/>
      <c r="LF79" s="337"/>
      <c r="LG79" s="337"/>
      <c r="LH79" s="337"/>
      <c r="LI79" s="337"/>
      <c r="LJ79" s="337"/>
      <c r="LK79" s="337"/>
      <c r="LL79" s="337"/>
      <c r="LM79" s="337"/>
      <c r="LN79" s="337"/>
      <c r="LO79" s="337"/>
      <c r="LP79" s="337"/>
      <c r="LQ79" s="337"/>
      <c r="LR79" s="337"/>
      <c r="LS79" s="337"/>
      <c r="LT79" s="337"/>
      <c r="LU79" s="337"/>
      <c r="LV79" s="337"/>
      <c r="LW79" s="337"/>
      <c r="LX79" s="337"/>
      <c r="LY79" s="337"/>
      <c r="LZ79" s="337"/>
      <c r="MA79" s="337"/>
    </row>
    <row r="80" spans="2:339" ht="72" thickBot="1" x14ac:dyDescent="0.25">
      <c r="B80" s="23" t="s">
        <v>229</v>
      </c>
      <c r="C80" s="92" t="s">
        <v>254</v>
      </c>
      <c r="D80" s="353" t="s">
        <v>38</v>
      </c>
      <c r="E80" s="91">
        <f t="shared" ref="E80:BP80" si="81">IFERROR(IF(LEFT(TRIM(E9),1)="T",E78-E79,"-"), "-")</f>
        <v>5.3439396792148486</v>
      </c>
      <c r="F80" s="91">
        <f t="shared" si="81"/>
        <v>5.6312303346241777</v>
      </c>
      <c r="G80" s="91">
        <f t="shared" si="81"/>
        <v>5.6145243804957286</v>
      </c>
      <c r="H80" s="91">
        <f t="shared" si="81"/>
        <v>5.8174752191230077</v>
      </c>
      <c r="I80" s="91">
        <f t="shared" si="81"/>
        <v>4.6544804166891698</v>
      </c>
      <c r="J80" s="91">
        <f t="shared" si="81"/>
        <v>5.2115034949779755</v>
      </c>
      <c r="K80" s="91">
        <f t="shared" si="81"/>
        <v>2.5191159824266176</v>
      </c>
      <c r="L80" s="91">
        <f t="shared" si="81"/>
        <v>2.3769092811791666</v>
      </c>
      <c r="M80" s="91">
        <f t="shared" si="81"/>
        <v>8.4535566176094648</v>
      </c>
      <c r="N80" s="91">
        <f t="shared" si="81"/>
        <v>10.081672119218236</v>
      </c>
      <c r="O80" s="91">
        <f t="shared" si="81"/>
        <v>6.9162502033899989</v>
      </c>
      <c r="P80" s="91">
        <f t="shared" si="81"/>
        <v>6.7301164696444102</v>
      </c>
      <c r="Q80" s="91">
        <f t="shared" si="81"/>
        <v>8.0997472476358183</v>
      </c>
      <c r="R80" s="91">
        <f t="shared" si="81"/>
        <v>8.7283331000886832</v>
      </c>
      <c r="S80" s="91">
        <f t="shared" si="81"/>
        <v>10.00669123521493</v>
      </c>
      <c r="T80" s="91">
        <f t="shared" si="81"/>
        <v>11.956604250670807</v>
      </c>
      <c r="U80" s="91">
        <f t="shared" si="81"/>
        <v>14.463342041604768</v>
      </c>
      <c r="V80" s="91">
        <f t="shared" si="81"/>
        <v>14.270936140919293</v>
      </c>
      <c r="W80" s="91">
        <f t="shared" si="81"/>
        <v>15.750258424868125</v>
      </c>
      <c r="X80" s="91">
        <f t="shared" si="81"/>
        <v>3.5057431466476636</v>
      </c>
      <c r="Y80" s="91">
        <f t="shared" si="81"/>
        <v>4.0143869810180419</v>
      </c>
      <c r="Z80" s="91">
        <f t="shared" si="81"/>
        <v>4.7648978218048974</v>
      </c>
      <c r="AA80" s="91">
        <f t="shared" si="81"/>
        <v>5.7865753661134232</v>
      </c>
      <c r="AB80" s="91">
        <f t="shared" si="81"/>
        <v>4.7505587389557329</v>
      </c>
      <c r="AC80" s="91">
        <f t="shared" si="81"/>
        <v>6.3789865378888591</v>
      </c>
      <c r="AD80" s="91">
        <f t="shared" si="81"/>
        <v>8.6697281628530227</v>
      </c>
      <c r="AE80" s="91">
        <f t="shared" si="81"/>
        <v>7.024539029253976</v>
      </c>
      <c r="AF80" s="91">
        <f t="shared" si="81"/>
        <v>6.8377259466829567</v>
      </c>
      <c r="AG80" s="91">
        <f t="shared" si="81"/>
        <v>8.1338956946097731</v>
      </c>
      <c r="AH80" s="91">
        <f t="shared" si="81"/>
        <v>5.2899693009173605</v>
      </c>
      <c r="AI80" s="91">
        <f t="shared" si="81"/>
        <v>5.4603896896988333</v>
      </c>
      <c r="AJ80" s="91">
        <f t="shared" si="81"/>
        <v>6.453220267634566</v>
      </c>
      <c r="AK80" s="91">
        <f t="shared" si="81"/>
        <v>5.7651807631868204</v>
      </c>
      <c r="AL80" s="91">
        <f t="shared" si="81"/>
        <v>4.956077561183645</v>
      </c>
      <c r="AM80" s="91">
        <f t="shared" si="81"/>
        <v>8.7760094154804271</v>
      </c>
      <c r="AN80" s="91">
        <f t="shared" si="81"/>
        <v>3.743692050028284</v>
      </c>
      <c r="AO80" s="91">
        <f t="shared" si="81"/>
        <v>3.8007158067323834</v>
      </c>
      <c r="AP80" s="91">
        <f t="shared" si="81"/>
        <v>4.7629790638085394</v>
      </c>
      <c r="AQ80" s="91">
        <f t="shared" si="81"/>
        <v>3.5338634059205045</v>
      </c>
      <c r="AR80" s="91">
        <f t="shared" si="81"/>
        <v>4.2128326147082547</v>
      </c>
      <c r="AS80" s="91">
        <f t="shared" si="81"/>
        <v>4.5832675806769245</v>
      </c>
      <c r="AT80" s="91">
        <f t="shared" si="81"/>
        <v>7.5165030342913566</v>
      </c>
      <c r="AU80" s="91">
        <f t="shared" si="81"/>
        <v>3.5423947794836872</v>
      </c>
      <c r="AV80" s="91">
        <f t="shared" si="81"/>
        <v>8.234423055277805</v>
      </c>
      <c r="AW80" s="91">
        <f t="shared" si="81"/>
        <v>8.2826990301605008</v>
      </c>
      <c r="AX80" s="91">
        <f t="shared" si="81"/>
        <v>8.9621584669110366</v>
      </c>
      <c r="AY80" s="91">
        <f t="shared" si="81"/>
        <v>9.1419135526470008</v>
      </c>
      <c r="AZ80" s="91">
        <f t="shared" si="81"/>
        <v>8.6785363628980825</v>
      </c>
      <c r="BA80" s="91">
        <f t="shared" si="81"/>
        <v>8.7689175846176699</v>
      </c>
      <c r="BB80" s="91">
        <f t="shared" si="81"/>
        <v>9.9002895169817755</v>
      </c>
      <c r="BC80" s="91">
        <f t="shared" si="81"/>
        <v>10.032497412934219</v>
      </c>
      <c r="BD80" s="91">
        <f t="shared" si="81"/>
        <v>10.027588514317863</v>
      </c>
      <c r="BE80" s="91">
        <f t="shared" si="81"/>
        <v>10.045754636274395</v>
      </c>
      <c r="BF80" s="91">
        <f t="shared" si="81"/>
        <v>8.0051428518202794</v>
      </c>
      <c r="BG80" s="91">
        <f t="shared" si="81"/>
        <v>8.0748647620395246</v>
      </c>
      <c r="BH80" s="91">
        <f t="shared" si="81"/>
        <v>8.0934358905512216</v>
      </c>
      <c r="BI80" s="91">
        <f t="shared" si="81"/>
        <v>8.7162385478409821</v>
      </c>
      <c r="BJ80" s="91">
        <f t="shared" si="81"/>
        <v>7.8325662485134231</v>
      </c>
      <c r="BK80" s="91">
        <f t="shared" si="81"/>
        <v>8.0082717334044862</v>
      </c>
      <c r="BL80" s="91">
        <f t="shared" si="81"/>
        <v>8.0022456723522435</v>
      </c>
      <c r="BM80" s="91">
        <f t="shared" si="81"/>
        <v>8.3612159760708522</v>
      </c>
      <c r="BN80" s="91">
        <f t="shared" si="81"/>
        <v>5.3439396792148486</v>
      </c>
      <c r="BO80" s="91">
        <f t="shared" si="81"/>
        <v>5.6312303346241777</v>
      </c>
      <c r="BP80" s="91">
        <f t="shared" si="81"/>
        <v>5.6145243804957286</v>
      </c>
      <c r="BQ80" s="91">
        <f t="shared" ref="BQ80:EB80" si="82">IFERROR(IF(LEFT(TRIM(BQ9),1)="T",BQ78-BQ79,"-"), "-")</f>
        <v>5.6914919826897199</v>
      </c>
      <c r="BR80" s="91">
        <f t="shared" si="82"/>
        <v>6.2501760854885937</v>
      </c>
      <c r="BS80" s="91">
        <f t="shared" si="82"/>
        <v>5.3319839037188128</v>
      </c>
      <c r="BT80" s="91">
        <f t="shared" si="82"/>
        <v>6.0019214841285002</v>
      </c>
      <c r="BU80" s="91">
        <f t="shared" si="82"/>
        <v>3.7070299695253706</v>
      </c>
      <c r="BV80" s="91">
        <f t="shared" si="82"/>
        <v>3.6664899277346779</v>
      </c>
      <c r="BW80" s="91">
        <f t="shared" si="82"/>
        <v>2.7751746464828013</v>
      </c>
      <c r="BX80" s="91">
        <f t="shared" si="82"/>
        <v>3.4441210597049583</v>
      </c>
      <c r="BY80" s="91">
        <f t="shared" si="82"/>
        <v>3.1563252832254971</v>
      </c>
      <c r="BZ80" s="91">
        <f t="shared" si="82"/>
        <v>2.4762968689292784</v>
      </c>
      <c r="CA80" s="91">
        <f t="shared" si="82"/>
        <v>3.3075578956465179</v>
      </c>
      <c r="CB80" s="91">
        <f t="shared" si="82"/>
        <v>2.9967864355288061</v>
      </c>
      <c r="CC80" s="91">
        <f t="shared" si="82"/>
        <v>4.0034101296930569</v>
      </c>
      <c r="CD80" s="91">
        <f t="shared" si="82"/>
        <v>2.6538080066247094</v>
      </c>
      <c r="CE80" s="91">
        <f t="shared" si="82"/>
        <v>5.0388790339713836</v>
      </c>
      <c r="CF80" s="91">
        <f t="shared" si="82"/>
        <v>4.3240808064259326</v>
      </c>
      <c r="CG80" s="91">
        <f t="shared" si="82"/>
        <v>4.6482746981281977</v>
      </c>
      <c r="CH80" s="91">
        <f t="shared" si="82"/>
        <v>3.1121105881266988</v>
      </c>
      <c r="CI80" s="91">
        <f t="shared" si="82"/>
        <v>3.0183230146085567</v>
      </c>
      <c r="CJ80" s="91">
        <f t="shared" si="82"/>
        <v>3.046024665857697</v>
      </c>
      <c r="CK80" s="91">
        <f t="shared" si="82"/>
        <v>2.9617863908982773</v>
      </c>
      <c r="CL80" s="91">
        <f t="shared" si="82"/>
        <v>4.2738603191410593</v>
      </c>
      <c r="CM80" s="91">
        <f t="shared" si="82"/>
        <v>4.6026746022140781</v>
      </c>
      <c r="CN80" s="91">
        <f t="shared" si="82"/>
        <v>2.8733647337843298</v>
      </c>
      <c r="CO80" s="91">
        <f t="shared" si="82"/>
        <v>6.1230845732165715</v>
      </c>
      <c r="CP80" s="91">
        <f t="shared" si="82"/>
        <v>4.2950827970031966</v>
      </c>
      <c r="CQ80" s="91">
        <f t="shared" si="82"/>
        <v>3.0710441528544798</v>
      </c>
      <c r="CR80" s="91">
        <f t="shared" si="82"/>
        <v>3.2903927434213163</v>
      </c>
      <c r="CS80" s="91">
        <f t="shared" si="82"/>
        <v>3.2912195758942868</v>
      </c>
      <c r="CT80" s="91">
        <f t="shared" si="82"/>
        <v>3.070116943886454</v>
      </c>
      <c r="CU80" s="91">
        <f t="shared" si="82"/>
        <v>3.0807528540691056</v>
      </c>
      <c r="CV80" s="91">
        <f t="shared" si="82"/>
        <v>5.3420668581069215</v>
      </c>
      <c r="CW80" s="91">
        <f t="shared" si="82"/>
        <v>5.2837724709847826</v>
      </c>
      <c r="CX80" s="91">
        <f t="shared" si="82"/>
        <v>5.5025418692336281</v>
      </c>
      <c r="CY80" s="91">
        <f t="shared" si="82"/>
        <v>5.3416769702236202</v>
      </c>
      <c r="CZ80" s="91">
        <f t="shared" si="82"/>
        <v>3.1443818147812763</v>
      </c>
      <c r="DA80" s="91">
        <f t="shared" si="82"/>
        <v>3.4808754638437414</v>
      </c>
      <c r="DB80" s="91">
        <f t="shared" si="82"/>
        <v>2.8920559359725431</v>
      </c>
      <c r="DC80" s="91">
        <f t="shared" si="82"/>
        <v>2.8541854318597046</v>
      </c>
      <c r="DD80" s="91">
        <f t="shared" si="82"/>
        <v>2.2374804751826467</v>
      </c>
      <c r="DE80" s="91">
        <f t="shared" si="82"/>
        <v>4.6293268366935116</v>
      </c>
      <c r="DF80" s="91">
        <f t="shared" si="82"/>
        <v>5.4695776406925063</v>
      </c>
      <c r="DG80" s="91">
        <f t="shared" si="82"/>
        <v>5.3612868822382787</v>
      </c>
      <c r="DH80" s="91">
        <f t="shared" si="82"/>
        <v>4.3235966396787013</v>
      </c>
      <c r="DI80" s="91">
        <f t="shared" si="82"/>
        <v>3.7897900359054972</v>
      </c>
      <c r="DJ80" s="91">
        <f t="shared" si="82"/>
        <v>3.686471810248463</v>
      </c>
      <c r="DK80" s="91">
        <f t="shared" si="82"/>
        <v>2.6886733643485314</v>
      </c>
      <c r="DL80" s="91">
        <f t="shared" si="82"/>
        <v>2.8244070865175139</v>
      </c>
      <c r="DM80" s="91">
        <f t="shared" si="82"/>
        <v>5.8161070843920903</v>
      </c>
      <c r="DN80" s="91">
        <f t="shared" si="82"/>
        <v>4.0930493468062572</v>
      </c>
      <c r="DO80" s="91">
        <f t="shared" si="82"/>
        <v>4.0899730532266219</v>
      </c>
      <c r="DP80" s="91">
        <f t="shared" si="82"/>
        <v>3.3782316902748803</v>
      </c>
      <c r="DQ80" s="91">
        <f t="shared" si="82"/>
        <v>5.8998188554859716</v>
      </c>
      <c r="DR80" s="91">
        <f t="shared" si="82"/>
        <v>3.5574914423776853</v>
      </c>
      <c r="DS80" s="91">
        <f t="shared" si="82"/>
        <v>3.0217014670749496</v>
      </c>
      <c r="DT80" s="91">
        <f t="shared" si="82"/>
        <v>2.9295997934543969</v>
      </c>
      <c r="DU80" s="91">
        <f t="shared" si="82"/>
        <v>2.3556250882371899</v>
      </c>
      <c r="DV80" s="91">
        <f t="shared" si="82"/>
        <v>3.8849975354458657</v>
      </c>
      <c r="DW80" s="91">
        <f t="shared" si="82"/>
        <v>2.8425583939567218</v>
      </c>
      <c r="DX80" s="91">
        <f t="shared" si="82"/>
        <v>4.3101543897240262</v>
      </c>
      <c r="DY80" s="91">
        <f t="shared" si="82"/>
        <v>4.1975033326393891</v>
      </c>
      <c r="DZ80" s="91">
        <f t="shared" si="82"/>
        <v>4.4388644621097946</v>
      </c>
      <c r="EA80" s="91">
        <f t="shared" si="82"/>
        <v>3.1636804713290925</v>
      </c>
      <c r="EB80" s="91">
        <f t="shared" si="82"/>
        <v>2.3188959066962287</v>
      </c>
      <c r="EC80" s="91">
        <f t="shared" ref="EC80:GN80" si="83">IFERROR(IF(LEFT(TRIM(EC9),1)="T",EC78-EC79,"-"), "-")</f>
        <v>3.8628024068258711</v>
      </c>
      <c r="ED80" s="91">
        <f t="shared" si="83"/>
        <v>3.901505352234139</v>
      </c>
      <c r="EE80" s="91">
        <f t="shared" si="83"/>
        <v>3.9949742478625794</v>
      </c>
      <c r="EF80" s="91">
        <f t="shared" si="83"/>
        <v>3.1598725139116475</v>
      </c>
      <c r="EG80" s="91">
        <f t="shared" si="83"/>
        <v>3.9428575093096505</v>
      </c>
      <c r="EH80" s="91">
        <f t="shared" si="83"/>
        <v>3.9428636187039032</v>
      </c>
      <c r="EI80" s="91">
        <f t="shared" si="83"/>
        <v>3.5881380510530825</v>
      </c>
      <c r="EJ80" s="91">
        <f t="shared" si="83"/>
        <v>4.2460904486354281</v>
      </c>
      <c r="EK80" s="91">
        <f t="shared" si="83"/>
        <v>4.0989703122274754</v>
      </c>
      <c r="EL80" s="91">
        <f t="shared" si="83"/>
        <v>2.7811313573078849</v>
      </c>
      <c r="EM80" s="91">
        <f t="shared" si="83"/>
        <v>3.254858567907565</v>
      </c>
      <c r="EN80" s="91">
        <f t="shared" si="83"/>
        <v>3.3400383525476318</v>
      </c>
      <c r="EO80" s="91">
        <f t="shared" si="83"/>
        <v>2.9513930346476176</v>
      </c>
      <c r="EP80" s="91">
        <f t="shared" si="83"/>
        <v>3.8578536601817977</v>
      </c>
      <c r="EQ80" s="91">
        <f t="shared" si="83"/>
        <v>3.5053957370239015</v>
      </c>
      <c r="ER80" s="91">
        <f t="shared" si="83"/>
        <v>3.2075233243250825</v>
      </c>
      <c r="ES80" s="91">
        <f t="shared" si="83"/>
        <v>3.5077569087773526</v>
      </c>
      <c r="ET80" s="91">
        <f t="shared" si="83"/>
        <v>3.4821169048470164</v>
      </c>
      <c r="EU80" s="91">
        <f t="shared" si="83"/>
        <v>5.7121135763729303</v>
      </c>
      <c r="EV80" s="91">
        <f t="shared" si="83"/>
        <v>5.709048666641598</v>
      </c>
      <c r="EW80" s="91">
        <f t="shared" si="83"/>
        <v>6.2078756417855114</v>
      </c>
      <c r="EX80" s="91">
        <f t="shared" si="83"/>
        <v>5.4158541176895305</v>
      </c>
      <c r="EY80" s="91">
        <f t="shared" si="83"/>
        <v>5.3268933205081961</v>
      </c>
      <c r="EZ80" s="91">
        <f t="shared" si="83"/>
        <v>5.351518817146097</v>
      </c>
      <c r="FA80" s="91">
        <f t="shared" si="83"/>
        <v>5.2690113182465694</v>
      </c>
      <c r="FB80" s="91">
        <f t="shared" si="83"/>
        <v>5.2587700476677304</v>
      </c>
      <c r="FC80" s="91">
        <f t="shared" si="83"/>
        <v>4.1783544098415311</v>
      </c>
      <c r="FD80" s="91">
        <f t="shared" si="83"/>
        <v>4.1032756982954304</v>
      </c>
      <c r="FE80" s="91">
        <f t="shared" si="83"/>
        <v>3.1477268178928934</v>
      </c>
      <c r="FF80" s="91">
        <f t="shared" si="83"/>
        <v>4.4140598185161295</v>
      </c>
      <c r="FG80" s="91">
        <f t="shared" si="83"/>
        <v>2.9936379230531784</v>
      </c>
      <c r="FH80" s="91">
        <f t="shared" si="83"/>
        <v>3.8741444548914235</v>
      </c>
      <c r="FI80" s="91">
        <f t="shared" si="83"/>
        <v>3.8752864916978247</v>
      </c>
      <c r="FJ80" s="91">
        <f t="shared" si="83"/>
        <v>3.269775719952559</v>
      </c>
      <c r="FK80" s="91">
        <f t="shared" si="83"/>
        <v>4.0011272429424078</v>
      </c>
      <c r="FL80" s="91">
        <f t="shared" si="83"/>
        <v>3.446675865737415</v>
      </c>
      <c r="FM80" s="91">
        <f t="shared" si="83"/>
        <v>3.7517875996925909</v>
      </c>
      <c r="FN80" s="91">
        <f t="shared" si="83"/>
        <v>2.7659091340147306</v>
      </c>
      <c r="FO80" s="91">
        <f t="shared" si="83"/>
        <v>3.5459586004571868</v>
      </c>
      <c r="FP80" s="91">
        <f t="shared" si="83"/>
        <v>4.4982497193196629</v>
      </c>
      <c r="FQ80" s="91">
        <f t="shared" si="83"/>
        <v>4.4635048652420597</v>
      </c>
      <c r="FR80" s="91">
        <f t="shared" si="83"/>
        <v>4.3978210978259167</v>
      </c>
      <c r="FS80" s="91">
        <f t="shared" si="83"/>
        <v>4.4500211994024852</v>
      </c>
      <c r="FT80" s="91">
        <f t="shared" si="83"/>
        <v>4.6944812040706978</v>
      </c>
      <c r="FU80" s="91">
        <f t="shared" si="83"/>
        <v>4.6350398413153258</v>
      </c>
      <c r="FV80" s="91">
        <f t="shared" si="83"/>
        <v>5.9821220054784412</v>
      </c>
      <c r="FW80" s="91">
        <f t="shared" si="83"/>
        <v>3.342770001648077</v>
      </c>
      <c r="FX80" s="91">
        <f t="shared" si="83"/>
        <v>5.1844390262828455</v>
      </c>
      <c r="FY80" s="91">
        <f t="shared" si="83"/>
        <v>16.528934848985489</v>
      </c>
      <c r="FZ80" s="91">
        <f t="shared" si="83"/>
        <v>15.911671645273504</v>
      </c>
      <c r="GA80" s="91">
        <f t="shared" si="83"/>
        <v>4.369100273135988</v>
      </c>
      <c r="GB80" s="91">
        <f t="shared" si="83"/>
        <v>4.1620837028023523</v>
      </c>
      <c r="GC80" s="91">
        <f t="shared" si="83"/>
        <v>9.4908197957448657</v>
      </c>
      <c r="GD80" s="91">
        <f t="shared" si="83"/>
        <v>8.5173104609889521</v>
      </c>
      <c r="GE80" s="91">
        <f t="shared" si="83"/>
        <v>8.520036185100782</v>
      </c>
      <c r="GF80" s="91">
        <f t="shared" si="83"/>
        <v>8.5027930263641913</v>
      </c>
      <c r="GG80" s="91">
        <f t="shared" si="83"/>
        <v>8.5214575662137939</v>
      </c>
      <c r="GH80" s="91">
        <f t="shared" si="83"/>
        <v>8.5077079897325518</v>
      </c>
      <c r="GI80" s="91">
        <f t="shared" si="83"/>
        <v>8.5176742808993886</v>
      </c>
      <c r="GJ80" s="91">
        <f t="shared" si="83"/>
        <v>13.178853350610929</v>
      </c>
      <c r="GK80" s="91">
        <f t="shared" si="83"/>
        <v>19.515013102259164</v>
      </c>
      <c r="GL80" s="91">
        <f t="shared" si="83"/>
        <v>20.133666045760812</v>
      </c>
      <c r="GM80" s="91">
        <f t="shared" si="83"/>
        <v>15.144733317717971</v>
      </c>
      <c r="GN80" s="91">
        <f t="shared" si="83"/>
        <v>14.518820494587743</v>
      </c>
      <c r="GO80" s="91">
        <f t="shared" ref="GO80:IZ80" si="84">IFERROR(IF(LEFT(TRIM(GO9),1)="T",GO78-GO79,"-"), "-")</f>
        <v>7.18931474536652</v>
      </c>
      <c r="GP80" s="91">
        <f t="shared" si="84"/>
        <v>9.4998941656111509</v>
      </c>
      <c r="GQ80" s="91">
        <f t="shared" si="84"/>
        <v>8.4033219045446916</v>
      </c>
      <c r="GR80" s="91">
        <f t="shared" si="84"/>
        <v>8.3673660395716265</v>
      </c>
      <c r="GS80" s="91">
        <f t="shared" si="84"/>
        <v>5.6914919826897199</v>
      </c>
      <c r="GT80" s="91">
        <f t="shared" si="84"/>
        <v>4.9935984772272182</v>
      </c>
      <c r="GU80" s="91">
        <f t="shared" si="84"/>
        <v>4.7912473947404752</v>
      </c>
      <c r="GV80" s="91">
        <f t="shared" si="84"/>
        <v>3.7356245940290638</v>
      </c>
      <c r="GW80" s="91">
        <f t="shared" si="84"/>
        <v>4.5809871163603546</v>
      </c>
      <c r="GX80" s="91">
        <f t="shared" si="84"/>
        <v>4.8425186795182444</v>
      </c>
      <c r="GY80" s="91">
        <f t="shared" si="84"/>
        <v>3.8568049403012239</v>
      </c>
      <c r="GZ80" s="91">
        <f t="shared" si="84"/>
        <v>4.952467788404082</v>
      </c>
      <c r="HA80" s="91">
        <f t="shared" si="84"/>
        <v>4.7658578037628736</v>
      </c>
      <c r="HB80" s="91">
        <f t="shared" si="84"/>
        <v>3.1107974700011942</v>
      </c>
      <c r="HC80" s="91">
        <f t="shared" si="84"/>
        <v>3.986352175400782</v>
      </c>
      <c r="HD80" s="91">
        <f t="shared" si="84"/>
        <v>3.8719966030042361</v>
      </c>
      <c r="HE80" s="91">
        <f t="shared" si="84"/>
        <v>4.4685470098400906</v>
      </c>
      <c r="HF80" s="91">
        <f t="shared" si="84"/>
        <v>4.8344702746523431</v>
      </c>
      <c r="HG80" s="91">
        <f t="shared" si="84"/>
        <v>3.6379957753996113</v>
      </c>
      <c r="HH80" s="91">
        <f t="shared" si="84"/>
        <v>3.4532644077536663</v>
      </c>
      <c r="HI80" s="91">
        <f t="shared" si="84"/>
        <v>3.5035527612230695</v>
      </c>
      <c r="HJ80" s="91">
        <f t="shared" si="84"/>
        <v>4.4133258601058376</v>
      </c>
      <c r="HK80" s="91">
        <f t="shared" si="84"/>
        <v>4.480584955941449</v>
      </c>
      <c r="HL80" s="91">
        <f t="shared" si="84"/>
        <v>3.2208703375149206</v>
      </c>
      <c r="HM80" s="91">
        <f t="shared" si="84"/>
        <v>3.2328174763226487</v>
      </c>
      <c r="HN80" s="91">
        <f t="shared" si="84"/>
        <v>3.4093717375609103</v>
      </c>
      <c r="HO80" s="91">
        <f t="shared" si="84"/>
        <v>3.3448618047450616</v>
      </c>
      <c r="HP80" s="91">
        <f t="shared" si="84"/>
        <v>4.2964051449623035</v>
      </c>
      <c r="HQ80" s="91">
        <f t="shared" si="84"/>
        <v>4.7022129114304398</v>
      </c>
      <c r="HR80" s="91">
        <f t="shared" si="84"/>
        <v>3.2762521844686656</v>
      </c>
      <c r="HS80" s="91">
        <f t="shared" si="84"/>
        <v>3.4432975297778352</v>
      </c>
      <c r="HT80" s="91">
        <f t="shared" si="84"/>
        <v>3.3454454186766842</v>
      </c>
      <c r="HU80" s="91">
        <f t="shared" si="84"/>
        <v>3.1291034130784112</v>
      </c>
      <c r="HV80" s="91">
        <f t="shared" si="84"/>
        <v>4.6070116710166111</v>
      </c>
      <c r="HW80" s="91">
        <f t="shared" si="84"/>
        <v>4.6810398624592828</v>
      </c>
      <c r="HX80" s="91">
        <f t="shared" si="84"/>
        <v>2.8259222892478002</v>
      </c>
      <c r="HY80" s="91">
        <f t="shared" si="84"/>
        <v>3.1069034701584943</v>
      </c>
      <c r="HZ80" s="91">
        <f t="shared" si="84"/>
        <v>2.9911203844756464</v>
      </c>
      <c r="IA80" s="91">
        <f t="shared" si="84"/>
        <v>2.9583777945527068</v>
      </c>
      <c r="IB80" s="91">
        <f t="shared" si="84"/>
        <v>4.3327384970230263</v>
      </c>
      <c r="IC80" s="91">
        <f t="shared" si="84"/>
        <v>4.6256391941488406</v>
      </c>
      <c r="ID80" s="91">
        <f t="shared" si="84"/>
        <v>6.0629746665365989</v>
      </c>
      <c r="IE80" s="91">
        <f t="shared" si="84"/>
        <v>7.5893365807867212</v>
      </c>
      <c r="IF80" s="91">
        <f t="shared" si="84"/>
        <v>10.746210504854238</v>
      </c>
      <c r="IG80" s="91">
        <f t="shared" si="84"/>
        <v>9.9320568313430027</v>
      </c>
      <c r="IH80" s="91">
        <f t="shared" si="84"/>
        <v>9.6521951819067198</v>
      </c>
      <c r="II80" s="91" t="str">
        <f t="shared" si="84"/>
        <v>-</v>
      </c>
      <c r="IJ80" s="91" t="str">
        <f t="shared" si="84"/>
        <v>-</v>
      </c>
      <c r="IK80" s="91" t="str">
        <f t="shared" si="84"/>
        <v>-</v>
      </c>
      <c r="IL80" s="91" t="str">
        <f t="shared" si="84"/>
        <v>-</v>
      </c>
      <c r="IM80" s="91" t="str">
        <f t="shared" si="84"/>
        <v>-</v>
      </c>
      <c r="IN80" s="91" t="str">
        <f t="shared" si="84"/>
        <v>-</v>
      </c>
      <c r="IO80" s="91" t="str">
        <f t="shared" si="84"/>
        <v>-</v>
      </c>
      <c r="IP80" s="91" t="str">
        <f t="shared" si="84"/>
        <v>-</v>
      </c>
      <c r="IQ80" s="91" t="str">
        <f t="shared" si="84"/>
        <v>-</v>
      </c>
      <c r="IR80" s="91" t="str">
        <f t="shared" si="84"/>
        <v>-</v>
      </c>
      <c r="IS80" s="91" t="str">
        <f t="shared" si="84"/>
        <v>-</v>
      </c>
      <c r="IT80" s="91" t="str">
        <f t="shared" si="84"/>
        <v>-</v>
      </c>
      <c r="IU80" s="91" t="str">
        <f t="shared" si="84"/>
        <v>-</v>
      </c>
      <c r="IV80" s="91" t="str">
        <f t="shared" si="84"/>
        <v>-</v>
      </c>
      <c r="IW80" s="91" t="str">
        <f t="shared" si="84"/>
        <v>-</v>
      </c>
      <c r="IX80" s="91" t="str">
        <f t="shared" si="84"/>
        <v>-</v>
      </c>
      <c r="IY80" s="91">
        <f t="shared" si="84"/>
        <v>18.539324885931517</v>
      </c>
      <c r="IZ80" s="91">
        <f t="shared" si="84"/>
        <v>10.141947545568275</v>
      </c>
      <c r="JA80" s="91">
        <f t="shared" ref="JA80:LA80" si="85">IFERROR(IF(LEFT(TRIM(JA9),1)="T",JA78-JA79,"-"), "-")</f>
        <v>10.336947450401176</v>
      </c>
      <c r="JB80" s="91">
        <f t="shared" si="85"/>
        <v>10.073291033261782</v>
      </c>
      <c r="JC80" s="91">
        <f t="shared" si="85"/>
        <v>7.8471234878970009</v>
      </c>
      <c r="JD80" s="91" t="str">
        <f t="shared" si="85"/>
        <v>-</v>
      </c>
      <c r="JE80" s="91" t="str">
        <f t="shared" si="85"/>
        <v>-</v>
      </c>
      <c r="JF80" s="91" t="str">
        <f t="shared" si="85"/>
        <v>-</v>
      </c>
      <c r="JG80" s="91" t="str">
        <f t="shared" si="85"/>
        <v>-</v>
      </c>
      <c r="JH80" s="91" t="str">
        <f t="shared" si="85"/>
        <v>-</v>
      </c>
      <c r="JI80" s="91" t="str">
        <f t="shared" si="85"/>
        <v>-</v>
      </c>
      <c r="JJ80" s="91" t="str">
        <f t="shared" si="85"/>
        <v>-</v>
      </c>
      <c r="JK80" s="91" t="str">
        <f t="shared" si="85"/>
        <v>-</v>
      </c>
      <c r="JL80" s="91">
        <f t="shared" si="85"/>
        <v>11.410517803419093</v>
      </c>
      <c r="JM80" s="91">
        <f t="shared" si="85"/>
        <v>10.666168084697452</v>
      </c>
      <c r="JN80" s="91">
        <f t="shared" si="85"/>
        <v>10.064465211606858</v>
      </c>
      <c r="JO80" s="91">
        <f t="shared" si="85"/>
        <v>11.219155651000577</v>
      </c>
      <c r="JP80" s="91">
        <f t="shared" si="85"/>
        <v>10.471978811580833</v>
      </c>
      <c r="JQ80" s="91">
        <f t="shared" si="85"/>
        <v>9.9744755347333296</v>
      </c>
      <c r="JR80" s="91">
        <f t="shared" si="85"/>
        <v>11.263915505995875</v>
      </c>
      <c r="JS80" s="91">
        <f t="shared" si="85"/>
        <v>10.517388653768467</v>
      </c>
      <c r="JT80" s="91">
        <f t="shared" si="85"/>
        <v>9.9957124737702152</v>
      </c>
      <c r="JU80" s="91" t="str">
        <f t="shared" si="85"/>
        <v>-</v>
      </c>
      <c r="JV80" s="91" t="str">
        <f t="shared" si="85"/>
        <v>-</v>
      </c>
      <c r="JW80" s="91">
        <f t="shared" si="85"/>
        <v>11.69691421496557</v>
      </c>
      <c r="JX80" s="91">
        <f t="shared" si="85"/>
        <v>11.718700252902469</v>
      </c>
      <c r="JY80" s="91">
        <f t="shared" si="85"/>
        <v>11.628731491414761</v>
      </c>
      <c r="JZ80" s="91">
        <f t="shared" si="85"/>
        <v>12.197849630291024</v>
      </c>
      <c r="KA80" s="91">
        <f t="shared" si="85"/>
        <v>12.216818095881649</v>
      </c>
      <c r="KB80" s="91">
        <f t="shared" si="85"/>
        <v>12.135680846883321</v>
      </c>
      <c r="KC80" s="91" t="str">
        <f t="shared" si="85"/>
        <v>-</v>
      </c>
      <c r="KD80" s="91" t="str">
        <f t="shared" si="85"/>
        <v>-</v>
      </c>
      <c r="KE80" s="91" t="str">
        <f t="shared" si="85"/>
        <v>-</v>
      </c>
      <c r="KF80" s="91">
        <f t="shared" si="85"/>
        <v>11.585963183333838</v>
      </c>
      <c r="KG80" s="91">
        <f t="shared" si="85"/>
        <v>11.608287798218885</v>
      </c>
      <c r="KH80" s="91">
        <f t="shared" si="85"/>
        <v>11.516112678494512</v>
      </c>
      <c r="KI80" s="91">
        <f t="shared" si="85"/>
        <v>12.100010857063069</v>
      </c>
      <c r="KJ80" s="91">
        <f t="shared" si="85"/>
        <v>12.119506995735389</v>
      </c>
      <c r="KK80" s="91">
        <f t="shared" si="85"/>
        <v>12.036129143814332</v>
      </c>
      <c r="KL80" s="91" t="str">
        <f t="shared" si="85"/>
        <v>-</v>
      </c>
      <c r="KM80" s="91" t="str">
        <f t="shared" si="85"/>
        <v>-</v>
      </c>
      <c r="KN80" s="91" t="str">
        <f t="shared" si="85"/>
        <v>-</v>
      </c>
      <c r="KO80" s="91" t="str">
        <f t="shared" si="85"/>
        <v>-</v>
      </c>
      <c r="KP80" s="91" t="str">
        <f t="shared" si="85"/>
        <v>-</v>
      </c>
      <c r="KQ80" s="91">
        <f t="shared" si="85"/>
        <v>9.3195150602779453</v>
      </c>
      <c r="KR80" s="91">
        <f t="shared" si="85"/>
        <v>9.3637654951471188</v>
      </c>
      <c r="KS80" s="91">
        <f t="shared" si="85"/>
        <v>9.2007504710705756</v>
      </c>
      <c r="KT80" s="91">
        <f t="shared" si="85"/>
        <v>8.6392937791043032</v>
      </c>
      <c r="KU80" s="91">
        <f t="shared" si="85"/>
        <v>11.661790915824461</v>
      </c>
      <c r="KV80" s="91">
        <f t="shared" si="85"/>
        <v>11.683748932258329</v>
      </c>
      <c r="KW80" s="91">
        <f t="shared" si="85"/>
        <v>11.593075543938784</v>
      </c>
      <c r="KX80" s="91">
        <f t="shared" si="85"/>
        <v>12.16690921587778</v>
      </c>
      <c r="KY80" s="91">
        <f t="shared" si="85"/>
        <v>12.186045832193489</v>
      </c>
      <c r="KZ80" s="91">
        <f t="shared" si="85"/>
        <v>12.104194486446293</v>
      </c>
      <c r="LA80" s="91">
        <f t="shared" si="85"/>
        <v>12.067191609114193</v>
      </c>
      <c r="LB80" s="337"/>
      <c r="LC80" s="337"/>
      <c r="LD80" s="337"/>
      <c r="LE80" s="337"/>
      <c r="LF80" s="337"/>
      <c r="LG80" s="337"/>
      <c r="LH80" s="337"/>
      <c r="LI80" s="337"/>
      <c r="LJ80" s="337"/>
      <c r="LK80" s="337"/>
      <c r="LL80" s="337"/>
      <c r="LM80" s="337"/>
      <c r="LN80" s="337"/>
      <c r="LO80" s="337"/>
      <c r="LP80" s="337"/>
      <c r="LQ80" s="337"/>
      <c r="LR80" s="337"/>
      <c r="LS80" s="337"/>
      <c r="LT80" s="337"/>
      <c r="LU80" s="337"/>
      <c r="LV80" s="337"/>
      <c r="LW80" s="337"/>
      <c r="LX80" s="337"/>
      <c r="LY80" s="337"/>
      <c r="LZ80" s="337"/>
      <c r="MA80" s="337"/>
    </row>
    <row r="81" spans="2:339" ht="60.75" thickBot="1" x14ac:dyDescent="0.25">
      <c r="B81" s="348" t="s">
        <v>211</v>
      </c>
      <c r="C81" s="349" t="s">
        <v>242</v>
      </c>
      <c r="D81" s="350"/>
      <c r="E81" s="339"/>
      <c r="F81" s="339"/>
      <c r="G81" s="339"/>
      <c r="H81" s="339"/>
      <c r="I81" s="339"/>
      <c r="J81" s="339"/>
      <c r="K81" s="339"/>
      <c r="L81" s="339"/>
      <c r="M81" s="339"/>
      <c r="N81" s="339"/>
      <c r="O81" s="339"/>
      <c r="P81" s="339"/>
      <c r="Q81" s="339"/>
      <c r="R81" s="339"/>
      <c r="S81" s="339"/>
      <c r="T81" s="339"/>
      <c r="U81" s="339"/>
      <c r="V81" s="339"/>
      <c r="W81" s="339"/>
      <c r="X81" s="339"/>
      <c r="Y81" s="339"/>
      <c r="Z81" s="339"/>
      <c r="AA81" s="339"/>
      <c r="AB81" s="339"/>
      <c r="AC81" s="339"/>
      <c r="AD81" s="339"/>
      <c r="AE81" s="339"/>
      <c r="AF81" s="339"/>
      <c r="AG81" s="339"/>
      <c r="AH81" s="339"/>
      <c r="AI81" s="339"/>
      <c r="AJ81" s="339"/>
      <c r="AK81" s="339"/>
      <c r="AL81" s="339"/>
      <c r="AM81" s="339"/>
      <c r="AN81" s="339"/>
      <c r="AO81" s="339"/>
      <c r="AP81" s="339"/>
      <c r="AQ81" s="339"/>
      <c r="AR81" s="339"/>
      <c r="AS81" s="339"/>
      <c r="AT81" s="339"/>
      <c r="AU81" s="339"/>
      <c r="AV81" s="339"/>
      <c r="AW81" s="339"/>
      <c r="AX81" s="339"/>
      <c r="AY81" s="339"/>
      <c r="AZ81" s="339"/>
      <c r="BA81" s="339"/>
      <c r="BB81" s="339"/>
      <c r="BC81" s="339"/>
      <c r="BD81" s="339"/>
      <c r="BE81" s="339"/>
      <c r="BF81" s="339"/>
      <c r="BG81" s="339"/>
      <c r="BH81" s="339"/>
      <c r="BI81" s="339"/>
      <c r="BJ81" s="339"/>
      <c r="BK81" s="339"/>
      <c r="BL81" s="339"/>
      <c r="BM81" s="339"/>
      <c r="BN81" s="339"/>
      <c r="BO81" s="339"/>
      <c r="BP81" s="339"/>
      <c r="BQ81" s="339"/>
      <c r="BR81" s="339"/>
      <c r="BS81" s="339"/>
      <c r="BT81" s="339"/>
      <c r="BU81" s="339"/>
      <c r="BV81" s="339"/>
      <c r="BW81" s="339"/>
      <c r="BX81" s="339"/>
      <c r="BY81" s="339"/>
      <c r="BZ81" s="339"/>
      <c r="CA81" s="339"/>
      <c r="CB81" s="339"/>
      <c r="CC81" s="339"/>
      <c r="CD81" s="339"/>
      <c r="CE81" s="339"/>
      <c r="CF81" s="339"/>
      <c r="CG81" s="339"/>
      <c r="CH81" s="339"/>
      <c r="CI81" s="339"/>
      <c r="CJ81" s="339"/>
      <c r="CK81" s="339"/>
      <c r="CL81" s="339"/>
      <c r="CM81" s="339"/>
      <c r="CN81" s="339"/>
      <c r="CO81" s="339"/>
      <c r="CP81" s="339"/>
      <c r="CQ81" s="339"/>
      <c r="CR81" s="339"/>
      <c r="CS81" s="339"/>
      <c r="CT81" s="339"/>
      <c r="CU81" s="339"/>
      <c r="CV81" s="339"/>
      <c r="CW81" s="339"/>
      <c r="CX81" s="339"/>
      <c r="CY81" s="339"/>
      <c r="CZ81" s="339"/>
      <c r="DA81" s="339"/>
      <c r="DB81" s="339"/>
      <c r="DC81" s="339"/>
      <c r="DD81" s="339"/>
      <c r="DE81" s="339"/>
      <c r="DF81" s="339"/>
      <c r="DG81" s="339"/>
      <c r="DH81" s="339"/>
      <c r="DI81" s="339"/>
      <c r="DJ81" s="339"/>
      <c r="DK81" s="339"/>
      <c r="DL81" s="339"/>
      <c r="DM81" s="339"/>
      <c r="DN81" s="339"/>
      <c r="DO81" s="339"/>
      <c r="DP81" s="339"/>
      <c r="DQ81" s="339"/>
      <c r="DR81" s="339"/>
      <c r="DS81" s="339"/>
      <c r="DT81" s="339"/>
      <c r="DU81" s="339"/>
      <c r="DV81" s="339"/>
      <c r="DW81" s="339"/>
      <c r="DX81" s="339"/>
      <c r="DY81" s="339"/>
      <c r="DZ81" s="339"/>
      <c r="EA81" s="339"/>
      <c r="EB81" s="339"/>
      <c r="EC81" s="339"/>
      <c r="ED81" s="339"/>
      <c r="EE81" s="339"/>
      <c r="EF81" s="339"/>
      <c r="EG81" s="339"/>
      <c r="EH81" s="339"/>
      <c r="EI81" s="339"/>
      <c r="EJ81" s="339"/>
      <c r="EK81" s="339"/>
      <c r="EL81" s="339"/>
      <c r="EM81" s="339"/>
      <c r="EN81" s="339"/>
      <c r="EO81" s="339"/>
      <c r="EP81" s="339"/>
      <c r="EQ81" s="339"/>
      <c r="ER81" s="339"/>
      <c r="ES81" s="339"/>
      <c r="ET81" s="339"/>
      <c r="EU81" s="339"/>
      <c r="EV81" s="339"/>
      <c r="EW81" s="339"/>
      <c r="EX81" s="339"/>
      <c r="EY81" s="339"/>
      <c r="EZ81" s="339"/>
      <c r="FA81" s="339"/>
      <c r="FB81" s="339"/>
      <c r="FC81" s="339"/>
      <c r="FD81" s="339"/>
      <c r="FE81" s="339"/>
      <c r="FF81" s="339"/>
      <c r="FG81" s="339"/>
      <c r="FH81" s="339"/>
      <c r="FI81" s="339"/>
      <c r="FJ81" s="339"/>
      <c r="FK81" s="339"/>
      <c r="FL81" s="339"/>
      <c r="FM81" s="339"/>
      <c r="FN81" s="339"/>
      <c r="FO81" s="339"/>
      <c r="FP81" s="339"/>
      <c r="FQ81" s="339"/>
      <c r="FR81" s="339"/>
      <c r="FS81" s="339"/>
      <c r="FT81" s="339"/>
      <c r="FU81" s="339"/>
      <c r="FV81" s="339"/>
      <c r="FW81" s="339"/>
      <c r="FX81" s="339"/>
      <c r="FY81" s="339"/>
      <c r="FZ81" s="339"/>
      <c r="GA81" s="339"/>
      <c r="GB81" s="339"/>
      <c r="GC81" s="339"/>
      <c r="GD81" s="339"/>
      <c r="GE81" s="339"/>
      <c r="GF81" s="339"/>
      <c r="GG81" s="339"/>
      <c r="GH81" s="339"/>
      <c r="GI81" s="339"/>
      <c r="GJ81" s="339"/>
      <c r="GK81" s="339"/>
      <c r="GL81" s="339"/>
      <c r="GM81" s="339"/>
      <c r="GN81" s="339"/>
      <c r="GO81" s="339"/>
      <c r="GP81" s="339"/>
      <c r="GQ81" s="339"/>
      <c r="GR81" s="339"/>
      <c r="GS81" s="339"/>
      <c r="GT81" s="339"/>
      <c r="GU81" s="339"/>
      <c r="GV81" s="339"/>
      <c r="GW81" s="339"/>
      <c r="GX81" s="339"/>
      <c r="GY81" s="339"/>
      <c r="GZ81" s="339"/>
      <c r="HA81" s="339"/>
      <c r="HB81" s="339"/>
      <c r="HC81" s="339"/>
      <c r="HD81" s="339"/>
      <c r="HE81" s="339"/>
      <c r="HF81" s="339"/>
      <c r="HG81" s="339"/>
      <c r="HH81" s="339"/>
      <c r="HI81" s="339"/>
      <c r="HJ81" s="339"/>
      <c r="HK81" s="339"/>
      <c r="HL81" s="339"/>
      <c r="HM81" s="339"/>
      <c r="HN81" s="339"/>
      <c r="HO81" s="339"/>
      <c r="HP81" s="339"/>
      <c r="HQ81" s="339"/>
      <c r="HR81" s="339"/>
      <c r="HS81" s="339"/>
      <c r="HT81" s="339"/>
      <c r="HU81" s="339"/>
      <c r="HV81" s="339"/>
      <c r="HW81" s="339"/>
      <c r="HX81" s="339"/>
      <c r="HY81" s="339"/>
      <c r="HZ81" s="339"/>
      <c r="IA81" s="339"/>
      <c r="IB81" s="339"/>
      <c r="IC81" s="339"/>
      <c r="ID81" s="339"/>
      <c r="IE81" s="339"/>
      <c r="IF81" s="339"/>
      <c r="IG81" s="339"/>
      <c r="IH81" s="339"/>
      <c r="II81" s="339"/>
      <c r="IJ81" s="339"/>
      <c r="IK81" s="339"/>
      <c r="IL81" s="339"/>
      <c r="IM81" s="339"/>
      <c r="IN81" s="339"/>
      <c r="IO81" s="339"/>
      <c r="IP81" s="339"/>
      <c r="IQ81" s="339"/>
      <c r="IR81" s="339"/>
      <c r="IS81" s="339"/>
      <c r="IT81" s="339"/>
      <c r="IU81" s="339"/>
      <c r="IV81" s="339"/>
      <c r="IW81" s="339"/>
      <c r="IX81" s="339"/>
      <c r="IY81" s="339"/>
      <c r="IZ81" s="339"/>
      <c r="JA81" s="339"/>
      <c r="JB81" s="339"/>
      <c r="JC81" s="339"/>
      <c r="JD81" s="339"/>
      <c r="JE81" s="339"/>
      <c r="JF81" s="339"/>
      <c r="JG81" s="339"/>
      <c r="JH81" s="339"/>
      <c r="JI81" s="339"/>
      <c r="JJ81" s="339"/>
      <c r="JK81" s="339"/>
      <c r="JL81" s="339"/>
      <c r="JM81" s="339"/>
      <c r="JN81" s="339"/>
      <c r="JO81" s="339"/>
      <c r="JP81" s="339"/>
      <c r="JQ81" s="339"/>
      <c r="JR81" s="339"/>
      <c r="JS81" s="339"/>
      <c r="JT81" s="339"/>
      <c r="JU81" s="339"/>
      <c r="JV81" s="339"/>
      <c r="JW81" s="339"/>
      <c r="JX81" s="339"/>
      <c r="JY81" s="339"/>
      <c r="JZ81" s="339"/>
      <c r="KA81" s="339"/>
      <c r="KB81" s="339"/>
      <c r="KC81" s="339"/>
      <c r="KD81" s="339"/>
      <c r="KE81" s="339"/>
      <c r="KF81" s="339"/>
      <c r="KG81" s="339"/>
      <c r="KH81" s="339"/>
      <c r="KI81" s="339"/>
      <c r="KJ81" s="339"/>
      <c r="KK81" s="339"/>
      <c r="KL81" s="339"/>
      <c r="KM81" s="339"/>
      <c r="KN81" s="339"/>
      <c r="KO81" s="339"/>
      <c r="KP81" s="339"/>
      <c r="KQ81" s="339"/>
      <c r="KR81" s="339"/>
      <c r="KS81" s="339"/>
      <c r="KT81" s="339"/>
      <c r="KU81" s="339"/>
      <c r="KV81" s="339"/>
      <c r="KW81" s="339"/>
      <c r="KX81" s="339"/>
      <c r="KY81" s="339"/>
      <c r="KZ81" s="339"/>
      <c r="LA81" s="339"/>
      <c r="LB81" s="339"/>
      <c r="LC81" s="339"/>
      <c r="LD81" s="339"/>
      <c r="LE81" s="339"/>
      <c r="LF81" s="339"/>
      <c r="LG81" s="339"/>
      <c r="LH81" s="339"/>
      <c r="LI81" s="339"/>
      <c r="LJ81" s="339"/>
      <c r="LK81" s="339"/>
      <c r="LL81" s="339"/>
      <c r="LM81" s="339"/>
      <c r="LN81" s="339"/>
      <c r="LO81" s="339"/>
      <c r="LP81" s="339"/>
      <c r="LQ81" s="339"/>
      <c r="LR81" s="339"/>
      <c r="LS81" s="339"/>
      <c r="LT81" s="339"/>
      <c r="LU81" s="339"/>
      <c r="LV81" s="339"/>
      <c r="LW81" s="339"/>
      <c r="LX81" s="339"/>
      <c r="LY81" s="339"/>
      <c r="LZ81" s="339"/>
      <c r="MA81" s="339"/>
    </row>
    <row r="82" spans="2:339" ht="77.25" thickBot="1" x14ac:dyDescent="0.25">
      <c r="B82" s="23" t="s">
        <v>230</v>
      </c>
      <c r="C82" s="58" t="s">
        <v>255</v>
      </c>
      <c r="D82" s="169" t="s">
        <v>38</v>
      </c>
      <c r="E82" s="169" t="str">
        <f t="shared" ref="E82:BP82" si="86">IFERROR(IF(LEFT(TRIM(E9),1)="R",E70,"-"), "-")</f>
        <v>-</v>
      </c>
      <c r="F82" s="169" t="str">
        <f t="shared" si="86"/>
        <v>-</v>
      </c>
      <c r="G82" s="169" t="str">
        <f t="shared" si="86"/>
        <v>-</v>
      </c>
      <c r="H82" s="169" t="str">
        <f t="shared" si="86"/>
        <v>-</v>
      </c>
      <c r="I82" s="169" t="str">
        <f t="shared" si="86"/>
        <v>-</v>
      </c>
      <c r="J82" s="169" t="str">
        <f t="shared" si="86"/>
        <v>-</v>
      </c>
      <c r="K82" s="169" t="str">
        <f t="shared" si="86"/>
        <v>-</v>
      </c>
      <c r="L82" s="169" t="str">
        <f t="shared" si="86"/>
        <v>-</v>
      </c>
      <c r="M82" s="169" t="str">
        <f t="shared" si="86"/>
        <v>-</v>
      </c>
      <c r="N82" s="169" t="str">
        <f t="shared" si="86"/>
        <v>-</v>
      </c>
      <c r="O82" s="169" t="str">
        <f t="shared" si="86"/>
        <v>-</v>
      </c>
      <c r="P82" s="169" t="str">
        <f t="shared" si="86"/>
        <v>-</v>
      </c>
      <c r="Q82" s="169" t="str">
        <f t="shared" si="86"/>
        <v>-</v>
      </c>
      <c r="R82" s="169" t="str">
        <f t="shared" si="86"/>
        <v>-</v>
      </c>
      <c r="S82" s="169" t="str">
        <f t="shared" si="86"/>
        <v>-</v>
      </c>
      <c r="T82" s="169" t="str">
        <f t="shared" si="86"/>
        <v>-</v>
      </c>
      <c r="U82" s="169" t="str">
        <f t="shared" si="86"/>
        <v>-</v>
      </c>
      <c r="V82" s="169" t="str">
        <f t="shared" si="86"/>
        <v>-</v>
      </c>
      <c r="W82" s="169" t="str">
        <f t="shared" si="86"/>
        <v>-</v>
      </c>
      <c r="X82" s="169" t="str">
        <f t="shared" si="86"/>
        <v>-</v>
      </c>
      <c r="Y82" s="169" t="str">
        <f t="shared" si="86"/>
        <v>-</v>
      </c>
      <c r="Z82" s="169" t="str">
        <f t="shared" si="86"/>
        <v>-</v>
      </c>
      <c r="AA82" s="169" t="str">
        <f t="shared" si="86"/>
        <v>-</v>
      </c>
      <c r="AB82" s="169" t="str">
        <f t="shared" si="86"/>
        <v>-</v>
      </c>
      <c r="AC82" s="169" t="str">
        <f t="shared" si="86"/>
        <v>-</v>
      </c>
      <c r="AD82" s="169" t="str">
        <f t="shared" si="86"/>
        <v>-</v>
      </c>
      <c r="AE82" s="169" t="str">
        <f t="shared" si="86"/>
        <v>-</v>
      </c>
      <c r="AF82" s="169" t="str">
        <f t="shared" si="86"/>
        <v>-</v>
      </c>
      <c r="AG82" s="169" t="str">
        <f t="shared" si="86"/>
        <v>-</v>
      </c>
      <c r="AH82" s="169" t="str">
        <f t="shared" si="86"/>
        <v>-</v>
      </c>
      <c r="AI82" s="169" t="str">
        <f t="shared" si="86"/>
        <v>-</v>
      </c>
      <c r="AJ82" s="169" t="str">
        <f t="shared" si="86"/>
        <v>-</v>
      </c>
      <c r="AK82" s="169" t="str">
        <f t="shared" si="86"/>
        <v>-</v>
      </c>
      <c r="AL82" s="169" t="str">
        <f t="shared" si="86"/>
        <v>-</v>
      </c>
      <c r="AM82" s="169" t="str">
        <f t="shared" si="86"/>
        <v>-</v>
      </c>
      <c r="AN82" s="169" t="str">
        <f t="shared" si="86"/>
        <v>-</v>
      </c>
      <c r="AO82" s="169" t="str">
        <f t="shared" si="86"/>
        <v>-</v>
      </c>
      <c r="AP82" s="169" t="str">
        <f t="shared" si="86"/>
        <v>-</v>
      </c>
      <c r="AQ82" s="169" t="str">
        <f t="shared" si="86"/>
        <v>-</v>
      </c>
      <c r="AR82" s="169" t="str">
        <f t="shared" si="86"/>
        <v>-</v>
      </c>
      <c r="AS82" s="169" t="str">
        <f t="shared" si="86"/>
        <v>-</v>
      </c>
      <c r="AT82" s="169" t="str">
        <f t="shared" si="86"/>
        <v>-</v>
      </c>
      <c r="AU82" s="169" t="str">
        <f t="shared" si="86"/>
        <v>-</v>
      </c>
      <c r="AV82" s="169" t="str">
        <f t="shared" si="86"/>
        <v>-</v>
      </c>
      <c r="AW82" s="169" t="str">
        <f t="shared" si="86"/>
        <v>-</v>
      </c>
      <c r="AX82" s="169" t="str">
        <f t="shared" si="86"/>
        <v>-</v>
      </c>
      <c r="AY82" s="169" t="str">
        <f t="shared" si="86"/>
        <v>-</v>
      </c>
      <c r="AZ82" s="169" t="str">
        <f t="shared" si="86"/>
        <v>-</v>
      </c>
      <c r="BA82" s="169" t="str">
        <f t="shared" si="86"/>
        <v>-</v>
      </c>
      <c r="BB82" s="169" t="str">
        <f t="shared" si="86"/>
        <v>-</v>
      </c>
      <c r="BC82" s="169" t="str">
        <f t="shared" si="86"/>
        <v>-</v>
      </c>
      <c r="BD82" s="169" t="str">
        <f t="shared" si="86"/>
        <v>-</v>
      </c>
      <c r="BE82" s="169" t="str">
        <f t="shared" si="86"/>
        <v>-</v>
      </c>
      <c r="BF82" s="169" t="str">
        <f t="shared" si="86"/>
        <v>-</v>
      </c>
      <c r="BG82" s="169" t="str">
        <f t="shared" si="86"/>
        <v>-</v>
      </c>
      <c r="BH82" s="169" t="str">
        <f t="shared" si="86"/>
        <v>-</v>
      </c>
      <c r="BI82" s="169" t="str">
        <f t="shared" si="86"/>
        <v>-</v>
      </c>
      <c r="BJ82" s="169" t="str">
        <f t="shared" si="86"/>
        <v>-</v>
      </c>
      <c r="BK82" s="169" t="str">
        <f t="shared" si="86"/>
        <v>-</v>
      </c>
      <c r="BL82" s="169" t="str">
        <f t="shared" si="86"/>
        <v>-</v>
      </c>
      <c r="BM82" s="169" t="str">
        <f t="shared" si="86"/>
        <v>-</v>
      </c>
      <c r="BN82" s="169" t="str">
        <f t="shared" si="86"/>
        <v>-</v>
      </c>
      <c r="BO82" s="169" t="str">
        <f t="shared" si="86"/>
        <v>-</v>
      </c>
      <c r="BP82" s="169" t="str">
        <f t="shared" si="86"/>
        <v>-</v>
      </c>
      <c r="BQ82" s="169" t="str">
        <f t="shared" ref="BQ82:EB82" si="87">IFERROR(IF(LEFT(TRIM(BQ9),1)="R",BQ70,"-"), "-")</f>
        <v>-</v>
      </c>
      <c r="BR82" s="169" t="str">
        <f t="shared" si="87"/>
        <v>-</v>
      </c>
      <c r="BS82" s="169" t="str">
        <f t="shared" si="87"/>
        <v>-</v>
      </c>
      <c r="BT82" s="169" t="str">
        <f t="shared" si="87"/>
        <v>-</v>
      </c>
      <c r="BU82" s="169" t="str">
        <f t="shared" si="87"/>
        <v>-</v>
      </c>
      <c r="BV82" s="169" t="str">
        <f t="shared" si="87"/>
        <v>-</v>
      </c>
      <c r="BW82" s="169" t="str">
        <f t="shared" si="87"/>
        <v>-</v>
      </c>
      <c r="BX82" s="169" t="str">
        <f t="shared" si="87"/>
        <v>-</v>
      </c>
      <c r="BY82" s="169" t="str">
        <f t="shared" si="87"/>
        <v>-</v>
      </c>
      <c r="BZ82" s="169" t="str">
        <f t="shared" si="87"/>
        <v>-</v>
      </c>
      <c r="CA82" s="169" t="str">
        <f t="shared" si="87"/>
        <v>-</v>
      </c>
      <c r="CB82" s="169" t="str">
        <f t="shared" si="87"/>
        <v>-</v>
      </c>
      <c r="CC82" s="169" t="str">
        <f t="shared" si="87"/>
        <v>-</v>
      </c>
      <c r="CD82" s="169" t="str">
        <f t="shared" si="87"/>
        <v>-</v>
      </c>
      <c r="CE82" s="169" t="str">
        <f t="shared" si="87"/>
        <v>-</v>
      </c>
      <c r="CF82" s="169" t="str">
        <f t="shared" si="87"/>
        <v>-</v>
      </c>
      <c r="CG82" s="169" t="str">
        <f t="shared" si="87"/>
        <v>-</v>
      </c>
      <c r="CH82" s="169" t="str">
        <f t="shared" si="87"/>
        <v>-</v>
      </c>
      <c r="CI82" s="169" t="str">
        <f t="shared" si="87"/>
        <v>-</v>
      </c>
      <c r="CJ82" s="169" t="str">
        <f t="shared" si="87"/>
        <v>-</v>
      </c>
      <c r="CK82" s="169" t="str">
        <f t="shared" si="87"/>
        <v>-</v>
      </c>
      <c r="CL82" s="169" t="str">
        <f t="shared" si="87"/>
        <v>-</v>
      </c>
      <c r="CM82" s="169" t="str">
        <f t="shared" si="87"/>
        <v>-</v>
      </c>
      <c r="CN82" s="169" t="str">
        <f t="shared" si="87"/>
        <v>-</v>
      </c>
      <c r="CO82" s="169" t="str">
        <f t="shared" si="87"/>
        <v>-</v>
      </c>
      <c r="CP82" s="169" t="str">
        <f t="shared" si="87"/>
        <v>-</v>
      </c>
      <c r="CQ82" s="169" t="str">
        <f t="shared" si="87"/>
        <v>-</v>
      </c>
      <c r="CR82" s="169" t="str">
        <f t="shared" si="87"/>
        <v>-</v>
      </c>
      <c r="CS82" s="169" t="str">
        <f t="shared" si="87"/>
        <v>-</v>
      </c>
      <c r="CT82" s="169" t="str">
        <f t="shared" si="87"/>
        <v>-</v>
      </c>
      <c r="CU82" s="169" t="str">
        <f t="shared" si="87"/>
        <v>-</v>
      </c>
      <c r="CV82" s="169" t="str">
        <f t="shared" si="87"/>
        <v>-</v>
      </c>
      <c r="CW82" s="169" t="str">
        <f t="shared" si="87"/>
        <v>-</v>
      </c>
      <c r="CX82" s="169" t="str">
        <f t="shared" si="87"/>
        <v>-</v>
      </c>
      <c r="CY82" s="169" t="str">
        <f t="shared" si="87"/>
        <v>-</v>
      </c>
      <c r="CZ82" s="169" t="str">
        <f t="shared" si="87"/>
        <v>-</v>
      </c>
      <c r="DA82" s="169" t="str">
        <f t="shared" si="87"/>
        <v>-</v>
      </c>
      <c r="DB82" s="169" t="str">
        <f t="shared" si="87"/>
        <v>-</v>
      </c>
      <c r="DC82" s="169" t="str">
        <f t="shared" si="87"/>
        <v>-</v>
      </c>
      <c r="DD82" s="169" t="str">
        <f t="shared" si="87"/>
        <v>-</v>
      </c>
      <c r="DE82" s="169" t="str">
        <f t="shared" si="87"/>
        <v>-</v>
      </c>
      <c r="DF82" s="169" t="str">
        <f t="shared" si="87"/>
        <v>-</v>
      </c>
      <c r="DG82" s="169" t="str">
        <f t="shared" si="87"/>
        <v>-</v>
      </c>
      <c r="DH82" s="169" t="str">
        <f t="shared" si="87"/>
        <v>-</v>
      </c>
      <c r="DI82" s="169" t="str">
        <f t="shared" si="87"/>
        <v>-</v>
      </c>
      <c r="DJ82" s="169" t="str">
        <f t="shared" si="87"/>
        <v>-</v>
      </c>
      <c r="DK82" s="169" t="str">
        <f t="shared" si="87"/>
        <v>-</v>
      </c>
      <c r="DL82" s="169" t="str">
        <f t="shared" si="87"/>
        <v>-</v>
      </c>
      <c r="DM82" s="169" t="str">
        <f t="shared" si="87"/>
        <v>-</v>
      </c>
      <c r="DN82" s="169" t="str">
        <f t="shared" si="87"/>
        <v>-</v>
      </c>
      <c r="DO82" s="169" t="str">
        <f t="shared" si="87"/>
        <v>-</v>
      </c>
      <c r="DP82" s="169" t="str">
        <f t="shared" si="87"/>
        <v>-</v>
      </c>
      <c r="DQ82" s="169" t="str">
        <f t="shared" si="87"/>
        <v>-</v>
      </c>
      <c r="DR82" s="169" t="str">
        <f t="shared" si="87"/>
        <v>-</v>
      </c>
      <c r="DS82" s="169" t="str">
        <f t="shared" si="87"/>
        <v>-</v>
      </c>
      <c r="DT82" s="169" t="str">
        <f t="shared" si="87"/>
        <v>-</v>
      </c>
      <c r="DU82" s="169" t="str">
        <f t="shared" si="87"/>
        <v>-</v>
      </c>
      <c r="DV82" s="169" t="str">
        <f t="shared" si="87"/>
        <v>-</v>
      </c>
      <c r="DW82" s="169" t="str">
        <f t="shared" si="87"/>
        <v>-</v>
      </c>
      <c r="DX82" s="169" t="str">
        <f t="shared" si="87"/>
        <v>-</v>
      </c>
      <c r="DY82" s="169" t="str">
        <f t="shared" si="87"/>
        <v>-</v>
      </c>
      <c r="DZ82" s="169" t="str">
        <f t="shared" si="87"/>
        <v>-</v>
      </c>
      <c r="EA82" s="169" t="str">
        <f t="shared" si="87"/>
        <v>-</v>
      </c>
      <c r="EB82" s="169" t="str">
        <f t="shared" si="87"/>
        <v>-</v>
      </c>
      <c r="EC82" s="169" t="str">
        <f t="shared" ref="EC82:GN82" si="88">IFERROR(IF(LEFT(TRIM(EC9),1)="R",EC70,"-"), "-")</f>
        <v>-</v>
      </c>
      <c r="ED82" s="169" t="str">
        <f t="shared" si="88"/>
        <v>-</v>
      </c>
      <c r="EE82" s="169" t="str">
        <f t="shared" si="88"/>
        <v>-</v>
      </c>
      <c r="EF82" s="169" t="str">
        <f t="shared" si="88"/>
        <v>-</v>
      </c>
      <c r="EG82" s="169" t="str">
        <f t="shared" si="88"/>
        <v>-</v>
      </c>
      <c r="EH82" s="169" t="str">
        <f t="shared" si="88"/>
        <v>-</v>
      </c>
      <c r="EI82" s="169" t="str">
        <f t="shared" si="88"/>
        <v>-</v>
      </c>
      <c r="EJ82" s="169" t="str">
        <f t="shared" si="88"/>
        <v>-</v>
      </c>
      <c r="EK82" s="169" t="str">
        <f t="shared" si="88"/>
        <v>-</v>
      </c>
      <c r="EL82" s="169" t="str">
        <f t="shared" si="88"/>
        <v>-</v>
      </c>
      <c r="EM82" s="169" t="str">
        <f t="shared" si="88"/>
        <v>-</v>
      </c>
      <c r="EN82" s="169" t="str">
        <f t="shared" si="88"/>
        <v>-</v>
      </c>
      <c r="EO82" s="169" t="str">
        <f t="shared" si="88"/>
        <v>-</v>
      </c>
      <c r="EP82" s="169" t="str">
        <f t="shared" si="88"/>
        <v>-</v>
      </c>
      <c r="EQ82" s="169" t="str">
        <f t="shared" si="88"/>
        <v>-</v>
      </c>
      <c r="ER82" s="169" t="str">
        <f t="shared" si="88"/>
        <v>-</v>
      </c>
      <c r="ES82" s="169" t="str">
        <f t="shared" si="88"/>
        <v>-</v>
      </c>
      <c r="ET82" s="169" t="str">
        <f t="shared" si="88"/>
        <v>-</v>
      </c>
      <c r="EU82" s="169" t="str">
        <f t="shared" si="88"/>
        <v>-</v>
      </c>
      <c r="EV82" s="169" t="str">
        <f t="shared" si="88"/>
        <v>-</v>
      </c>
      <c r="EW82" s="169" t="str">
        <f t="shared" si="88"/>
        <v>-</v>
      </c>
      <c r="EX82" s="169" t="str">
        <f t="shared" si="88"/>
        <v>-</v>
      </c>
      <c r="EY82" s="169" t="str">
        <f t="shared" si="88"/>
        <v>-</v>
      </c>
      <c r="EZ82" s="169" t="str">
        <f t="shared" si="88"/>
        <v>-</v>
      </c>
      <c r="FA82" s="169" t="str">
        <f t="shared" si="88"/>
        <v>-</v>
      </c>
      <c r="FB82" s="169" t="str">
        <f t="shared" si="88"/>
        <v>-</v>
      </c>
      <c r="FC82" s="169" t="str">
        <f t="shared" si="88"/>
        <v>-</v>
      </c>
      <c r="FD82" s="169" t="str">
        <f t="shared" si="88"/>
        <v>-</v>
      </c>
      <c r="FE82" s="169" t="str">
        <f t="shared" si="88"/>
        <v>-</v>
      </c>
      <c r="FF82" s="169" t="str">
        <f t="shared" si="88"/>
        <v>-</v>
      </c>
      <c r="FG82" s="169" t="str">
        <f t="shared" si="88"/>
        <v>-</v>
      </c>
      <c r="FH82" s="169" t="str">
        <f t="shared" si="88"/>
        <v>-</v>
      </c>
      <c r="FI82" s="169" t="str">
        <f t="shared" si="88"/>
        <v>-</v>
      </c>
      <c r="FJ82" s="169" t="str">
        <f t="shared" si="88"/>
        <v>-</v>
      </c>
      <c r="FK82" s="169" t="str">
        <f t="shared" si="88"/>
        <v>-</v>
      </c>
      <c r="FL82" s="169" t="str">
        <f t="shared" si="88"/>
        <v>-</v>
      </c>
      <c r="FM82" s="169" t="str">
        <f t="shared" si="88"/>
        <v>-</v>
      </c>
      <c r="FN82" s="169" t="str">
        <f t="shared" si="88"/>
        <v>-</v>
      </c>
      <c r="FO82" s="169" t="str">
        <f t="shared" si="88"/>
        <v>-</v>
      </c>
      <c r="FP82" s="169" t="str">
        <f t="shared" si="88"/>
        <v>-</v>
      </c>
      <c r="FQ82" s="169" t="str">
        <f t="shared" si="88"/>
        <v>-</v>
      </c>
      <c r="FR82" s="169" t="str">
        <f t="shared" si="88"/>
        <v>-</v>
      </c>
      <c r="FS82" s="169" t="str">
        <f t="shared" si="88"/>
        <v>-</v>
      </c>
      <c r="FT82" s="169" t="str">
        <f t="shared" si="88"/>
        <v>-</v>
      </c>
      <c r="FU82" s="169" t="str">
        <f t="shared" si="88"/>
        <v>-</v>
      </c>
      <c r="FV82" s="169" t="str">
        <f t="shared" si="88"/>
        <v>-</v>
      </c>
      <c r="FW82" s="169" t="str">
        <f t="shared" si="88"/>
        <v>-</v>
      </c>
      <c r="FX82" s="169" t="str">
        <f t="shared" si="88"/>
        <v>-</v>
      </c>
      <c r="FY82" s="169" t="str">
        <f t="shared" si="88"/>
        <v>-</v>
      </c>
      <c r="FZ82" s="169" t="str">
        <f t="shared" si="88"/>
        <v>-</v>
      </c>
      <c r="GA82" s="169" t="str">
        <f t="shared" si="88"/>
        <v>-</v>
      </c>
      <c r="GB82" s="169" t="str">
        <f t="shared" si="88"/>
        <v>-</v>
      </c>
      <c r="GC82" s="169" t="str">
        <f t="shared" si="88"/>
        <v>-</v>
      </c>
      <c r="GD82" s="169" t="str">
        <f t="shared" si="88"/>
        <v>-</v>
      </c>
      <c r="GE82" s="169" t="str">
        <f t="shared" si="88"/>
        <v>-</v>
      </c>
      <c r="GF82" s="169" t="str">
        <f t="shared" si="88"/>
        <v>-</v>
      </c>
      <c r="GG82" s="169" t="str">
        <f t="shared" si="88"/>
        <v>-</v>
      </c>
      <c r="GH82" s="169" t="str">
        <f t="shared" si="88"/>
        <v>-</v>
      </c>
      <c r="GI82" s="169" t="str">
        <f t="shared" si="88"/>
        <v>-</v>
      </c>
      <c r="GJ82" s="169" t="str">
        <f t="shared" si="88"/>
        <v>-</v>
      </c>
      <c r="GK82" s="169" t="str">
        <f t="shared" si="88"/>
        <v>-</v>
      </c>
      <c r="GL82" s="169" t="str">
        <f t="shared" si="88"/>
        <v>-</v>
      </c>
      <c r="GM82" s="169" t="str">
        <f t="shared" si="88"/>
        <v>-</v>
      </c>
      <c r="GN82" s="169" t="str">
        <f t="shared" si="88"/>
        <v>-</v>
      </c>
      <c r="GO82" s="169" t="str">
        <f t="shared" ref="GO82:IZ82" si="89">IFERROR(IF(LEFT(TRIM(GO9),1)="R",GO70,"-"), "-")</f>
        <v>-</v>
      </c>
      <c r="GP82" s="169" t="str">
        <f t="shared" si="89"/>
        <v>-</v>
      </c>
      <c r="GQ82" s="169" t="str">
        <f t="shared" si="89"/>
        <v>-</v>
      </c>
      <c r="GR82" s="169" t="str">
        <f t="shared" si="89"/>
        <v>-</v>
      </c>
      <c r="GS82" s="169" t="str">
        <f t="shared" si="89"/>
        <v>-</v>
      </c>
      <c r="GT82" s="169" t="str">
        <f t="shared" si="89"/>
        <v>-</v>
      </c>
      <c r="GU82" s="169" t="str">
        <f t="shared" si="89"/>
        <v>-</v>
      </c>
      <c r="GV82" s="169" t="str">
        <f t="shared" si="89"/>
        <v>-</v>
      </c>
      <c r="GW82" s="169" t="str">
        <f t="shared" si="89"/>
        <v>-</v>
      </c>
      <c r="GX82" s="169" t="str">
        <f t="shared" si="89"/>
        <v>-</v>
      </c>
      <c r="GY82" s="169" t="str">
        <f t="shared" si="89"/>
        <v>-</v>
      </c>
      <c r="GZ82" s="169" t="str">
        <f t="shared" si="89"/>
        <v>-</v>
      </c>
      <c r="HA82" s="169" t="str">
        <f t="shared" si="89"/>
        <v>-</v>
      </c>
      <c r="HB82" s="169" t="str">
        <f t="shared" si="89"/>
        <v>-</v>
      </c>
      <c r="HC82" s="169" t="str">
        <f t="shared" si="89"/>
        <v>-</v>
      </c>
      <c r="HD82" s="169" t="str">
        <f t="shared" si="89"/>
        <v>-</v>
      </c>
      <c r="HE82" s="169" t="str">
        <f t="shared" si="89"/>
        <v>-</v>
      </c>
      <c r="HF82" s="169" t="str">
        <f t="shared" si="89"/>
        <v>-</v>
      </c>
      <c r="HG82" s="169" t="str">
        <f t="shared" si="89"/>
        <v>-</v>
      </c>
      <c r="HH82" s="169" t="str">
        <f t="shared" si="89"/>
        <v>-</v>
      </c>
      <c r="HI82" s="169" t="str">
        <f t="shared" si="89"/>
        <v>-</v>
      </c>
      <c r="HJ82" s="169" t="str">
        <f t="shared" si="89"/>
        <v>-</v>
      </c>
      <c r="HK82" s="169" t="str">
        <f t="shared" si="89"/>
        <v>-</v>
      </c>
      <c r="HL82" s="169" t="str">
        <f t="shared" si="89"/>
        <v>-</v>
      </c>
      <c r="HM82" s="169" t="str">
        <f t="shared" si="89"/>
        <v>-</v>
      </c>
      <c r="HN82" s="169" t="str">
        <f t="shared" si="89"/>
        <v>-</v>
      </c>
      <c r="HO82" s="169" t="str">
        <f t="shared" si="89"/>
        <v>-</v>
      </c>
      <c r="HP82" s="169" t="str">
        <f t="shared" si="89"/>
        <v>-</v>
      </c>
      <c r="HQ82" s="169" t="str">
        <f t="shared" si="89"/>
        <v>-</v>
      </c>
      <c r="HR82" s="169" t="str">
        <f t="shared" si="89"/>
        <v>-</v>
      </c>
      <c r="HS82" s="169" t="str">
        <f t="shared" si="89"/>
        <v>-</v>
      </c>
      <c r="HT82" s="169" t="str">
        <f t="shared" si="89"/>
        <v>-</v>
      </c>
      <c r="HU82" s="169" t="str">
        <f t="shared" si="89"/>
        <v>-</v>
      </c>
      <c r="HV82" s="169" t="str">
        <f t="shared" si="89"/>
        <v>-</v>
      </c>
      <c r="HW82" s="169" t="str">
        <f t="shared" si="89"/>
        <v>-</v>
      </c>
      <c r="HX82" s="169" t="str">
        <f t="shared" si="89"/>
        <v>-</v>
      </c>
      <c r="HY82" s="169" t="str">
        <f t="shared" si="89"/>
        <v>-</v>
      </c>
      <c r="HZ82" s="169" t="str">
        <f t="shared" si="89"/>
        <v>-</v>
      </c>
      <c r="IA82" s="169" t="str">
        <f t="shared" si="89"/>
        <v>-</v>
      </c>
      <c r="IB82" s="169" t="str">
        <f t="shared" si="89"/>
        <v>-</v>
      </c>
      <c r="IC82" s="169" t="str">
        <f t="shared" si="89"/>
        <v>-</v>
      </c>
      <c r="ID82" s="169" t="str">
        <f t="shared" si="89"/>
        <v>-</v>
      </c>
      <c r="IE82" s="169" t="str">
        <f t="shared" si="89"/>
        <v>-</v>
      </c>
      <c r="IF82" s="169" t="str">
        <f t="shared" si="89"/>
        <v>-</v>
      </c>
      <c r="IG82" s="169" t="str">
        <f t="shared" si="89"/>
        <v>-</v>
      </c>
      <c r="IH82" s="169" t="str">
        <f t="shared" si="89"/>
        <v>-</v>
      </c>
      <c r="II82" s="169">
        <f t="shared" si="89"/>
        <v>11.855739804351398</v>
      </c>
      <c r="IJ82" s="169">
        <f t="shared" si="89"/>
        <v>11.855739804351398</v>
      </c>
      <c r="IK82" s="169">
        <f t="shared" si="89"/>
        <v>11.855739804351398</v>
      </c>
      <c r="IL82" s="169">
        <f t="shared" si="89"/>
        <v>11.855739804351398</v>
      </c>
      <c r="IM82" s="169">
        <f t="shared" si="89"/>
        <v>11.855739804351398</v>
      </c>
      <c r="IN82" s="169">
        <f t="shared" si="89"/>
        <v>11.857108650167172</v>
      </c>
      <c r="IO82" s="169">
        <f t="shared" si="89"/>
        <v>11.857108650167172</v>
      </c>
      <c r="IP82" s="169">
        <f t="shared" si="89"/>
        <v>11.857108650167172</v>
      </c>
      <c r="IQ82" s="169">
        <f t="shared" si="89"/>
        <v>11.857108650167172</v>
      </c>
      <c r="IR82" s="169">
        <f t="shared" si="89"/>
        <v>11.857108650167172</v>
      </c>
      <c r="IS82" s="169">
        <f t="shared" si="89"/>
        <v>11.15513355814614</v>
      </c>
      <c r="IT82" s="169">
        <f t="shared" si="89"/>
        <v>15.309803971354176</v>
      </c>
      <c r="IU82" s="169">
        <f t="shared" si="89"/>
        <v>17.500086555838053</v>
      </c>
      <c r="IV82" s="169">
        <f t="shared" si="89"/>
        <v>19.188401189233499</v>
      </c>
      <c r="IW82" s="169">
        <f t="shared" si="89"/>
        <v>19.948629027746975</v>
      </c>
      <c r="IX82" s="169">
        <f t="shared" si="89"/>
        <v>19.948629027746975</v>
      </c>
      <c r="IY82" s="169" t="str">
        <f t="shared" si="89"/>
        <v>-</v>
      </c>
      <c r="IZ82" s="169" t="str">
        <f t="shared" si="89"/>
        <v>-</v>
      </c>
      <c r="JA82" s="169" t="str">
        <f t="shared" ref="JA82:LA82" si="90">IFERROR(IF(LEFT(TRIM(JA9),1)="R",JA70,"-"), "-")</f>
        <v>-</v>
      </c>
      <c r="JB82" s="169" t="str">
        <f t="shared" si="90"/>
        <v>-</v>
      </c>
      <c r="JC82" s="169" t="str">
        <f t="shared" si="90"/>
        <v>-</v>
      </c>
      <c r="JD82" s="169" t="str">
        <f t="shared" si="90"/>
        <v>-</v>
      </c>
      <c r="JE82" s="169" t="str">
        <f t="shared" si="90"/>
        <v>-</v>
      </c>
      <c r="JF82" s="169" t="str">
        <f t="shared" si="90"/>
        <v>-</v>
      </c>
      <c r="JG82" s="169" t="str">
        <f t="shared" si="90"/>
        <v>-</v>
      </c>
      <c r="JH82" s="169" t="str">
        <f t="shared" si="90"/>
        <v>-</v>
      </c>
      <c r="JI82" s="169" t="str">
        <f t="shared" si="90"/>
        <v>-</v>
      </c>
      <c r="JJ82" s="169" t="str">
        <f t="shared" si="90"/>
        <v>-</v>
      </c>
      <c r="JK82" s="169" t="str">
        <f t="shared" si="90"/>
        <v>-</v>
      </c>
      <c r="JL82" s="169" t="str">
        <f t="shared" si="90"/>
        <v>-</v>
      </c>
      <c r="JM82" s="169" t="str">
        <f t="shared" si="90"/>
        <v>-</v>
      </c>
      <c r="JN82" s="169" t="str">
        <f t="shared" si="90"/>
        <v>-</v>
      </c>
      <c r="JO82" s="169" t="str">
        <f t="shared" si="90"/>
        <v>-</v>
      </c>
      <c r="JP82" s="169" t="str">
        <f t="shared" si="90"/>
        <v>-</v>
      </c>
      <c r="JQ82" s="169" t="str">
        <f t="shared" si="90"/>
        <v>-</v>
      </c>
      <c r="JR82" s="169" t="str">
        <f t="shared" si="90"/>
        <v>-</v>
      </c>
      <c r="JS82" s="169" t="str">
        <f t="shared" si="90"/>
        <v>-</v>
      </c>
      <c r="JT82" s="169" t="str">
        <f t="shared" si="90"/>
        <v>-</v>
      </c>
      <c r="JU82" s="169">
        <f t="shared" si="90"/>
        <v>17.205425088001284</v>
      </c>
      <c r="JV82" s="169">
        <f t="shared" si="90"/>
        <v>19.548120802965634</v>
      </c>
      <c r="JW82" s="169" t="str">
        <f t="shared" si="90"/>
        <v>-</v>
      </c>
      <c r="JX82" s="169" t="str">
        <f t="shared" si="90"/>
        <v>-</v>
      </c>
      <c r="JY82" s="169" t="str">
        <f t="shared" si="90"/>
        <v>-</v>
      </c>
      <c r="JZ82" s="169" t="str">
        <f t="shared" si="90"/>
        <v>-</v>
      </c>
      <c r="KA82" s="169" t="str">
        <f t="shared" si="90"/>
        <v>-</v>
      </c>
      <c r="KB82" s="169" t="str">
        <f t="shared" si="90"/>
        <v>-</v>
      </c>
      <c r="KC82" s="169">
        <f t="shared" si="90"/>
        <v>17.022223460353644</v>
      </c>
      <c r="KD82" s="169">
        <f t="shared" si="90"/>
        <v>19.390556030095997</v>
      </c>
      <c r="KE82" s="169">
        <f t="shared" si="90"/>
        <v>19.455419107758022</v>
      </c>
      <c r="KF82" s="169" t="str">
        <f t="shared" si="90"/>
        <v>-</v>
      </c>
      <c r="KG82" s="169" t="str">
        <f t="shared" si="90"/>
        <v>-</v>
      </c>
      <c r="KH82" s="169" t="str">
        <f t="shared" si="90"/>
        <v>-</v>
      </c>
      <c r="KI82" s="169" t="str">
        <f t="shared" si="90"/>
        <v>-</v>
      </c>
      <c r="KJ82" s="169" t="str">
        <f t="shared" si="90"/>
        <v>-</v>
      </c>
      <c r="KK82" s="169" t="str">
        <f t="shared" si="90"/>
        <v>-</v>
      </c>
      <c r="KL82" s="169">
        <f t="shared" si="90"/>
        <v>22.999089123645348</v>
      </c>
      <c r="KM82" s="169">
        <f t="shared" si="90"/>
        <v>17.084241371242619</v>
      </c>
      <c r="KN82" s="169">
        <f t="shared" si="90"/>
        <v>19.443999249157841</v>
      </c>
      <c r="KO82" s="169">
        <f t="shared" si="90"/>
        <v>13.63097055226763</v>
      </c>
      <c r="KP82" s="169">
        <f t="shared" si="90"/>
        <v>19.508555689402634</v>
      </c>
      <c r="KQ82" s="169" t="str">
        <f t="shared" si="90"/>
        <v>-</v>
      </c>
      <c r="KR82" s="169" t="str">
        <f t="shared" si="90"/>
        <v>-</v>
      </c>
      <c r="KS82" s="169" t="str">
        <f t="shared" si="90"/>
        <v>-</v>
      </c>
      <c r="KT82" s="169" t="str">
        <f t="shared" si="90"/>
        <v>-</v>
      </c>
      <c r="KU82" s="169" t="str">
        <f t="shared" si="90"/>
        <v>-</v>
      </c>
      <c r="KV82" s="169" t="str">
        <f t="shared" si="90"/>
        <v>-</v>
      </c>
      <c r="KW82" s="169" t="str">
        <f t="shared" si="90"/>
        <v>-</v>
      </c>
      <c r="KX82" s="169" t="str">
        <f t="shared" si="90"/>
        <v>-</v>
      </c>
      <c r="KY82" s="169" t="str">
        <f t="shared" si="90"/>
        <v>-</v>
      </c>
      <c r="KZ82" s="169" t="str">
        <f t="shared" si="90"/>
        <v>-</v>
      </c>
      <c r="LA82" s="169" t="str">
        <f t="shared" si="90"/>
        <v>-</v>
      </c>
      <c r="LB82" s="337"/>
      <c r="LC82" s="337"/>
      <c r="LD82" s="337"/>
      <c r="LE82" s="337"/>
      <c r="LF82" s="337"/>
      <c r="LG82" s="337"/>
      <c r="LH82" s="337"/>
      <c r="LI82" s="337"/>
      <c r="LJ82" s="337"/>
      <c r="LK82" s="337"/>
      <c r="LL82" s="337"/>
      <c r="LM82" s="337"/>
      <c r="LN82" s="337"/>
      <c r="LO82" s="337"/>
      <c r="LP82" s="337"/>
      <c r="LQ82" s="337"/>
      <c r="LR82" s="337"/>
      <c r="LS82" s="337"/>
      <c r="LT82" s="337"/>
      <c r="LU82" s="337"/>
      <c r="LV82" s="337"/>
      <c r="LW82" s="337"/>
      <c r="LX82" s="337"/>
      <c r="LY82" s="337"/>
      <c r="LZ82" s="337"/>
      <c r="MA82" s="337"/>
    </row>
    <row r="83" spans="2:339" ht="77.25" thickBot="1" x14ac:dyDescent="0.25">
      <c r="B83" s="23" t="s">
        <v>231</v>
      </c>
      <c r="C83" s="58" t="s">
        <v>245</v>
      </c>
      <c r="D83" s="169" t="s">
        <v>38</v>
      </c>
      <c r="E83" s="169" t="str">
        <f t="shared" ref="E83:BP83" si="91">IFERROR(IF(LEFT(TRIM(E9),1)="R",E58,"-"), "-")</f>
        <v>-</v>
      </c>
      <c r="F83" s="169" t="str">
        <f t="shared" si="91"/>
        <v>-</v>
      </c>
      <c r="G83" s="169" t="str">
        <f t="shared" si="91"/>
        <v>-</v>
      </c>
      <c r="H83" s="169" t="str">
        <f t="shared" si="91"/>
        <v>-</v>
      </c>
      <c r="I83" s="169" t="str">
        <f t="shared" si="91"/>
        <v>-</v>
      </c>
      <c r="J83" s="169" t="str">
        <f t="shared" si="91"/>
        <v>-</v>
      </c>
      <c r="K83" s="169" t="str">
        <f t="shared" si="91"/>
        <v>-</v>
      </c>
      <c r="L83" s="169" t="str">
        <f t="shared" si="91"/>
        <v>-</v>
      </c>
      <c r="M83" s="169" t="str">
        <f t="shared" si="91"/>
        <v>-</v>
      </c>
      <c r="N83" s="169" t="str">
        <f t="shared" si="91"/>
        <v>-</v>
      </c>
      <c r="O83" s="169" t="str">
        <f t="shared" si="91"/>
        <v>-</v>
      </c>
      <c r="P83" s="169" t="str">
        <f t="shared" si="91"/>
        <v>-</v>
      </c>
      <c r="Q83" s="169" t="str">
        <f t="shared" si="91"/>
        <v>-</v>
      </c>
      <c r="R83" s="169" t="str">
        <f t="shared" si="91"/>
        <v>-</v>
      </c>
      <c r="S83" s="169" t="str">
        <f t="shared" si="91"/>
        <v>-</v>
      </c>
      <c r="T83" s="169" t="str">
        <f t="shared" si="91"/>
        <v>-</v>
      </c>
      <c r="U83" s="169" t="str">
        <f t="shared" si="91"/>
        <v>-</v>
      </c>
      <c r="V83" s="169" t="str">
        <f t="shared" si="91"/>
        <v>-</v>
      </c>
      <c r="W83" s="169" t="str">
        <f t="shared" si="91"/>
        <v>-</v>
      </c>
      <c r="X83" s="169" t="str">
        <f t="shared" si="91"/>
        <v>-</v>
      </c>
      <c r="Y83" s="169" t="str">
        <f t="shared" si="91"/>
        <v>-</v>
      </c>
      <c r="Z83" s="169" t="str">
        <f t="shared" si="91"/>
        <v>-</v>
      </c>
      <c r="AA83" s="169" t="str">
        <f t="shared" si="91"/>
        <v>-</v>
      </c>
      <c r="AB83" s="169" t="str">
        <f t="shared" si="91"/>
        <v>-</v>
      </c>
      <c r="AC83" s="169" t="str">
        <f t="shared" si="91"/>
        <v>-</v>
      </c>
      <c r="AD83" s="169" t="str">
        <f t="shared" si="91"/>
        <v>-</v>
      </c>
      <c r="AE83" s="169" t="str">
        <f t="shared" si="91"/>
        <v>-</v>
      </c>
      <c r="AF83" s="169" t="str">
        <f t="shared" si="91"/>
        <v>-</v>
      </c>
      <c r="AG83" s="169" t="str">
        <f t="shared" si="91"/>
        <v>-</v>
      </c>
      <c r="AH83" s="169" t="str">
        <f t="shared" si="91"/>
        <v>-</v>
      </c>
      <c r="AI83" s="169" t="str">
        <f t="shared" si="91"/>
        <v>-</v>
      </c>
      <c r="AJ83" s="169" t="str">
        <f t="shared" si="91"/>
        <v>-</v>
      </c>
      <c r="AK83" s="169" t="str">
        <f t="shared" si="91"/>
        <v>-</v>
      </c>
      <c r="AL83" s="169" t="str">
        <f t="shared" si="91"/>
        <v>-</v>
      </c>
      <c r="AM83" s="169" t="str">
        <f t="shared" si="91"/>
        <v>-</v>
      </c>
      <c r="AN83" s="169" t="str">
        <f t="shared" si="91"/>
        <v>-</v>
      </c>
      <c r="AO83" s="169" t="str">
        <f t="shared" si="91"/>
        <v>-</v>
      </c>
      <c r="AP83" s="169" t="str">
        <f t="shared" si="91"/>
        <v>-</v>
      </c>
      <c r="AQ83" s="169" t="str">
        <f t="shared" si="91"/>
        <v>-</v>
      </c>
      <c r="AR83" s="169" t="str">
        <f t="shared" si="91"/>
        <v>-</v>
      </c>
      <c r="AS83" s="169" t="str">
        <f t="shared" si="91"/>
        <v>-</v>
      </c>
      <c r="AT83" s="169" t="str">
        <f t="shared" si="91"/>
        <v>-</v>
      </c>
      <c r="AU83" s="169" t="str">
        <f t="shared" si="91"/>
        <v>-</v>
      </c>
      <c r="AV83" s="169" t="str">
        <f t="shared" si="91"/>
        <v>-</v>
      </c>
      <c r="AW83" s="169" t="str">
        <f t="shared" si="91"/>
        <v>-</v>
      </c>
      <c r="AX83" s="169" t="str">
        <f t="shared" si="91"/>
        <v>-</v>
      </c>
      <c r="AY83" s="169" t="str">
        <f t="shared" si="91"/>
        <v>-</v>
      </c>
      <c r="AZ83" s="169" t="str">
        <f t="shared" si="91"/>
        <v>-</v>
      </c>
      <c r="BA83" s="169" t="str">
        <f t="shared" si="91"/>
        <v>-</v>
      </c>
      <c r="BB83" s="169" t="str">
        <f t="shared" si="91"/>
        <v>-</v>
      </c>
      <c r="BC83" s="169" t="str">
        <f t="shared" si="91"/>
        <v>-</v>
      </c>
      <c r="BD83" s="169" t="str">
        <f t="shared" si="91"/>
        <v>-</v>
      </c>
      <c r="BE83" s="169" t="str">
        <f t="shared" si="91"/>
        <v>-</v>
      </c>
      <c r="BF83" s="169" t="str">
        <f t="shared" si="91"/>
        <v>-</v>
      </c>
      <c r="BG83" s="169" t="str">
        <f t="shared" si="91"/>
        <v>-</v>
      </c>
      <c r="BH83" s="169" t="str">
        <f t="shared" si="91"/>
        <v>-</v>
      </c>
      <c r="BI83" s="169" t="str">
        <f t="shared" si="91"/>
        <v>-</v>
      </c>
      <c r="BJ83" s="169" t="str">
        <f t="shared" si="91"/>
        <v>-</v>
      </c>
      <c r="BK83" s="169" t="str">
        <f t="shared" si="91"/>
        <v>-</v>
      </c>
      <c r="BL83" s="169" t="str">
        <f t="shared" si="91"/>
        <v>-</v>
      </c>
      <c r="BM83" s="169" t="str">
        <f t="shared" si="91"/>
        <v>-</v>
      </c>
      <c r="BN83" s="169" t="str">
        <f t="shared" si="91"/>
        <v>-</v>
      </c>
      <c r="BO83" s="169" t="str">
        <f t="shared" si="91"/>
        <v>-</v>
      </c>
      <c r="BP83" s="169" t="str">
        <f t="shared" si="91"/>
        <v>-</v>
      </c>
      <c r="BQ83" s="169" t="str">
        <f t="shared" ref="BQ83:EB83" si="92">IFERROR(IF(LEFT(TRIM(BQ9),1)="R",BQ58,"-"), "-")</f>
        <v>-</v>
      </c>
      <c r="BR83" s="169" t="str">
        <f t="shared" si="92"/>
        <v>-</v>
      </c>
      <c r="BS83" s="169" t="str">
        <f t="shared" si="92"/>
        <v>-</v>
      </c>
      <c r="BT83" s="169" t="str">
        <f t="shared" si="92"/>
        <v>-</v>
      </c>
      <c r="BU83" s="169" t="str">
        <f t="shared" si="92"/>
        <v>-</v>
      </c>
      <c r="BV83" s="169" t="str">
        <f t="shared" si="92"/>
        <v>-</v>
      </c>
      <c r="BW83" s="169" t="str">
        <f t="shared" si="92"/>
        <v>-</v>
      </c>
      <c r="BX83" s="169" t="str">
        <f t="shared" si="92"/>
        <v>-</v>
      </c>
      <c r="BY83" s="169" t="str">
        <f t="shared" si="92"/>
        <v>-</v>
      </c>
      <c r="BZ83" s="169" t="str">
        <f t="shared" si="92"/>
        <v>-</v>
      </c>
      <c r="CA83" s="169" t="str">
        <f t="shared" si="92"/>
        <v>-</v>
      </c>
      <c r="CB83" s="169" t="str">
        <f t="shared" si="92"/>
        <v>-</v>
      </c>
      <c r="CC83" s="169" t="str">
        <f t="shared" si="92"/>
        <v>-</v>
      </c>
      <c r="CD83" s="169" t="str">
        <f t="shared" si="92"/>
        <v>-</v>
      </c>
      <c r="CE83" s="169" t="str">
        <f t="shared" si="92"/>
        <v>-</v>
      </c>
      <c r="CF83" s="169" t="str">
        <f t="shared" si="92"/>
        <v>-</v>
      </c>
      <c r="CG83" s="169" t="str">
        <f t="shared" si="92"/>
        <v>-</v>
      </c>
      <c r="CH83" s="169" t="str">
        <f t="shared" si="92"/>
        <v>-</v>
      </c>
      <c r="CI83" s="169" t="str">
        <f t="shared" si="92"/>
        <v>-</v>
      </c>
      <c r="CJ83" s="169" t="str">
        <f t="shared" si="92"/>
        <v>-</v>
      </c>
      <c r="CK83" s="169" t="str">
        <f t="shared" si="92"/>
        <v>-</v>
      </c>
      <c r="CL83" s="169" t="str">
        <f t="shared" si="92"/>
        <v>-</v>
      </c>
      <c r="CM83" s="169" t="str">
        <f t="shared" si="92"/>
        <v>-</v>
      </c>
      <c r="CN83" s="169" t="str">
        <f t="shared" si="92"/>
        <v>-</v>
      </c>
      <c r="CO83" s="169" t="str">
        <f t="shared" si="92"/>
        <v>-</v>
      </c>
      <c r="CP83" s="169" t="str">
        <f t="shared" si="92"/>
        <v>-</v>
      </c>
      <c r="CQ83" s="169" t="str">
        <f t="shared" si="92"/>
        <v>-</v>
      </c>
      <c r="CR83" s="169" t="str">
        <f t="shared" si="92"/>
        <v>-</v>
      </c>
      <c r="CS83" s="169" t="str">
        <f t="shared" si="92"/>
        <v>-</v>
      </c>
      <c r="CT83" s="169" t="str">
        <f t="shared" si="92"/>
        <v>-</v>
      </c>
      <c r="CU83" s="169" t="str">
        <f t="shared" si="92"/>
        <v>-</v>
      </c>
      <c r="CV83" s="169" t="str">
        <f t="shared" si="92"/>
        <v>-</v>
      </c>
      <c r="CW83" s="169" t="str">
        <f t="shared" si="92"/>
        <v>-</v>
      </c>
      <c r="CX83" s="169" t="str">
        <f t="shared" si="92"/>
        <v>-</v>
      </c>
      <c r="CY83" s="169" t="str">
        <f t="shared" si="92"/>
        <v>-</v>
      </c>
      <c r="CZ83" s="169" t="str">
        <f t="shared" si="92"/>
        <v>-</v>
      </c>
      <c r="DA83" s="169" t="str">
        <f t="shared" si="92"/>
        <v>-</v>
      </c>
      <c r="DB83" s="169" t="str">
        <f t="shared" si="92"/>
        <v>-</v>
      </c>
      <c r="DC83" s="169" t="str">
        <f t="shared" si="92"/>
        <v>-</v>
      </c>
      <c r="DD83" s="169" t="str">
        <f t="shared" si="92"/>
        <v>-</v>
      </c>
      <c r="DE83" s="169" t="str">
        <f t="shared" si="92"/>
        <v>-</v>
      </c>
      <c r="DF83" s="169" t="str">
        <f t="shared" si="92"/>
        <v>-</v>
      </c>
      <c r="DG83" s="169" t="str">
        <f t="shared" si="92"/>
        <v>-</v>
      </c>
      <c r="DH83" s="169" t="str">
        <f t="shared" si="92"/>
        <v>-</v>
      </c>
      <c r="DI83" s="169" t="str">
        <f t="shared" si="92"/>
        <v>-</v>
      </c>
      <c r="DJ83" s="169" t="str">
        <f t="shared" si="92"/>
        <v>-</v>
      </c>
      <c r="DK83" s="169" t="str">
        <f t="shared" si="92"/>
        <v>-</v>
      </c>
      <c r="DL83" s="169" t="str">
        <f t="shared" si="92"/>
        <v>-</v>
      </c>
      <c r="DM83" s="169" t="str">
        <f t="shared" si="92"/>
        <v>-</v>
      </c>
      <c r="DN83" s="169" t="str">
        <f t="shared" si="92"/>
        <v>-</v>
      </c>
      <c r="DO83" s="169" t="str">
        <f t="shared" si="92"/>
        <v>-</v>
      </c>
      <c r="DP83" s="169" t="str">
        <f t="shared" si="92"/>
        <v>-</v>
      </c>
      <c r="DQ83" s="169" t="str">
        <f t="shared" si="92"/>
        <v>-</v>
      </c>
      <c r="DR83" s="169" t="str">
        <f t="shared" si="92"/>
        <v>-</v>
      </c>
      <c r="DS83" s="169" t="str">
        <f t="shared" si="92"/>
        <v>-</v>
      </c>
      <c r="DT83" s="169" t="str">
        <f t="shared" si="92"/>
        <v>-</v>
      </c>
      <c r="DU83" s="169" t="str">
        <f t="shared" si="92"/>
        <v>-</v>
      </c>
      <c r="DV83" s="169" t="str">
        <f t="shared" si="92"/>
        <v>-</v>
      </c>
      <c r="DW83" s="169" t="str">
        <f t="shared" si="92"/>
        <v>-</v>
      </c>
      <c r="DX83" s="169" t="str">
        <f t="shared" si="92"/>
        <v>-</v>
      </c>
      <c r="DY83" s="169" t="str">
        <f t="shared" si="92"/>
        <v>-</v>
      </c>
      <c r="DZ83" s="169" t="str">
        <f t="shared" si="92"/>
        <v>-</v>
      </c>
      <c r="EA83" s="169" t="str">
        <f t="shared" si="92"/>
        <v>-</v>
      </c>
      <c r="EB83" s="169" t="str">
        <f t="shared" si="92"/>
        <v>-</v>
      </c>
      <c r="EC83" s="169" t="str">
        <f t="shared" ref="EC83:GN83" si="93">IFERROR(IF(LEFT(TRIM(EC9),1)="R",EC58,"-"), "-")</f>
        <v>-</v>
      </c>
      <c r="ED83" s="169" t="str">
        <f t="shared" si="93"/>
        <v>-</v>
      </c>
      <c r="EE83" s="169" t="str">
        <f t="shared" si="93"/>
        <v>-</v>
      </c>
      <c r="EF83" s="169" t="str">
        <f t="shared" si="93"/>
        <v>-</v>
      </c>
      <c r="EG83" s="169" t="str">
        <f t="shared" si="93"/>
        <v>-</v>
      </c>
      <c r="EH83" s="169" t="str">
        <f t="shared" si="93"/>
        <v>-</v>
      </c>
      <c r="EI83" s="169" t="str">
        <f t="shared" si="93"/>
        <v>-</v>
      </c>
      <c r="EJ83" s="169" t="str">
        <f t="shared" si="93"/>
        <v>-</v>
      </c>
      <c r="EK83" s="169" t="str">
        <f t="shared" si="93"/>
        <v>-</v>
      </c>
      <c r="EL83" s="169" t="str">
        <f t="shared" si="93"/>
        <v>-</v>
      </c>
      <c r="EM83" s="169" t="str">
        <f t="shared" si="93"/>
        <v>-</v>
      </c>
      <c r="EN83" s="169" t="str">
        <f t="shared" si="93"/>
        <v>-</v>
      </c>
      <c r="EO83" s="169" t="str">
        <f t="shared" si="93"/>
        <v>-</v>
      </c>
      <c r="EP83" s="169" t="str">
        <f t="shared" si="93"/>
        <v>-</v>
      </c>
      <c r="EQ83" s="169" t="str">
        <f t="shared" si="93"/>
        <v>-</v>
      </c>
      <c r="ER83" s="169" t="str">
        <f t="shared" si="93"/>
        <v>-</v>
      </c>
      <c r="ES83" s="169" t="str">
        <f t="shared" si="93"/>
        <v>-</v>
      </c>
      <c r="ET83" s="169" t="str">
        <f t="shared" si="93"/>
        <v>-</v>
      </c>
      <c r="EU83" s="169" t="str">
        <f t="shared" si="93"/>
        <v>-</v>
      </c>
      <c r="EV83" s="169" t="str">
        <f t="shared" si="93"/>
        <v>-</v>
      </c>
      <c r="EW83" s="169" t="str">
        <f t="shared" si="93"/>
        <v>-</v>
      </c>
      <c r="EX83" s="169" t="str">
        <f t="shared" si="93"/>
        <v>-</v>
      </c>
      <c r="EY83" s="169" t="str">
        <f t="shared" si="93"/>
        <v>-</v>
      </c>
      <c r="EZ83" s="169" t="str">
        <f t="shared" si="93"/>
        <v>-</v>
      </c>
      <c r="FA83" s="169" t="str">
        <f t="shared" si="93"/>
        <v>-</v>
      </c>
      <c r="FB83" s="169" t="str">
        <f t="shared" si="93"/>
        <v>-</v>
      </c>
      <c r="FC83" s="169" t="str">
        <f t="shared" si="93"/>
        <v>-</v>
      </c>
      <c r="FD83" s="169" t="str">
        <f t="shared" si="93"/>
        <v>-</v>
      </c>
      <c r="FE83" s="169" t="str">
        <f t="shared" si="93"/>
        <v>-</v>
      </c>
      <c r="FF83" s="169" t="str">
        <f t="shared" si="93"/>
        <v>-</v>
      </c>
      <c r="FG83" s="169" t="str">
        <f t="shared" si="93"/>
        <v>-</v>
      </c>
      <c r="FH83" s="169" t="str">
        <f t="shared" si="93"/>
        <v>-</v>
      </c>
      <c r="FI83" s="169" t="str">
        <f t="shared" si="93"/>
        <v>-</v>
      </c>
      <c r="FJ83" s="169" t="str">
        <f t="shared" si="93"/>
        <v>-</v>
      </c>
      <c r="FK83" s="169" t="str">
        <f t="shared" si="93"/>
        <v>-</v>
      </c>
      <c r="FL83" s="169" t="str">
        <f t="shared" si="93"/>
        <v>-</v>
      </c>
      <c r="FM83" s="169" t="str">
        <f t="shared" si="93"/>
        <v>-</v>
      </c>
      <c r="FN83" s="169" t="str">
        <f t="shared" si="93"/>
        <v>-</v>
      </c>
      <c r="FO83" s="169" t="str">
        <f t="shared" si="93"/>
        <v>-</v>
      </c>
      <c r="FP83" s="169" t="str">
        <f t="shared" si="93"/>
        <v>-</v>
      </c>
      <c r="FQ83" s="169" t="str">
        <f t="shared" si="93"/>
        <v>-</v>
      </c>
      <c r="FR83" s="169" t="str">
        <f t="shared" si="93"/>
        <v>-</v>
      </c>
      <c r="FS83" s="169" t="str">
        <f t="shared" si="93"/>
        <v>-</v>
      </c>
      <c r="FT83" s="169" t="str">
        <f t="shared" si="93"/>
        <v>-</v>
      </c>
      <c r="FU83" s="169" t="str">
        <f t="shared" si="93"/>
        <v>-</v>
      </c>
      <c r="FV83" s="169" t="str">
        <f t="shared" si="93"/>
        <v>-</v>
      </c>
      <c r="FW83" s="169" t="str">
        <f t="shared" si="93"/>
        <v>-</v>
      </c>
      <c r="FX83" s="169" t="str">
        <f t="shared" si="93"/>
        <v>-</v>
      </c>
      <c r="FY83" s="169" t="str">
        <f t="shared" si="93"/>
        <v>-</v>
      </c>
      <c r="FZ83" s="169" t="str">
        <f t="shared" si="93"/>
        <v>-</v>
      </c>
      <c r="GA83" s="169" t="str">
        <f t="shared" si="93"/>
        <v>-</v>
      </c>
      <c r="GB83" s="169" t="str">
        <f t="shared" si="93"/>
        <v>-</v>
      </c>
      <c r="GC83" s="169" t="str">
        <f t="shared" si="93"/>
        <v>-</v>
      </c>
      <c r="GD83" s="169" t="str">
        <f t="shared" si="93"/>
        <v>-</v>
      </c>
      <c r="GE83" s="169" t="str">
        <f t="shared" si="93"/>
        <v>-</v>
      </c>
      <c r="GF83" s="169" t="str">
        <f t="shared" si="93"/>
        <v>-</v>
      </c>
      <c r="GG83" s="169" t="str">
        <f t="shared" si="93"/>
        <v>-</v>
      </c>
      <c r="GH83" s="169" t="str">
        <f t="shared" si="93"/>
        <v>-</v>
      </c>
      <c r="GI83" s="169" t="str">
        <f t="shared" si="93"/>
        <v>-</v>
      </c>
      <c r="GJ83" s="169" t="str">
        <f t="shared" si="93"/>
        <v>-</v>
      </c>
      <c r="GK83" s="169" t="str">
        <f t="shared" si="93"/>
        <v>-</v>
      </c>
      <c r="GL83" s="169" t="str">
        <f t="shared" si="93"/>
        <v>-</v>
      </c>
      <c r="GM83" s="169" t="str">
        <f t="shared" si="93"/>
        <v>-</v>
      </c>
      <c r="GN83" s="169" t="str">
        <f t="shared" si="93"/>
        <v>-</v>
      </c>
      <c r="GO83" s="169" t="str">
        <f t="shared" ref="GO83:IZ83" si="94">IFERROR(IF(LEFT(TRIM(GO9),1)="R",GO58,"-"), "-")</f>
        <v>-</v>
      </c>
      <c r="GP83" s="169" t="str">
        <f t="shared" si="94"/>
        <v>-</v>
      </c>
      <c r="GQ83" s="169" t="str">
        <f t="shared" si="94"/>
        <v>-</v>
      </c>
      <c r="GR83" s="169" t="str">
        <f t="shared" si="94"/>
        <v>-</v>
      </c>
      <c r="GS83" s="169" t="str">
        <f t="shared" si="94"/>
        <v>-</v>
      </c>
      <c r="GT83" s="169" t="str">
        <f t="shared" si="94"/>
        <v>-</v>
      </c>
      <c r="GU83" s="169" t="str">
        <f t="shared" si="94"/>
        <v>-</v>
      </c>
      <c r="GV83" s="169" t="str">
        <f t="shared" si="94"/>
        <v>-</v>
      </c>
      <c r="GW83" s="169" t="str">
        <f t="shared" si="94"/>
        <v>-</v>
      </c>
      <c r="GX83" s="169" t="str">
        <f t="shared" si="94"/>
        <v>-</v>
      </c>
      <c r="GY83" s="169" t="str">
        <f t="shared" si="94"/>
        <v>-</v>
      </c>
      <c r="GZ83" s="169" t="str">
        <f t="shared" si="94"/>
        <v>-</v>
      </c>
      <c r="HA83" s="169" t="str">
        <f t="shared" si="94"/>
        <v>-</v>
      </c>
      <c r="HB83" s="169" t="str">
        <f t="shared" si="94"/>
        <v>-</v>
      </c>
      <c r="HC83" s="169" t="str">
        <f t="shared" si="94"/>
        <v>-</v>
      </c>
      <c r="HD83" s="169" t="str">
        <f t="shared" si="94"/>
        <v>-</v>
      </c>
      <c r="HE83" s="169" t="str">
        <f t="shared" si="94"/>
        <v>-</v>
      </c>
      <c r="HF83" s="169" t="str">
        <f t="shared" si="94"/>
        <v>-</v>
      </c>
      <c r="HG83" s="169" t="str">
        <f t="shared" si="94"/>
        <v>-</v>
      </c>
      <c r="HH83" s="169" t="str">
        <f t="shared" si="94"/>
        <v>-</v>
      </c>
      <c r="HI83" s="169" t="str">
        <f t="shared" si="94"/>
        <v>-</v>
      </c>
      <c r="HJ83" s="169" t="str">
        <f t="shared" si="94"/>
        <v>-</v>
      </c>
      <c r="HK83" s="169" t="str">
        <f t="shared" si="94"/>
        <v>-</v>
      </c>
      <c r="HL83" s="169" t="str">
        <f t="shared" si="94"/>
        <v>-</v>
      </c>
      <c r="HM83" s="169" t="str">
        <f t="shared" si="94"/>
        <v>-</v>
      </c>
      <c r="HN83" s="169" t="str">
        <f t="shared" si="94"/>
        <v>-</v>
      </c>
      <c r="HO83" s="169" t="str">
        <f t="shared" si="94"/>
        <v>-</v>
      </c>
      <c r="HP83" s="169" t="str">
        <f t="shared" si="94"/>
        <v>-</v>
      </c>
      <c r="HQ83" s="169" t="str">
        <f t="shared" si="94"/>
        <v>-</v>
      </c>
      <c r="HR83" s="169" t="str">
        <f t="shared" si="94"/>
        <v>-</v>
      </c>
      <c r="HS83" s="169" t="str">
        <f t="shared" si="94"/>
        <v>-</v>
      </c>
      <c r="HT83" s="169" t="str">
        <f t="shared" si="94"/>
        <v>-</v>
      </c>
      <c r="HU83" s="169" t="str">
        <f t="shared" si="94"/>
        <v>-</v>
      </c>
      <c r="HV83" s="169" t="str">
        <f t="shared" si="94"/>
        <v>-</v>
      </c>
      <c r="HW83" s="169" t="str">
        <f t="shared" si="94"/>
        <v>-</v>
      </c>
      <c r="HX83" s="169" t="str">
        <f t="shared" si="94"/>
        <v>-</v>
      </c>
      <c r="HY83" s="169" t="str">
        <f t="shared" si="94"/>
        <v>-</v>
      </c>
      <c r="HZ83" s="169" t="str">
        <f t="shared" si="94"/>
        <v>-</v>
      </c>
      <c r="IA83" s="169" t="str">
        <f t="shared" si="94"/>
        <v>-</v>
      </c>
      <c r="IB83" s="169" t="str">
        <f t="shared" si="94"/>
        <v>-</v>
      </c>
      <c r="IC83" s="169" t="str">
        <f t="shared" si="94"/>
        <v>-</v>
      </c>
      <c r="ID83" s="169" t="str">
        <f t="shared" si="94"/>
        <v>-</v>
      </c>
      <c r="IE83" s="169" t="str">
        <f t="shared" si="94"/>
        <v>-</v>
      </c>
      <c r="IF83" s="169" t="str">
        <f t="shared" si="94"/>
        <v>-</v>
      </c>
      <c r="IG83" s="169" t="str">
        <f t="shared" si="94"/>
        <v>-</v>
      </c>
      <c r="IH83" s="169" t="str">
        <f t="shared" si="94"/>
        <v>-</v>
      </c>
      <c r="II83" s="169">
        <f t="shared" si="94"/>
        <v>4.3</v>
      </c>
      <c r="IJ83" s="169">
        <f t="shared" si="94"/>
        <v>4.3</v>
      </c>
      <c r="IK83" s="169">
        <f t="shared" si="94"/>
        <v>4.3</v>
      </c>
      <c r="IL83" s="169">
        <f t="shared" si="94"/>
        <v>4.3</v>
      </c>
      <c r="IM83" s="169">
        <f t="shared" si="94"/>
        <v>4.3</v>
      </c>
      <c r="IN83" s="169">
        <f t="shared" si="94"/>
        <v>4.3</v>
      </c>
      <c r="IO83" s="169">
        <f t="shared" si="94"/>
        <v>4.3</v>
      </c>
      <c r="IP83" s="169">
        <f t="shared" si="94"/>
        <v>4.3</v>
      </c>
      <c r="IQ83" s="169">
        <f t="shared" si="94"/>
        <v>4.3</v>
      </c>
      <c r="IR83" s="169">
        <f t="shared" si="94"/>
        <v>4.3</v>
      </c>
      <c r="IS83" s="169">
        <f t="shared" si="94"/>
        <v>7.0999745462617767</v>
      </c>
      <c r="IT83" s="169">
        <f t="shared" si="94"/>
        <v>8</v>
      </c>
      <c r="IU83" s="169">
        <f t="shared" si="94"/>
        <v>8</v>
      </c>
      <c r="IV83" s="169">
        <f t="shared" si="94"/>
        <v>8</v>
      </c>
      <c r="IW83" s="169">
        <f t="shared" si="94"/>
        <v>10.5</v>
      </c>
      <c r="IX83" s="169">
        <f t="shared" si="94"/>
        <v>10.5</v>
      </c>
      <c r="IY83" s="169" t="str">
        <f t="shared" si="94"/>
        <v>-</v>
      </c>
      <c r="IZ83" s="169" t="str">
        <f t="shared" si="94"/>
        <v>-</v>
      </c>
      <c r="JA83" s="169" t="str">
        <f t="shared" ref="JA83:LA83" si="95">IFERROR(IF(LEFT(TRIM(JA9),1)="R",JA58,"-"), "-")</f>
        <v>-</v>
      </c>
      <c r="JB83" s="169" t="str">
        <f t="shared" si="95"/>
        <v>-</v>
      </c>
      <c r="JC83" s="169" t="str">
        <f t="shared" si="95"/>
        <v>-</v>
      </c>
      <c r="JD83" s="169">
        <f t="shared" si="95"/>
        <v>0</v>
      </c>
      <c r="JE83" s="169">
        <f t="shared" si="95"/>
        <v>0</v>
      </c>
      <c r="JF83" s="169">
        <f t="shared" si="95"/>
        <v>0</v>
      </c>
      <c r="JG83" s="169">
        <f t="shared" si="95"/>
        <v>0</v>
      </c>
      <c r="JH83" s="169">
        <f t="shared" si="95"/>
        <v>0</v>
      </c>
      <c r="JI83" s="169">
        <f t="shared" si="95"/>
        <v>0</v>
      </c>
      <c r="JJ83" s="169">
        <f t="shared" si="95"/>
        <v>0</v>
      </c>
      <c r="JK83" s="169">
        <f t="shared" si="95"/>
        <v>0</v>
      </c>
      <c r="JL83" s="169" t="str">
        <f t="shared" si="95"/>
        <v>-</v>
      </c>
      <c r="JM83" s="169" t="str">
        <f t="shared" si="95"/>
        <v>-</v>
      </c>
      <c r="JN83" s="169" t="str">
        <f t="shared" si="95"/>
        <v>-</v>
      </c>
      <c r="JO83" s="169" t="str">
        <f t="shared" si="95"/>
        <v>-</v>
      </c>
      <c r="JP83" s="169" t="str">
        <f t="shared" si="95"/>
        <v>-</v>
      </c>
      <c r="JQ83" s="169" t="str">
        <f t="shared" si="95"/>
        <v>-</v>
      </c>
      <c r="JR83" s="169" t="str">
        <f t="shared" si="95"/>
        <v>-</v>
      </c>
      <c r="JS83" s="169" t="str">
        <f t="shared" si="95"/>
        <v>-</v>
      </c>
      <c r="JT83" s="169" t="str">
        <f t="shared" si="95"/>
        <v>-</v>
      </c>
      <c r="JU83" s="169">
        <f t="shared" si="95"/>
        <v>10</v>
      </c>
      <c r="JV83" s="169">
        <f t="shared" si="95"/>
        <v>9</v>
      </c>
      <c r="JW83" s="169" t="str">
        <f t="shared" si="95"/>
        <v>-</v>
      </c>
      <c r="JX83" s="169" t="str">
        <f t="shared" si="95"/>
        <v>-</v>
      </c>
      <c r="JY83" s="169" t="str">
        <f t="shared" si="95"/>
        <v>-</v>
      </c>
      <c r="JZ83" s="169" t="str">
        <f t="shared" si="95"/>
        <v>-</v>
      </c>
      <c r="KA83" s="169" t="str">
        <f t="shared" si="95"/>
        <v>-</v>
      </c>
      <c r="KB83" s="169" t="str">
        <f t="shared" si="95"/>
        <v>-</v>
      </c>
      <c r="KC83" s="169">
        <f t="shared" si="95"/>
        <v>10</v>
      </c>
      <c r="KD83" s="169">
        <f t="shared" si="95"/>
        <v>9</v>
      </c>
      <c r="KE83" s="169">
        <f t="shared" si="95"/>
        <v>7</v>
      </c>
      <c r="KF83" s="169" t="str">
        <f t="shared" si="95"/>
        <v>-</v>
      </c>
      <c r="KG83" s="169" t="str">
        <f t="shared" si="95"/>
        <v>-</v>
      </c>
      <c r="KH83" s="169" t="str">
        <f t="shared" si="95"/>
        <v>-</v>
      </c>
      <c r="KI83" s="169" t="str">
        <f t="shared" si="95"/>
        <v>-</v>
      </c>
      <c r="KJ83" s="169" t="str">
        <f t="shared" si="95"/>
        <v>-</v>
      </c>
      <c r="KK83" s="169" t="str">
        <f t="shared" si="95"/>
        <v>-</v>
      </c>
      <c r="KL83" s="169">
        <f t="shared" si="95"/>
        <v>19</v>
      </c>
      <c r="KM83" s="169">
        <f t="shared" si="95"/>
        <v>10</v>
      </c>
      <c r="KN83" s="169">
        <f t="shared" si="95"/>
        <v>9</v>
      </c>
      <c r="KO83" s="169">
        <f t="shared" si="95"/>
        <v>9</v>
      </c>
      <c r="KP83" s="169">
        <f t="shared" si="95"/>
        <v>7</v>
      </c>
      <c r="KQ83" s="169" t="str">
        <f t="shared" si="95"/>
        <v>-</v>
      </c>
      <c r="KR83" s="169" t="str">
        <f t="shared" si="95"/>
        <v>-</v>
      </c>
      <c r="KS83" s="169" t="str">
        <f t="shared" si="95"/>
        <v>-</v>
      </c>
      <c r="KT83" s="169" t="str">
        <f t="shared" si="95"/>
        <v>-</v>
      </c>
      <c r="KU83" s="169" t="str">
        <f t="shared" si="95"/>
        <v>-</v>
      </c>
      <c r="KV83" s="169" t="str">
        <f t="shared" si="95"/>
        <v>-</v>
      </c>
      <c r="KW83" s="169" t="str">
        <f t="shared" si="95"/>
        <v>-</v>
      </c>
      <c r="KX83" s="169" t="str">
        <f t="shared" si="95"/>
        <v>-</v>
      </c>
      <c r="KY83" s="169" t="str">
        <f t="shared" si="95"/>
        <v>-</v>
      </c>
      <c r="KZ83" s="169" t="str">
        <f t="shared" si="95"/>
        <v>-</v>
      </c>
      <c r="LA83" s="169" t="str">
        <f t="shared" si="95"/>
        <v>-</v>
      </c>
      <c r="LB83" s="337"/>
      <c r="LC83" s="337"/>
      <c r="LD83" s="337"/>
      <c r="LE83" s="337"/>
      <c r="LF83" s="337"/>
      <c r="LG83" s="337"/>
      <c r="LH83" s="337"/>
      <c r="LI83" s="337"/>
      <c r="LJ83" s="337"/>
      <c r="LK83" s="337"/>
      <c r="LL83" s="337"/>
      <c r="LM83" s="337"/>
      <c r="LN83" s="337"/>
      <c r="LO83" s="337"/>
      <c r="LP83" s="337"/>
      <c r="LQ83" s="337"/>
      <c r="LR83" s="337"/>
      <c r="LS83" s="337"/>
      <c r="LT83" s="337"/>
      <c r="LU83" s="337"/>
      <c r="LV83" s="337"/>
      <c r="LW83" s="337"/>
      <c r="LX83" s="337"/>
      <c r="LY83" s="337"/>
      <c r="LZ83" s="337"/>
      <c r="MA83" s="337"/>
    </row>
    <row r="84" spans="2:339" ht="57.75" thickBot="1" x14ac:dyDescent="0.25">
      <c r="B84" s="23" t="s">
        <v>232</v>
      </c>
      <c r="C84" s="92" t="s">
        <v>256</v>
      </c>
      <c r="D84" s="353" t="s">
        <v>38</v>
      </c>
      <c r="E84" s="353" t="str">
        <f t="shared" ref="E84:BP84" si="96">IFERROR(IF(LEFT(TRIM(E9),1)="R",E82-E83,"-"), "-")</f>
        <v>-</v>
      </c>
      <c r="F84" s="353" t="str">
        <f t="shared" si="96"/>
        <v>-</v>
      </c>
      <c r="G84" s="353" t="str">
        <f t="shared" si="96"/>
        <v>-</v>
      </c>
      <c r="H84" s="353" t="str">
        <f t="shared" si="96"/>
        <v>-</v>
      </c>
      <c r="I84" s="353" t="str">
        <f t="shared" si="96"/>
        <v>-</v>
      </c>
      <c r="J84" s="353" t="str">
        <f t="shared" si="96"/>
        <v>-</v>
      </c>
      <c r="K84" s="353" t="str">
        <f t="shared" si="96"/>
        <v>-</v>
      </c>
      <c r="L84" s="353" t="str">
        <f t="shared" si="96"/>
        <v>-</v>
      </c>
      <c r="M84" s="353" t="str">
        <f t="shared" si="96"/>
        <v>-</v>
      </c>
      <c r="N84" s="353" t="str">
        <f t="shared" si="96"/>
        <v>-</v>
      </c>
      <c r="O84" s="353" t="str">
        <f t="shared" si="96"/>
        <v>-</v>
      </c>
      <c r="P84" s="353" t="str">
        <f t="shared" si="96"/>
        <v>-</v>
      </c>
      <c r="Q84" s="353" t="str">
        <f t="shared" si="96"/>
        <v>-</v>
      </c>
      <c r="R84" s="353" t="str">
        <f t="shared" si="96"/>
        <v>-</v>
      </c>
      <c r="S84" s="353" t="str">
        <f t="shared" si="96"/>
        <v>-</v>
      </c>
      <c r="T84" s="353" t="str">
        <f t="shared" si="96"/>
        <v>-</v>
      </c>
      <c r="U84" s="353" t="str">
        <f t="shared" si="96"/>
        <v>-</v>
      </c>
      <c r="V84" s="353" t="str">
        <f t="shared" si="96"/>
        <v>-</v>
      </c>
      <c r="W84" s="353" t="str">
        <f t="shared" si="96"/>
        <v>-</v>
      </c>
      <c r="X84" s="353" t="str">
        <f t="shared" si="96"/>
        <v>-</v>
      </c>
      <c r="Y84" s="353" t="str">
        <f t="shared" si="96"/>
        <v>-</v>
      </c>
      <c r="Z84" s="353" t="str">
        <f t="shared" si="96"/>
        <v>-</v>
      </c>
      <c r="AA84" s="353" t="str">
        <f t="shared" si="96"/>
        <v>-</v>
      </c>
      <c r="AB84" s="353" t="str">
        <f t="shared" si="96"/>
        <v>-</v>
      </c>
      <c r="AC84" s="353" t="str">
        <f t="shared" si="96"/>
        <v>-</v>
      </c>
      <c r="AD84" s="353" t="str">
        <f t="shared" si="96"/>
        <v>-</v>
      </c>
      <c r="AE84" s="353" t="str">
        <f t="shared" si="96"/>
        <v>-</v>
      </c>
      <c r="AF84" s="353" t="str">
        <f t="shared" si="96"/>
        <v>-</v>
      </c>
      <c r="AG84" s="353" t="str">
        <f t="shared" si="96"/>
        <v>-</v>
      </c>
      <c r="AH84" s="353" t="str">
        <f t="shared" si="96"/>
        <v>-</v>
      </c>
      <c r="AI84" s="353" t="str">
        <f t="shared" si="96"/>
        <v>-</v>
      </c>
      <c r="AJ84" s="353" t="str">
        <f t="shared" si="96"/>
        <v>-</v>
      </c>
      <c r="AK84" s="353" t="str">
        <f t="shared" si="96"/>
        <v>-</v>
      </c>
      <c r="AL84" s="353" t="str">
        <f t="shared" si="96"/>
        <v>-</v>
      </c>
      <c r="AM84" s="353" t="str">
        <f t="shared" si="96"/>
        <v>-</v>
      </c>
      <c r="AN84" s="353" t="str">
        <f t="shared" si="96"/>
        <v>-</v>
      </c>
      <c r="AO84" s="353" t="str">
        <f t="shared" si="96"/>
        <v>-</v>
      </c>
      <c r="AP84" s="353" t="str">
        <f t="shared" si="96"/>
        <v>-</v>
      </c>
      <c r="AQ84" s="353" t="str">
        <f t="shared" si="96"/>
        <v>-</v>
      </c>
      <c r="AR84" s="353" t="str">
        <f t="shared" si="96"/>
        <v>-</v>
      </c>
      <c r="AS84" s="353" t="str">
        <f t="shared" si="96"/>
        <v>-</v>
      </c>
      <c r="AT84" s="353" t="str">
        <f t="shared" si="96"/>
        <v>-</v>
      </c>
      <c r="AU84" s="353" t="str">
        <f t="shared" si="96"/>
        <v>-</v>
      </c>
      <c r="AV84" s="353" t="str">
        <f t="shared" si="96"/>
        <v>-</v>
      </c>
      <c r="AW84" s="353" t="str">
        <f t="shared" si="96"/>
        <v>-</v>
      </c>
      <c r="AX84" s="353" t="str">
        <f t="shared" si="96"/>
        <v>-</v>
      </c>
      <c r="AY84" s="353" t="str">
        <f t="shared" si="96"/>
        <v>-</v>
      </c>
      <c r="AZ84" s="353" t="str">
        <f t="shared" si="96"/>
        <v>-</v>
      </c>
      <c r="BA84" s="353" t="str">
        <f t="shared" si="96"/>
        <v>-</v>
      </c>
      <c r="BB84" s="353" t="str">
        <f t="shared" si="96"/>
        <v>-</v>
      </c>
      <c r="BC84" s="353" t="str">
        <f t="shared" si="96"/>
        <v>-</v>
      </c>
      <c r="BD84" s="353" t="str">
        <f t="shared" si="96"/>
        <v>-</v>
      </c>
      <c r="BE84" s="353" t="str">
        <f t="shared" si="96"/>
        <v>-</v>
      </c>
      <c r="BF84" s="353" t="str">
        <f t="shared" si="96"/>
        <v>-</v>
      </c>
      <c r="BG84" s="353" t="str">
        <f t="shared" si="96"/>
        <v>-</v>
      </c>
      <c r="BH84" s="353" t="str">
        <f t="shared" si="96"/>
        <v>-</v>
      </c>
      <c r="BI84" s="353" t="str">
        <f t="shared" si="96"/>
        <v>-</v>
      </c>
      <c r="BJ84" s="353" t="str">
        <f t="shared" si="96"/>
        <v>-</v>
      </c>
      <c r="BK84" s="353" t="str">
        <f t="shared" si="96"/>
        <v>-</v>
      </c>
      <c r="BL84" s="353" t="str">
        <f t="shared" si="96"/>
        <v>-</v>
      </c>
      <c r="BM84" s="353" t="str">
        <f t="shared" si="96"/>
        <v>-</v>
      </c>
      <c r="BN84" s="353" t="str">
        <f t="shared" si="96"/>
        <v>-</v>
      </c>
      <c r="BO84" s="353" t="str">
        <f t="shared" si="96"/>
        <v>-</v>
      </c>
      <c r="BP84" s="353" t="str">
        <f t="shared" si="96"/>
        <v>-</v>
      </c>
      <c r="BQ84" s="353" t="str">
        <f t="shared" ref="BQ84:EB84" si="97">IFERROR(IF(LEFT(TRIM(BQ9),1)="R",BQ82-BQ83,"-"), "-")</f>
        <v>-</v>
      </c>
      <c r="BR84" s="353" t="str">
        <f t="shared" si="97"/>
        <v>-</v>
      </c>
      <c r="BS84" s="353" t="str">
        <f t="shared" si="97"/>
        <v>-</v>
      </c>
      <c r="BT84" s="353" t="str">
        <f t="shared" si="97"/>
        <v>-</v>
      </c>
      <c r="BU84" s="353" t="str">
        <f t="shared" si="97"/>
        <v>-</v>
      </c>
      <c r="BV84" s="353" t="str">
        <f t="shared" si="97"/>
        <v>-</v>
      </c>
      <c r="BW84" s="353" t="str">
        <f t="shared" si="97"/>
        <v>-</v>
      </c>
      <c r="BX84" s="353" t="str">
        <f t="shared" si="97"/>
        <v>-</v>
      </c>
      <c r="BY84" s="353" t="str">
        <f t="shared" si="97"/>
        <v>-</v>
      </c>
      <c r="BZ84" s="353" t="str">
        <f t="shared" si="97"/>
        <v>-</v>
      </c>
      <c r="CA84" s="353" t="str">
        <f t="shared" si="97"/>
        <v>-</v>
      </c>
      <c r="CB84" s="353" t="str">
        <f t="shared" si="97"/>
        <v>-</v>
      </c>
      <c r="CC84" s="353" t="str">
        <f t="shared" si="97"/>
        <v>-</v>
      </c>
      <c r="CD84" s="353" t="str">
        <f t="shared" si="97"/>
        <v>-</v>
      </c>
      <c r="CE84" s="353" t="str">
        <f t="shared" si="97"/>
        <v>-</v>
      </c>
      <c r="CF84" s="353" t="str">
        <f t="shared" si="97"/>
        <v>-</v>
      </c>
      <c r="CG84" s="353" t="str">
        <f t="shared" si="97"/>
        <v>-</v>
      </c>
      <c r="CH84" s="353" t="str">
        <f t="shared" si="97"/>
        <v>-</v>
      </c>
      <c r="CI84" s="353" t="str">
        <f t="shared" si="97"/>
        <v>-</v>
      </c>
      <c r="CJ84" s="353" t="str">
        <f t="shared" si="97"/>
        <v>-</v>
      </c>
      <c r="CK84" s="353" t="str">
        <f t="shared" si="97"/>
        <v>-</v>
      </c>
      <c r="CL84" s="353" t="str">
        <f t="shared" si="97"/>
        <v>-</v>
      </c>
      <c r="CM84" s="353" t="str">
        <f t="shared" si="97"/>
        <v>-</v>
      </c>
      <c r="CN84" s="353" t="str">
        <f t="shared" si="97"/>
        <v>-</v>
      </c>
      <c r="CO84" s="353" t="str">
        <f t="shared" si="97"/>
        <v>-</v>
      </c>
      <c r="CP84" s="353" t="str">
        <f t="shared" si="97"/>
        <v>-</v>
      </c>
      <c r="CQ84" s="353" t="str">
        <f t="shared" si="97"/>
        <v>-</v>
      </c>
      <c r="CR84" s="353" t="str">
        <f t="shared" si="97"/>
        <v>-</v>
      </c>
      <c r="CS84" s="353" t="str">
        <f t="shared" si="97"/>
        <v>-</v>
      </c>
      <c r="CT84" s="353" t="str">
        <f t="shared" si="97"/>
        <v>-</v>
      </c>
      <c r="CU84" s="353" t="str">
        <f t="shared" si="97"/>
        <v>-</v>
      </c>
      <c r="CV84" s="353" t="str">
        <f t="shared" si="97"/>
        <v>-</v>
      </c>
      <c r="CW84" s="353" t="str">
        <f t="shared" si="97"/>
        <v>-</v>
      </c>
      <c r="CX84" s="353" t="str">
        <f t="shared" si="97"/>
        <v>-</v>
      </c>
      <c r="CY84" s="353" t="str">
        <f t="shared" si="97"/>
        <v>-</v>
      </c>
      <c r="CZ84" s="353" t="str">
        <f t="shared" si="97"/>
        <v>-</v>
      </c>
      <c r="DA84" s="353" t="str">
        <f t="shared" si="97"/>
        <v>-</v>
      </c>
      <c r="DB84" s="353" t="str">
        <f t="shared" si="97"/>
        <v>-</v>
      </c>
      <c r="DC84" s="353" t="str">
        <f t="shared" si="97"/>
        <v>-</v>
      </c>
      <c r="DD84" s="353" t="str">
        <f t="shared" si="97"/>
        <v>-</v>
      </c>
      <c r="DE84" s="353" t="str">
        <f t="shared" si="97"/>
        <v>-</v>
      </c>
      <c r="DF84" s="353" t="str">
        <f t="shared" si="97"/>
        <v>-</v>
      </c>
      <c r="DG84" s="353" t="str">
        <f t="shared" si="97"/>
        <v>-</v>
      </c>
      <c r="DH84" s="353" t="str">
        <f t="shared" si="97"/>
        <v>-</v>
      </c>
      <c r="DI84" s="353" t="str">
        <f t="shared" si="97"/>
        <v>-</v>
      </c>
      <c r="DJ84" s="353" t="str">
        <f t="shared" si="97"/>
        <v>-</v>
      </c>
      <c r="DK84" s="353" t="str">
        <f t="shared" si="97"/>
        <v>-</v>
      </c>
      <c r="DL84" s="353" t="str">
        <f t="shared" si="97"/>
        <v>-</v>
      </c>
      <c r="DM84" s="353" t="str">
        <f t="shared" si="97"/>
        <v>-</v>
      </c>
      <c r="DN84" s="353" t="str">
        <f t="shared" si="97"/>
        <v>-</v>
      </c>
      <c r="DO84" s="353" t="str">
        <f t="shared" si="97"/>
        <v>-</v>
      </c>
      <c r="DP84" s="353" t="str">
        <f t="shared" si="97"/>
        <v>-</v>
      </c>
      <c r="DQ84" s="353" t="str">
        <f t="shared" si="97"/>
        <v>-</v>
      </c>
      <c r="DR84" s="353" t="str">
        <f t="shared" si="97"/>
        <v>-</v>
      </c>
      <c r="DS84" s="353" t="str">
        <f t="shared" si="97"/>
        <v>-</v>
      </c>
      <c r="DT84" s="353" t="str">
        <f t="shared" si="97"/>
        <v>-</v>
      </c>
      <c r="DU84" s="353" t="str">
        <f t="shared" si="97"/>
        <v>-</v>
      </c>
      <c r="DV84" s="353" t="str">
        <f t="shared" si="97"/>
        <v>-</v>
      </c>
      <c r="DW84" s="353" t="str">
        <f t="shared" si="97"/>
        <v>-</v>
      </c>
      <c r="DX84" s="353" t="str">
        <f t="shared" si="97"/>
        <v>-</v>
      </c>
      <c r="DY84" s="353" t="str">
        <f t="shared" si="97"/>
        <v>-</v>
      </c>
      <c r="DZ84" s="353" t="str">
        <f t="shared" si="97"/>
        <v>-</v>
      </c>
      <c r="EA84" s="353" t="str">
        <f t="shared" si="97"/>
        <v>-</v>
      </c>
      <c r="EB84" s="353" t="str">
        <f t="shared" si="97"/>
        <v>-</v>
      </c>
      <c r="EC84" s="353" t="str">
        <f t="shared" ref="EC84:GN84" si="98">IFERROR(IF(LEFT(TRIM(EC9),1)="R",EC82-EC83,"-"), "-")</f>
        <v>-</v>
      </c>
      <c r="ED84" s="353" t="str">
        <f t="shared" si="98"/>
        <v>-</v>
      </c>
      <c r="EE84" s="353" t="str">
        <f t="shared" si="98"/>
        <v>-</v>
      </c>
      <c r="EF84" s="353" t="str">
        <f t="shared" si="98"/>
        <v>-</v>
      </c>
      <c r="EG84" s="353" t="str">
        <f t="shared" si="98"/>
        <v>-</v>
      </c>
      <c r="EH84" s="353" t="str">
        <f t="shared" si="98"/>
        <v>-</v>
      </c>
      <c r="EI84" s="353" t="str">
        <f t="shared" si="98"/>
        <v>-</v>
      </c>
      <c r="EJ84" s="353" t="str">
        <f t="shared" si="98"/>
        <v>-</v>
      </c>
      <c r="EK84" s="353" t="str">
        <f t="shared" si="98"/>
        <v>-</v>
      </c>
      <c r="EL84" s="353" t="str">
        <f t="shared" si="98"/>
        <v>-</v>
      </c>
      <c r="EM84" s="353" t="str">
        <f t="shared" si="98"/>
        <v>-</v>
      </c>
      <c r="EN84" s="353" t="str">
        <f t="shared" si="98"/>
        <v>-</v>
      </c>
      <c r="EO84" s="353" t="str">
        <f t="shared" si="98"/>
        <v>-</v>
      </c>
      <c r="EP84" s="353" t="str">
        <f t="shared" si="98"/>
        <v>-</v>
      </c>
      <c r="EQ84" s="353" t="str">
        <f t="shared" si="98"/>
        <v>-</v>
      </c>
      <c r="ER84" s="353" t="str">
        <f t="shared" si="98"/>
        <v>-</v>
      </c>
      <c r="ES84" s="353" t="str">
        <f t="shared" si="98"/>
        <v>-</v>
      </c>
      <c r="ET84" s="353" t="str">
        <f t="shared" si="98"/>
        <v>-</v>
      </c>
      <c r="EU84" s="353" t="str">
        <f t="shared" si="98"/>
        <v>-</v>
      </c>
      <c r="EV84" s="353" t="str">
        <f t="shared" si="98"/>
        <v>-</v>
      </c>
      <c r="EW84" s="353" t="str">
        <f t="shared" si="98"/>
        <v>-</v>
      </c>
      <c r="EX84" s="353" t="str">
        <f t="shared" si="98"/>
        <v>-</v>
      </c>
      <c r="EY84" s="353" t="str">
        <f t="shared" si="98"/>
        <v>-</v>
      </c>
      <c r="EZ84" s="353" t="str">
        <f t="shared" si="98"/>
        <v>-</v>
      </c>
      <c r="FA84" s="353" t="str">
        <f t="shared" si="98"/>
        <v>-</v>
      </c>
      <c r="FB84" s="353" t="str">
        <f t="shared" si="98"/>
        <v>-</v>
      </c>
      <c r="FC84" s="353" t="str">
        <f t="shared" si="98"/>
        <v>-</v>
      </c>
      <c r="FD84" s="353" t="str">
        <f t="shared" si="98"/>
        <v>-</v>
      </c>
      <c r="FE84" s="353" t="str">
        <f t="shared" si="98"/>
        <v>-</v>
      </c>
      <c r="FF84" s="353" t="str">
        <f t="shared" si="98"/>
        <v>-</v>
      </c>
      <c r="FG84" s="353" t="str">
        <f t="shared" si="98"/>
        <v>-</v>
      </c>
      <c r="FH84" s="353" t="str">
        <f t="shared" si="98"/>
        <v>-</v>
      </c>
      <c r="FI84" s="353" t="str">
        <f t="shared" si="98"/>
        <v>-</v>
      </c>
      <c r="FJ84" s="353" t="str">
        <f t="shared" si="98"/>
        <v>-</v>
      </c>
      <c r="FK84" s="353" t="str">
        <f t="shared" si="98"/>
        <v>-</v>
      </c>
      <c r="FL84" s="353" t="str">
        <f t="shared" si="98"/>
        <v>-</v>
      </c>
      <c r="FM84" s="353" t="str">
        <f t="shared" si="98"/>
        <v>-</v>
      </c>
      <c r="FN84" s="353" t="str">
        <f t="shared" si="98"/>
        <v>-</v>
      </c>
      <c r="FO84" s="353" t="str">
        <f t="shared" si="98"/>
        <v>-</v>
      </c>
      <c r="FP84" s="353" t="str">
        <f t="shared" si="98"/>
        <v>-</v>
      </c>
      <c r="FQ84" s="353" t="str">
        <f t="shared" si="98"/>
        <v>-</v>
      </c>
      <c r="FR84" s="353" t="str">
        <f t="shared" si="98"/>
        <v>-</v>
      </c>
      <c r="FS84" s="353" t="str">
        <f t="shared" si="98"/>
        <v>-</v>
      </c>
      <c r="FT84" s="353" t="str">
        <f t="shared" si="98"/>
        <v>-</v>
      </c>
      <c r="FU84" s="353" t="str">
        <f t="shared" si="98"/>
        <v>-</v>
      </c>
      <c r="FV84" s="353" t="str">
        <f t="shared" si="98"/>
        <v>-</v>
      </c>
      <c r="FW84" s="353" t="str">
        <f t="shared" si="98"/>
        <v>-</v>
      </c>
      <c r="FX84" s="353" t="str">
        <f t="shared" si="98"/>
        <v>-</v>
      </c>
      <c r="FY84" s="353" t="str">
        <f t="shared" si="98"/>
        <v>-</v>
      </c>
      <c r="FZ84" s="353" t="str">
        <f t="shared" si="98"/>
        <v>-</v>
      </c>
      <c r="GA84" s="353" t="str">
        <f t="shared" si="98"/>
        <v>-</v>
      </c>
      <c r="GB84" s="353" t="str">
        <f t="shared" si="98"/>
        <v>-</v>
      </c>
      <c r="GC84" s="353" t="str">
        <f t="shared" si="98"/>
        <v>-</v>
      </c>
      <c r="GD84" s="353" t="str">
        <f t="shared" si="98"/>
        <v>-</v>
      </c>
      <c r="GE84" s="353" t="str">
        <f t="shared" si="98"/>
        <v>-</v>
      </c>
      <c r="GF84" s="353" t="str">
        <f t="shared" si="98"/>
        <v>-</v>
      </c>
      <c r="GG84" s="353" t="str">
        <f t="shared" si="98"/>
        <v>-</v>
      </c>
      <c r="GH84" s="353" t="str">
        <f t="shared" si="98"/>
        <v>-</v>
      </c>
      <c r="GI84" s="353" t="str">
        <f t="shared" si="98"/>
        <v>-</v>
      </c>
      <c r="GJ84" s="353" t="str">
        <f t="shared" si="98"/>
        <v>-</v>
      </c>
      <c r="GK84" s="353" t="str">
        <f t="shared" si="98"/>
        <v>-</v>
      </c>
      <c r="GL84" s="353" t="str">
        <f t="shared" si="98"/>
        <v>-</v>
      </c>
      <c r="GM84" s="353" t="str">
        <f t="shared" si="98"/>
        <v>-</v>
      </c>
      <c r="GN84" s="353" t="str">
        <f t="shared" si="98"/>
        <v>-</v>
      </c>
      <c r="GO84" s="353" t="str">
        <f t="shared" ref="GO84:IZ84" si="99">IFERROR(IF(LEFT(TRIM(GO9),1)="R",GO82-GO83,"-"), "-")</f>
        <v>-</v>
      </c>
      <c r="GP84" s="353" t="str">
        <f t="shared" si="99"/>
        <v>-</v>
      </c>
      <c r="GQ84" s="353" t="str">
        <f t="shared" si="99"/>
        <v>-</v>
      </c>
      <c r="GR84" s="353" t="str">
        <f t="shared" si="99"/>
        <v>-</v>
      </c>
      <c r="GS84" s="353" t="str">
        <f t="shared" si="99"/>
        <v>-</v>
      </c>
      <c r="GT84" s="353" t="str">
        <f t="shared" si="99"/>
        <v>-</v>
      </c>
      <c r="GU84" s="353" t="str">
        <f t="shared" si="99"/>
        <v>-</v>
      </c>
      <c r="GV84" s="353" t="str">
        <f t="shared" si="99"/>
        <v>-</v>
      </c>
      <c r="GW84" s="353" t="str">
        <f t="shared" si="99"/>
        <v>-</v>
      </c>
      <c r="GX84" s="353" t="str">
        <f t="shared" si="99"/>
        <v>-</v>
      </c>
      <c r="GY84" s="353" t="str">
        <f t="shared" si="99"/>
        <v>-</v>
      </c>
      <c r="GZ84" s="353" t="str">
        <f t="shared" si="99"/>
        <v>-</v>
      </c>
      <c r="HA84" s="353" t="str">
        <f t="shared" si="99"/>
        <v>-</v>
      </c>
      <c r="HB84" s="353" t="str">
        <f t="shared" si="99"/>
        <v>-</v>
      </c>
      <c r="HC84" s="353" t="str">
        <f t="shared" si="99"/>
        <v>-</v>
      </c>
      <c r="HD84" s="353" t="str">
        <f t="shared" si="99"/>
        <v>-</v>
      </c>
      <c r="HE84" s="353" t="str">
        <f t="shared" si="99"/>
        <v>-</v>
      </c>
      <c r="HF84" s="353" t="str">
        <f t="shared" si="99"/>
        <v>-</v>
      </c>
      <c r="HG84" s="353" t="str">
        <f t="shared" si="99"/>
        <v>-</v>
      </c>
      <c r="HH84" s="353" t="str">
        <f t="shared" si="99"/>
        <v>-</v>
      </c>
      <c r="HI84" s="353" t="str">
        <f t="shared" si="99"/>
        <v>-</v>
      </c>
      <c r="HJ84" s="353" t="str">
        <f t="shared" si="99"/>
        <v>-</v>
      </c>
      <c r="HK84" s="353" t="str">
        <f t="shared" si="99"/>
        <v>-</v>
      </c>
      <c r="HL84" s="353" t="str">
        <f t="shared" si="99"/>
        <v>-</v>
      </c>
      <c r="HM84" s="353" t="str">
        <f t="shared" si="99"/>
        <v>-</v>
      </c>
      <c r="HN84" s="353" t="str">
        <f t="shared" si="99"/>
        <v>-</v>
      </c>
      <c r="HO84" s="353" t="str">
        <f t="shared" si="99"/>
        <v>-</v>
      </c>
      <c r="HP84" s="353" t="str">
        <f t="shared" si="99"/>
        <v>-</v>
      </c>
      <c r="HQ84" s="353" t="str">
        <f t="shared" si="99"/>
        <v>-</v>
      </c>
      <c r="HR84" s="353" t="str">
        <f t="shared" si="99"/>
        <v>-</v>
      </c>
      <c r="HS84" s="353" t="str">
        <f t="shared" si="99"/>
        <v>-</v>
      </c>
      <c r="HT84" s="353" t="str">
        <f t="shared" si="99"/>
        <v>-</v>
      </c>
      <c r="HU84" s="353" t="str">
        <f t="shared" si="99"/>
        <v>-</v>
      </c>
      <c r="HV84" s="353" t="str">
        <f t="shared" si="99"/>
        <v>-</v>
      </c>
      <c r="HW84" s="353" t="str">
        <f t="shared" si="99"/>
        <v>-</v>
      </c>
      <c r="HX84" s="353" t="str">
        <f t="shared" si="99"/>
        <v>-</v>
      </c>
      <c r="HY84" s="353" t="str">
        <f t="shared" si="99"/>
        <v>-</v>
      </c>
      <c r="HZ84" s="353" t="str">
        <f t="shared" si="99"/>
        <v>-</v>
      </c>
      <c r="IA84" s="353" t="str">
        <f t="shared" si="99"/>
        <v>-</v>
      </c>
      <c r="IB84" s="353" t="str">
        <f t="shared" si="99"/>
        <v>-</v>
      </c>
      <c r="IC84" s="353" t="str">
        <f t="shared" si="99"/>
        <v>-</v>
      </c>
      <c r="ID84" s="353" t="str">
        <f t="shared" si="99"/>
        <v>-</v>
      </c>
      <c r="IE84" s="353" t="str">
        <f t="shared" si="99"/>
        <v>-</v>
      </c>
      <c r="IF84" s="353" t="str">
        <f t="shared" si="99"/>
        <v>-</v>
      </c>
      <c r="IG84" s="353" t="str">
        <f t="shared" si="99"/>
        <v>-</v>
      </c>
      <c r="IH84" s="353" t="str">
        <f t="shared" si="99"/>
        <v>-</v>
      </c>
      <c r="II84" s="353">
        <f t="shared" si="99"/>
        <v>7.5557398043513979</v>
      </c>
      <c r="IJ84" s="353">
        <f t="shared" si="99"/>
        <v>7.5557398043513979</v>
      </c>
      <c r="IK84" s="353">
        <f t="shared" si="99"/>
        <v>7.5557398043513979</v>
      </c>
      <c r="IL84" s="353">
        <f t="shared" si="99"/>
        <v>7.5557398043513979</v>
      </c>
      <c r="IM84" s="353">
        <f t="shared" si="99"/>
        <v>7.5557398043513979</v>
      </c>
      <c r="IN84" s="353">
        <f t="shared" si="99"/>
        <v>7.557108650167172</v>
      </c>
      <c r="IO84" s="353">
        <f t="shared" si="99"/>
        <v>7.557108650167172</v>
      </c>
      <c r="IP84" s="353">
        <f t="shared" si="99"/>
        <v>7.557108650167172</v>
      </c>
      <c r="IQ84" s="353">
        <f t="shared" si="99"/>
        <v>7.557108650167172</v>
      </c>
      <c r="IR84" s="353">
        <f t="shared" si="99"/>
        <v>7.557108650167172</v>
      </c>
      <c r="IS84" s="353">
        <f t="shared" si="99"/>
        <v>4.0551590118843635</v>
      </c>
      <c r="IT84" s="353">
        <f t="shared" si="99"/>
        <v>7.3098039713541763</v>
      </c>
      <c r="IU84" s="353">
        <f t="shared" si="99"/>
        <v>9.5000865558380525</v>
      </c>
      <c r="IV84" s="353">
        <f t="shared" si="99"/>
        <v>11.188401189233499</v>
      </c>
      <c r="IW84" s="353">
        <f t="shared" si="99"/>
        <v>9.4486290277469749</v>
      </c>
      <c r="IX84" s="353">
        <f t="shared" si="99"/>
        <v>9.4486290277469749</v>
      </c>
      <c r="IY84" s="353" t="str">
        <f t="shared" si="99"/>
        <v>-</v>
      </c>
      <c r="IZ84" s="353" t="str">
        <f t="shared" si="99"/>
        <v>-</v>
      </c>
      <c r="JA84" s="353" t="str">
        <f t="shared" ref="JA84:LA84" si="100">IFERROR(IF(LEFT(TRIM(JA9),1)="R",JA82-JA83,"-"), "-")</f>
        <v>-</v>
      </c>
      <c r="JB84" s="353" t="str">
        <f t="shared" si="100"/>
        <v>-</v>
      </c>
      <c r="JC84" s="353" t="str">
        <f t="shared" si="100"/>
        <v>-</v>
      </c>
      <c r="JD84" s="353" t="str">
        <f t="shared" si="100"/>
        <v>-</v>
      </c>
      <c r="JE84" s="353" t="str">
        <f t="shared" si="100"/>
        <v>-</v>
      </c>
      <c r="JF84" s="353" t="str">
        <f t="shared" si="100"/>
        <v>-</v>
      </c>
      <c r="JG84" s="353" t="str">
        <f t="shared" si="100"/>
        <v>-</v>
      </c>
      <c r="JH84" s="353" t="str">
        <f t="shared" si="100"/>
        <v>-</v>
      </c>
      <c r="JI84" s="353" t="str">
        <f t="shared" si="100"/>
        <v>-</v>
      </c>
      <c r="JJ84" s="353" t="str">
        <f t="shared" si="100"/>
        <v>-</v>
      </c>
      <c r="JK84" s="353" t="str">
        <f t="shared" si="100"/>
        <v>-</v>
      </c>
      <c r="JL84" s="353" t="str">
        <f t="shared" si="100"/>
        <v>-</v>
      </c>
      <c r="JM84" s="353" t="str">
        <f t="shared" si="100"/>
        <v>-</v>
      </c>
      <c r="JN84" s="353" t="str">
        <f t="shared" si="100"/>
        <v>-</v>
      </c>
      <c r="JO84" s="353" t="str">
        <f t="shared" si="100"/>
        <v>-</v>
      </c>
      <c r="JP84" s="353" t="str">
        <f t="shared" si="100"/>
        <v>-</v>
      </c>
      <c r="JQ84" s="353" t="str">
        <f t="shared" si="100"/>
        <v>-</v>
      </c>
      <c r="JR84" s="353" t="str">
        <f t="shared" si="100"/>
        <v>-</v>
      </c>
      <c r="JS84" s="353" t="str">
        <f t="shared" si="100"/>
        <v>-</v>
      </c>
      <c r="JT84" s="353" t="str">
        <f t="shared" si="100"/>
        <v>-</v>
      </c>
      <c r="JU84" s="353">
        <f t="shared" si="100"/>
        <v>7.2054250880012845</v>
      </c>
      <c r="JV84" s="353">
        <f t="shared" si="100"/>
        <v>10.548120802965634</v>
      </c>
      <c r="JW84" s="353" t="str">
        <f t="shared" si="100"/>
        <v>-</v>
      </c>
      <c r="JX84" s="353" t="str">
        <f t="shared" si="100"/>
        <v>-</v>
      </c>
      <c r="JY84" s="353" t="str">
        <f t="shared" si="100"/>
        <v>-</v>
      </c>
      <c r="JZ84" s="353" t="str">
        <f t="shared" si="100"/>
        <v>-</v>
      </c>
      <c r="KA84" s="353" t="str">
        <f t="shared" si="100"/>
        <v>-</v>
      </c>
      <c r="KB84" s="353" t="str">
        <f t="shared" si="100"/>
        <v>-</v>
      </c>
      <c r="KC84" s="353">
        <f t="shared" si="100"/>
        <v>7.0222234603536435</v>
      </c>
      <c r="KD84" s="353">
        <f t="shared" si="100"/>
        <v>10.390556030095997</v>
      </c>
      <c r="KE84" s="353">
        <f t="shared" si="100"/>
        <v>12.455419107758022</v>
      </c>
      <c r="KF84" s="353" t="str">
        <f t="shared" si="100"/>
        <v>-</v>
      </c>
      <c r="KG84" s="353" t="str">
        <f t="shared" si="100"/>
        <v>-</v>
      </c>
      <c r="KH84" s="353" t="str">
        <f t="shared" si="100"/>
        <v>-</v>
      </c>
      <c r="KI84" s="353" t="str">
        <f t="shared" si="100"/>
        <v>-</v>
      </c>
      <c r="KJ84" s="353" t="str">
        <f t="shared" si="100"/>
        <v>-</v>
      </c>
      <c r="KK84" s="353" t="str">
        <f t="shared" si="100"/>
        <v>-</v>
      </c>
      <c r="KL84" s="353">
        <f t="shared" si="100"/>
        <v>3.9990891236453479</v>
      </c>
      <c r="KM84" s="353">
        <f t="shared" si="100"/>
        <v>7.0842413712426193</v>
      </c>
      <c r="KN84" s="353">
        <f t="shared" si="100"/>
        <v>10.443999249157841</v>
      </c>
      <c r="KO84" s="353">
        <f t="shared" si="100"/>
        <v>4.6309705522676303</v>
      </c>
      <c r="KP84" s="353">
        <f t="shared" si="100"/>
        <v>12.508555689402634</v>
      </c>
      <c r="KQ84" s="353" t="str">
        <f t="shared" si="100"/>
        <v>-</v>
      </c>
      <c r="KR84" s="353" t="str">
        <f t="shared" si="100"/>
        <v>-</v>
      </c>
      <c r="KS84" s="353" t="str">
        <f t="shared" si="100"/>
        <v>-</v>
      </c>
      <c r="KT84" s="353" t="str">
        <f t="shared" si="100"/>
        <v>-</v>
      </c>
      <c r="KU84" s="353" t="str">
        <f t="shared" si="100"/>
        <v>-</v>
      </c>
      <c r="KV84" s="353" t="str">
        <f t="shared" si="100"/>
        <v>-</v>
      </c>
      <c r="KW84" s="353" t="str">
        <f t="shared" si="100"/>
        <v>-</v>
      </c>
      <c r="KX84" s="353" t="str">
        <f t="shared" si="100"/>
        <v>-</v>
      </c>
      <c r="KY84" s="353" t="str">
        <f t="shared" si="100"/>
        <v>-</v>
      </c>
      <c r="KZ84" s="353" t="str">
        <f t="shared" si="100"/>
        <v>-</v>
      </c>
      <c r="LA84" s="353" t="str">
        <f t="shared" si="100"/>
        <v>-</v>
      </c>
      <c r="LB84" s="337"/>
      <c r="LC84" s="337"/>
      <c r="LD84" s="337"/>
      <c r="LE84" s="337"/>
      <c r="LF84" s="337"/>
      <c r="LG84" s="337"/>
      <c r="LH84" s="337"/>
      <c r="LI84" s="337"/>
      <c r="LJ84" s="337"/>
      <c r="LK84" s="337"/>
      <c r="LL84" s="337"/>
      <c r="LM84" s="337"/>
      <c r="LN84" s="337"/>
      <c r="LO84" s="337"/>
      <c r="LP84" s="337"/>
      <c r="LQ84" s="337"/>
      <c r="LR84" s="337"/>
      <c r="LS84" s="337"/>
      <c r="LT84" s="337"/>
      <c r="LU84" s="337"/>
      <c r="LV84" s="337"/>
      <c r="LW84" s="337"/>
      <c r="LX84" s="337"/>
      <c r="LY84" s="337"/>
      <c r="LZ84" s="337"/>
      <c r="MA84" s="337"/>
    </row>
    <row r="85" spans="2:339" ht="77.25" thickBot="1" x14ac:dyDescent="0.25">
      <c r="B85" s="23" t="s">
        <v>233</v>
      </c>
      <c r="C85" s="58" t="s">
        <v>257</v>
      </c>
      <c r="D85" s="169" t="s">
        <v>38</v>
      </c>
      <c r="E85" s="169" t="str">
        <f t="shared" ref="E85:BP85" si="101">IFERROR(IF(LEFT(TRIM(E9),1)="R",E76,"-"), "-")</f>
        <v>-</v>
      </c>
      <c r="F85" s="169" t="str">
        <f t="shared" si="101"/>
        <v>-</v>
      </c>
      <c r="G85" s="169" t="str">
        <f t="shared" si="101"/>
        <v>-</v>
      </c>
      <c r="H85" s="169" t="str">
        <f t="shared" si="101"/>
        <v>-</v>
      </c>
      <c r="I85" s="169" t="str">
        <f t="shared" si="101"/>
        <v>-</v>
      </c>
      <c r="J85" s="169" t="str">
        <f t="shared" si="101"/>
        <v>-</v>
      </c>
      <c r="K85" s="169" t="str">
        <f t="shared" si="101"/>
        <v>-</v>
      </c>
      <c r="L85" s="169" t="str">
        <f t="shared" si="101"/>
        <v>-</v>
      </c>
      <c r="M85" s="169" t="str">
        <f t="shared" si="101"/>
        <v>-</v>
      </c>
      <c r="N85" s="169" t="str">
        <f t="shared" si="101"/>
        <v>-</v>
      </c>
      <c r="O85" s="169" t="str">
        <f t="shared" si="101"/>
        <v>-</v>
      </c>
      <c r="P85" s="169" t="str">
        <f t="shared" si="101"/>
        <v>-</v>
      </c>
      <c r="Q85" s="169" t="str">
        <f t="shared" si="101"/>
        <v>-</v>
      </c>
      <c r="R85" s="169" t="str">
        <f t="shared" si="101"/>
        <v>-</v>
      </c>
      <c r="S85" s="169" t="str">
        <f t="shared" si="101"/>
        <v>-</v>
      </c>
      <c r="T85" s="169" t="str">
        <f t="shared" si="101"/>
        <v>-</v>
      </c>
      <c r="U85" s="169" t="str">
        <f t="shared" si="101"/>
        <v>-</v>
      </c>
      <c r="V85" s="169" t="str">
        <f t="shared" si="101"/>
        <v>-</v>
      </c>
      <c r="W85" s="169" t="str">
        <f t="shared" si="101"/>
        <v>-</v>
      </c>
      <c r="X85" s="169" t="str">
        <f t="shared" si="101"/>
        <v>-</v>
      </c>
      <c r="Y85" s="169" t="str">
        <f t="shared" si="101"/>
        <v>-</v>
      </c>
      <c r="Z85" s="169" t="str">
        <f t="shared" si="101"/>
        <v>-</v>
      </c>
      <c r="AA85" s="169" t="str">
        <f t="shared" si="101"/>
        <v>-</v>
      </c>
      <c r="AB85" s="169" t="str">
        <f t="shared" si="101"/>
        <v>-</v>
      </c>
      <c r="AC85" s="169" t="str">
        <f t="shared" si="101"/>
        <v>-</v>
      </c>
      <c r="AD85" s="169" t="str">
        <f t="shared" si="101"/>
        <v>-</v>
      </c>
      <c r="AE85" s="169" t="str">
        <f t="shared" si="101"/>
        <v>-</v>
      </c>
      <c r="AF85" s="169" t="str">
        <f t="shared" si="101"/>
        <v>-</v>
      </c>
      <c r="AG85" s="169" t="str">
        <f t="shared" si="101"/>
        <v>-</v>
      </c>
      <c r="AH85" s="169" t="str">
        <f t="shared" si="101"/>
        <v>-</v>
      </c>
      <c r="AI85" s="169" t="str">
        <f t="shared" si="101"/>
        <v>-</v>
      </c>
      <c r="AJ85" s="169" t="str">
        <f t="shared" si="101"/>
        <v>-</v>
      </c>
      <c r="AK85" s="169" t="str">
        <f t="shared" si="101"/>
        <v>-</v>
      </c>
      <c r="AL85" s="169" t="str">
        <f t="shared" si="101"/>
        <v>-</v>
      </c>
      <c r="AM85" s="169" t="str">
        <f t="shared" si="101"/>
        <v>-</v>
      </c>
      <c r="AN85" s="169" t="str">
        <f t="shared" si="101"/>
        <v>-</v>
      </c>
      <c r="AO85" s="169" t="str">
        <f t="shared" si="101"/>
        <v>-</v>
      </c>
      <c r="AP85" s="169" t="str">
        <f t="shared" si="101"/>
        <v>-</v>
      </c>
      <c r="AQ85" s="169" t="str">
        <f t="shared" si="101"/>
        <v>-</v>
      </c>
      <c r="AR85" s="169" t="str">
        <f t="shared" si="101"/>
        <v>-</v>
      </c>
      <c r="AS85" s="169" t="str">
        <f t="shared" si="101"/>
        <v>-</v>
      </c>
      <c r="AT85" s="169" t="str">
        <f t="shared" si="101"/>
        <v>-</v>
      </c>
      <c r="AU85" s="169" t="str">
        <f t="shared" si="101"/>
        <v>-</v>
      </c>
      <c r="AV85" s="169" t="str">
        <f t="shared" si="101"/>
        <v>-</v>
      </c>
      <c r="AW85" s="169" t="str">
        <f t="shared" si="101"/>
        <v>-</v>
      </c>
      <c r="AX85" s="169" t="str">
        <f t="shared" si="101"/>
        <v>-</v>
      </c>
      <c r="AY85" s="169" t="str">
        <f t="shared" si="101"/>
        <v>-</v>
      </c>
      <c r="AZ85" s="169" t="str">
        <f t="shared" si="101"/>
        <v>-</v>
      </c>
      <c r="BA85" s="169" t="str">
        <f t="shared" si="101"/>
        <v>-</v>
      </c>
      <c r="BB85" s="169" t="str">
        <f t="shared" si="101"/>
        <v>-</v>
      </c>
      <c r="BC85" s="169" t="str">
        <f t="shared" si="101"/>
        <v>-</v>
      </c>
      <c r="BD85" s="169" t="str">
        <f t="shared" si="101"/>
        <v>-</v>
      </c>
      <c r="BE85" s="169" t="str">
        <f t="shared" si="101"/>
        <v>-</v>
      </c>
      <c r="BF85" s="169" t="str">
        <f t="shared" si="101"/>
        <v>-</v>
      </c>
      <c r="BG85" s="169" t="str">
        <f t="shared" si="101"/>
        <v>-</v>
      </c>
      <c r="BH85" s="169" t="str">
        <f t="shared" si="101"/>
        <v>-</v>
      </c>
      <c r="BI85" s="169" t="str">
        <f t="shared" si="101"/>
        <v>-</v>
      </c>
      <c r="BJ85" s="169" t="str">
        <f t="shared" si="101"/>
        <v>-</v>
      </c>
      <c r="BK85" s="169" t="str">
        <f t="shared" si="101"/>
        <v>-</v>
      </c>
      <c r="BL85" s="169" t="str">
        <f t="shared" si="101"/>
        <v>-</v>
      </c>
      <c r="BM85" s="169" t="str">
        <f t="shared" si="101"/>
        <v>-</v>
      </c>
      <c r="BN85" s="169" t="str">
        <f t="shared" si="101"/>
        <v>-</v>
      </c>
      <c r="BO85" s="169" t="str">
        <f t="shared" si="101"/>
        <v>-</v>
      </c>
      <c r="BP85" s="169" t="str">
        <f t="shared" si="101"/>
        <v>-</v>
      </c>
      <c r="BQ85" s="169" t="str">
        <f t="shared" ref="BQ85:EB85" si="102">IFERROR(IF(LEFT(TRIM(BQ9),1)="R",BQ76,"-"), "-")</f>
        <v>-</v>
      </c>
      <c r="BR85" s="169" t="str">
        <f t="shared" si="102"/>
        <v>-</v>
      </c>
      <c r="BS85" s="169" t="str">
        <f t="shared" si="102"/>
        <v>-</v>
      </c>
      <c r="BT85" s="169" t="str">
        <f t="shared" si="102"/>
        <v>-</v>
      </c>
      <c r="BU85" s="169" t="str">
        <f t="shared" si="102"/>
        <v>-</v>
      </c>
      <c r="BV85" s="169" t="str">
        <f t="shared" si="102"/>
        <v>-</v>
      </c>
      <c r="BW85" s="169" t="str">
        <f t="shared" si="102"/>
        <v>-</v>
      </c>
      <c r="BX85" s="169" t="str">
        <f t="shared" si="102"/>
        <v>-</v>
      </c>
      <c r="BY85" s="169" t="str">
        <f t="shared" si="102"/>
        <v>-</v>
      </c>
      <c r="BZ85" s="169" t="str">
        <f t="shared" si="102"/>
        <v>-</v>
      </c>
      <c r="CA85" s="169" t="str">
        <f t="shared" si="102"/>
        <v>-</v>
      </c>
      <c r="CB85" s="169" t="str">
        <f t="shared" si="102"/>
        <v>-</v>
      </c>
      <c r="CC85" s="169" t="str">
        <f t="shared" si="102"/>
        <v>-</v>
      </c>
      <c r="CD85" s="169" t="str">
        <f t="shared" si="102"/>
        <v>-</v>
      </c>
      <c r="CE85" s="169" t="str">
        <f t="shared" si="102"/>
        <v>-</v>
      </c>
      <c r="CF85" s="169" t="str">
        <f t="shared" si="102"/>
        <v>-</v>
      </c>
      <c r="CG85" s="169" t="str">
        <f t="shared" si="102"/>
        <v>-</v>
      </c>
      <c r="CH85" s="169" t="str">
        <f t="shared" si="102"/>
        <v>-</v>
      </c>
      <c r="CI85" s="169" t="str">
        <f t="shared" si="102"/>
        <v>-</v>
      </c>
      <c r="CJ85" s="169" t="str">
        <f t="shared" si="102"/>
        <v>-</v>
      </c>
      <c r="CK85" s="169" t="str">
        <f t="shared" si="102"/>
        <v>-</v>
      </c>
      <c r="CL85" s="169" t="str">
        <f t="shared" si="102"/>
        <v>-</v>
      </c>
      <c r="CM85" s="169" t="str">
        <f t="shared" si="102"/>
        <v>-</v>
      </c>
      <c r="CN85" s="169" t="str">
        <f t="shared" si="102"/>
        <v>-</v>
      </c>
      <c r="CO85" s="169" t="str">
        <f t="shared" si="102"/>
        <v>-</v>
      </c>
      <c r="CP85" s="169" t="str">
        <f t="shared" si="102"/>
        <v>-</v>
      </c>
      <c r="CQ85" s="169" t="str">
        <f t="shared" si="102"/>
        <v>-</v>
      </c>
      <c r="CR85" s="169" t="str">
        <f t="shared" si="102"/>
        <v>-</v>
      </c>
      <c r="CS85" s="169" t="str">
        <f t="shared" si="102"/>
        <v>-</v>
      </c>
      <c r="CT85" s="169" t="str">
        <f t="shared" si="102"/>
        <v>-</v>
      </c>
      <c r="CU85" s="169" t="str">
        <f t="shared" si="102"/>
        <v>-</v>
      </c>
      <c r="CV85" s="169" t="str">
        <f t="shared" si="102"/>
        <v>-</v>
      </c>
      <c r="CW85" s="169" t="str">
        <f t="shared" si="102"/>
        <v>-</v>
      </c>
      <c r="CX85" s="169" t="str">
        <f t="shared" si="102"/>
        <v>-</v>
      </c>
      <c r="CY85" s="169" t="str">
        <f t="shared" si="102"/>
        <v>-</v>
      </c>
      <c r="CZ85" s="169" t="str">
        <f t="shared" si="102"/>
        <v>-</v>
      </c>
      <c r="DA85" s="169" t="str">
        <f t="shared" si="102"/>
        <v>-</v>
      </c>
      <c r="DB85" s="169" t="str">
        <f t="shared" si="102"/>
        <v>-</v>
      </c>
      <c r="DC85" s="169" t="str">
        <f t="shared" si="102"/>
        <v>-</v>
      </c>
      <c r="DD85" s="169" t="str">
        <f t="shared" si="102"/>
        <v>-</v>
      </c>
      <c r="DE85" s="169" t="str">
        <f t="shared" si="102"/>
        <v>-</v>
      </c>
      <c r="DF85" s="169" t="str">
        <f t="shared" si="102"/>
        <v>-</v>
      </c>
      <c r="DG85" s="169" t="str">
        <f t="shared" si="102"/>
        <v>-</v>
      </c>
      <c r="DH85" s="169" t="str">
        <f t="shared" si="102"/>
        <v>-</v>
      </c>
      <c r="DI85" s="169" t="str">
        <f t="shared" si="102"/>
        <v>-</v>
      </c>
      <c r="DJ85" s="169" t="str">
        <f t="shared" si="102"/>
        <v>-</v>
      </c>
      <c r="DK85" s="169" t="str">
        <f t="shared" si="102"/>
        <v>-</v>
      </c>
      <c r="DL85" s="169" t="str">
        <f t="shared" si="102"/>
        <v>-</v>
      </c>
      <c r="DM85" s="169" t="str">
        <f t="shared" si="102"/>
        <v>-</v>
      </c>
      <c r="DN85" s="169" t="str">
        <f t="shared" si="102"/>
        <v>-</v>
      </c>
      <c r="DO85" s="169" t="str">
        <f t="shared" si="102"/>
        <v>-</v>
      </c>
      <c r="DP85" s="169" t="str">
        <f t="shared" si="102"/>
        <v>-</v>
      </c>
      <c r="DQ85" s="169" t="str">
        <f t="shared" si="102"/>
        <v>-</v>
      </c>
      <c r="DR85" s="169" t="str">
        <f t="shared" si="102"/>
        <v>-</v>
      </c>
      <c r="DS85" s="169" t="str">
        <f t="shared" si="102"/>
        <v>-</v>
      </c>
      <c r="DT85" s="169" t="str">
        <f t="shared" si="102"/>
        <v>-</v>
      </c>
      <c r="DU85" s="169" t="str">
        <f t="shared" si="102"/>
        <v>-</v>
      </c>
      <c r="DV85" s="169" t="str">
        <f t="shared" si="102"/>
        <v>-</v>
      </c>
      <c r="DW85" s="169" t="str">
        <f t="shared" si="102"/>
        <v>-</v>
      </c>
      <c r="DX85" s="169" t="str">
        <f t="shared" si="102"/>
        <v>-</v>
      </c>
      <c r="DY85" s="169" t="str">
        <f t="shared" si="102"/>
        <v>-</v>
      </c>
      <c r="DZ85" s="169" t="str">
        <f t="shared" si="102"/>
        <v>-</v>
      </c>
      <c r="EA85" s="169" t="str">
        <f t="shared" si="102"/>
        <v>-</v>
      </c>
      <c r="EB85" s="169" t="str">
        <f t="shared" si="102"/>
        <v>-</v>
      </c>
      <c r="EC85" s="169" t="str">
        <f t="shared" ref="EC85:GN85" si="103">IFERROR(IF(LEFT(TRIM(EC9),1)="R",EC76,"-"), "-")</f>
        <v>-</v>
      </c>
      <c r="ED85" s="169" t="str">
        <f t="shared" si="103"/>
        <v>-</v>
      </c>
      <c r="EE85" s="169" t="str">
        <f t="shared" si="103"/>
        <v>-</v>
      </c>
      <c r="EF85" s="169" t="str">
        <f t="shared" si="103"/>
        <v>-</v>
      </c>
      <c r="EG85" s="169" t="str">
        <f t="shared" si="103"/>
        <v>-</v>
      </c>
      <c r="EH85" s="169" t="str">
        <f t="shared" si="103"/>
        <v>-</v>
      </c>
      <c r="EI85" s="169" t="str">
        <f t="shared" si="103"/>
        <v>-</v>
      </c>
      <c r="EJ85" s="169" t="str">
        <f t="shared" si="103"/>
        <v>-</v>
      </c>
      <c r="EK85" s="169" t="str">
        <f t="shared" si="103"/>
        <v>-</v>
      </c>
      <c r="EL85" s="169" t="str">
        <f t="shared" si="103"/>
        <v>-</v>
      </c>
      <c r="EM85" s="169" t="str">
        <f t="shared" si="103"/>
        <v>-</v>
      </c>
      <c r="EN85" s="169" t="str">
        <f t="shared" si="103"/>
        <v>-</v>
      </c>
      <c r="EO85" s="169" t="str">
        <f t="shared" si="103"/>
        <v>-</v>
      </c>
      <c r="EP85" s="169" t="str">
        <f t="shared" si="103"/>
        <v>-</v>
      </c>
      <c r="EQ85" s="169" t="str">
        <f t="shared" si="103"/>
        <v>-</v>
      </c>
      <c r="ER85" s="169" t="str">
        <f t="shared" si="103"/>
        <v>-</v>
      </c>
      <c r="ES85" s="169" t="str">
        <f t="shared" si="103"/>
        <v>-</v>
      </c>
      <c r="ET85" s="169" t="str">
        <f t="shared" si="103"/>
        <v>-</v>
      </c>
      <c r="EU85" s="169" t="str">
        <f t="shared" si="103"/>
        <v>-</v>
      </c>
      <c r="EV85" s="169" t="str">
        <f t="shared" si="103"/>
        <v>-</v>
      </c>
      <c r="EW85" s="169" t="str">
        <f t="shared" si="103"/>
        <v>-</v>
      </c>
      <c r="EX85" s="169" t="str">
        <f t="shared" si="103"/>
        <v>-</v>
      </c>
      <c r="EY85" s="169" t="str">
        <f t="shared" si="103"/>
        <v>-</v>
      </c>
      <c r="EZ85" s="169" t="str">
        <f t="shared" si="103"/>
        <v>-</v>
      </c>
      <c r="FA85" s="169" t="str">
        <f t="shared" si="103"/>
        <v>-</v>
      </c>
      <c r="FB85" s="169" t="str">
        <f t="shared" si="103"/>
        <v>-</v>
      </c>
      <c r="FC85" s="169" t="str">
        <f t="shared" si="103"/>
        <v>-</v>
      </c>
      <c r="FD85" s="169" t="str">
        <f t="shared" si="103"/>
        <v>-</v>
      </c>
      <c r="FE85" s="169" t="str">
        <f t="shared" si="103"/>
        <v>-</v>
      </c>
      <c r="FF85" s="169" t="str">
        <f t="shared" si="103"/>
        <v>-</v>
      </c>
      <c r="FG85" s="169" t="str">
        <f t="shared" si="103"/>
        <v>-</v>
      </c>
      <c r="FH85" s="169" t="str">
        <f t="shared" si="103"/>
        <v>-</v>
      </c>
      <c r="FI85" s="169" t="str">
        <f t="shared" si="103"/>
        <v>-</v>
      </c>
      <c r="FJ85" s="169" t="str">
        <f t="shared" si="103"/>
        <v>-</v>
      </c>
      <c r="FK85" s="169" t="str">
        <f t="shared" si="103"/>
        <v>-</v>
      </c>
      <c r="FL85" s="169" t="str">
        <f t="shared" si="103"/>
        <v>-</v>
      </c>
      <c r="FM85" s="169" t="str">
        <f t="shared" si="103"/>
        <v>-</v>
      </c>
      <c r="FN85" s="169" t="str">
        <f t="shared" si="103"/>
        <v>-</v>
      </c>
      <c r="FO85" s="169" t="str">
        <f t="shared" si="103"/>
        <v>-</v>
      </c>
      <c r="FP85" s="169" t="str">
        <f t="shared" si="103"/>
        <v>-</v>
      </c>
      <c r="FQ85" s="169" t="str">
        <f t="shared" si="103"/>
        <v>-</v>
      </c>
      <c r="FR85" s="169" t="str">
        <f t="shared" si="103"/>
        <v>-</v>
      </c>
      <c r="FS85" s="169" t="str">
        <f t="shared" si="103"/>
        <v>-</v>
      </c>
      <c r="FT85" s="169" t="str">
        <f t="shared" si="103"/>
        <v>-</v>
      </c>
      <c r="FU85" s="169" t="str">
        <f t="shared" si="103"/>
        <v>-</v>
      </c>
      <c r="FV85" s="169" t="str">
        <f t="shared" si="103"/>
        <v>-</v>
      </c>
      <c r="FW85" s="169" t="str">
        <f t="shared" si="103"/>
        <v>-</v>
      </c>
      <c r="FX85" s="169" t="str">
        <f t="shared" si="103"/>
        <v>-</v>
      </c>
      <c r="FY85" s="169" t="str">
        <f t="shared" si="103"/>
        <v>-</v>
      </c>
      <c r="FZ85" s="169" t="str">
        <f t="shared" si="103"/>
        <v>-</v>
      </c>
      <c r="GA85" s="169" t="str">
        <f t="shared" si="103"/>
        <v>-</v>
      </c>
      <c r="GB85" s="169" t="str">
        <f t="shared" si="103"/>
        <v>-</v>
      </c>
      <c r="GC85" s="169" t="str">
        <f t="shared" si="103"/>
        <v>-</v>
      </c>
      <c r="GD85" s="169" t="str">
        <f t="shared" si="103"/>
        <v>-</v>
      </c>
      <c r="GE85" s="169" t="str">
        <f t="shared" si="103"/>
        <v>-</v>
      </c>
      <c r="GF85" s="169" t="str">
        <f t="shared" si="103"/>
        <v>-</v>
      </c>
      <c r="GG85" s="169" t="str">
        <f t="shared" si="103"/>
        <v>-</v>
      </c>
      <c r="GH85" s="169" t="str">
        <f t="shared" si="103"/>
        <v>-</v>
      </c>
      <c r="GI85" s="169" t="str">
        <f t="shared" si="103"/>
        <v>-</v>
      </c>
      <c r="GJ85" s="169" t="str">
        <f t="shared" si="103"/>
        <v>-</v>
      </c>
      <c r="GK85" s="169" t="str">
        <f t="shared" si="103"/>
        <v>-</v>
      </c>
      <c r="GL85" s="169" t="str">
        <f t="shared" si="103"/>
        <v>-</v>
      </c>
      <c r="GM85" s="169" t="str">
        <f t="shared" si="103"/>
        <v>-</v>
      </c>
      <c r="GN85" s="169" t="str">
        <f t="shared" si="103"/>
        <v>-</v>
      </c>
      <c r="GO85" s="169" t="str">
        <f t="shared" ref="GO85:IZ85" si="104">IFERROR(IF(LEFT(TRIM(GO9),1)="R",GO76,"-"), "-")</f>
        <v>-</v>
      </c>
      <c r="GP85" s="169" t="str">
        <f t="shared" si="104"/>
        <v>-</v>
      </c>
      <c r="GQ85" s="169" t="str">
        <f t="shared" si="104"/>
        <v>-</v>
      </c>
      <c r="GR85" s="169" t="str">
        <f t="shared" si="104"/>
        <v>-</v>
      </c>
      <c r="GS85" s="169" t="str">
        <f t="shared" si="104"/>
        <v>-</v>
      </c>
      <c r="GT85" s="169" t="str">
        <f t="shared" si="104"/>
        <v>-</v>
      </c>
      <c r="GU85" s="169" t="str">
        <f t="shared" si="104"/>
        <v>-</v>
      </c>
      <c r="GV85" s="169" t="str">
        <f t="shared" si="104"/>
        <v>-</v>
      </c>
      <c r="GW85" s="169" t="str">
        <f t="shared" si="104"/>
        <v>-</v>
      </c>
      <c r="GX85" s="169" t="str">
        <f t="shared" si="104"/>
        <v>-</v>
      </c>
      <c r="GY85" s="169" t="str">
        <f t="shared" si="104"/>
        <v>-</v>
      </c>
      <c r="GZ85" s="169" t="str">
        <f t="shared" si="104"/>
        <v>-</v>
      </c>
      <c r="HA85" s="169" t="str">
        <f t="shared" si="104"/>
        <v>-</v>
      </c>
      <c r="HB85" s="169" t="str">
        <f t="shared" si="104"/>
        <v>-</v>
      </c>
      <c r="HC85" s="169" t="str">
        <f t="shared" si="104"/>
        <v>-</v>
      </c>
      <c r="HD85" s="169" t="str">
        <f t="shared" si="104"/>
        <v>-</v>
      </c>
      <c r="HE85" s="169" t="str">
        <f t="shared" si="104"/>
        <v>-</v>
      </c>
      <c r="HF85" s="169" t="str">
        <f t="shared" si="104"/>
        <v>-</v>
      </c>
      <c r="HG85" s="169" t="str">
        <f t="shared" si="104"/>
        <v>-</v>
      </c>
      <c r="HH85" s="169" t="str">
        <f t="shared" si="104"/>
        <v>-</v>
      </c>
      <c r="HI85" s="169" t="str">
        <f t="shared" si="104"/>
        <v>-</v>
      </c>
      <c r="HJ85" s="169" t="str">
        <f t="shared" si="104"/>
        <v>-</v>
      </c>
      <c r="HK85" s="169" t="str">
        <f t="shared" si="104"/>
        <v>-</v>
      </c>
      <c r="HL85" s="169" t="str">
        <f t="shared" si="104"/>
        <v>-</v>
      </c>
      <c r="HM85" s="169" t="str">
        <f t="shared" si="104"/>
        <v>-</v>
      </c>
      <c r="HN85" s="169" t="str">
        <f t="shared" si="104"/>
        <v>-</v>
      </c>
      <c r="HO85" s="169" t="str">
        <f t="shared" si="104"/>
        <v>-</v>
      </c>
      <c r="HP85" s="169" t="str">
        <f t="shared" si="104"/>
        <v>-</v>
      </c>
      <c r="HQ85" s="169" t="str">
        <f t="shared" si="104"/>
        <v>-</v>
      </c>
      <c r="HR85" s="169" t="str">
        <f t="shared" si="104"/>
        <v>-</v>
      </c>
      <c r="HS85" s="169" t="str">
        <f t="shared" si="104"/>
        <v>-</v>
      </c>
      <c r="HT85" s="169" t="str">
        <f t="shared" si="104"/>
        <v>-</v>
      </c>
      <c r="HU85" s="169" t="str">
        <f t="shared" si="104"/>
        <v>-</v>
      </c>
      <c r="HV85" s="169" t="str">
        <f t="shared" si="104"/>
        <v>-</v>
      </c>
      <c r="HW85" s="169" t="str">
        <f t="shared" si="104"/>
        <v>-</v>
      </c>
      <c r="HX85" s="169" t="str">
        <f t="shared" si="104"/>
        <v>-</v>
      </c>
      <c r="HY85" s="169" t="str">
        <f t="shared" si="104"/>
        <v>-</v>
      </c>
      <c r="HZ85" s="169" t="str">
        <f t="shared" si="104"/>
        <v>-</v>
      </c>
      <c r="IA85" s="169" t="str">
        <f t="shared" si="104"/>
        <v>-</v>
      </c>
      <c r="IB85" s="169" t="str">
        <f t="shared" si="104"/>
        <v>-</v>
      </c>
      <c r="IC85" s="169" t="str">
        <f t="shared" si="104"/>
        <v>-</v>
      </c>
      <c r="ID85" s="169" t="str">
        <f t="shared" si="104"/>
        <v>-</v>
      </c>
      <c r="IE85" s="169" t="str">
        <f t="shared" si="104"/>
        <v>-</v>
      </c>
      <c r="IF85" s="169" t="str">
        <f t="shared" si="104"/>
        <v>-</v>
      </c>
      <c r="IG85" s="169" t="str">
        <f t="shared" si="104"/>
        <v>-</v>
      </c>
      <c r="IH85" s="169" t="str">
        <f t="shared" si="104"/>
        <v>-</v>
      </c>
      <c r="II85" s="169">
        <f t="shared" si="104"/>
        <v>11.902604546436075</v>
      </c>
      <c r="IJ85" s="169">
        <f t="shared" si="104"/>
        <v>11.902604546436075</v>
      </c>
      <c r="IK85" s="169">
        <f t="shared" si="104"/>
        <v>11.902604546436075</v>
      </c>
      <c r="IL85" s="169">
        <f t="shared" si="104"/>
        <v>11.902604546436075</v>
      </c>
      <c r="IM85" s="169">
        <f t="shared" si="104"/>
        <v>11.902604546436075</v>
      </c>
      <c r="IN85" s="169">
        <f t="shared" si="104"/>
        <v>11.829279827218569</v>
      </c>
      <c r="IO85" s="169">
        <f t="shared" si="104"/>
        <v>11.9193300453042</v>
      </c>
      <c r="IP85" s="169">
        <f t="shared" si="104"/>
        <v>11.829279827218569</v>
      </c>
      <c r="IQ85" s="169">
        <f t="shared" si="104"/>
        <v>11.829279827218569</v>
      </c>
      <c r="IR85" s="169">
        <f t="shared" si="104"/>
        <v>11.829279827218569</v>
      </c>
      <c r="IS85" s="169">
        <f t="shared" si="104"/>
        <v>15.76547387137494</v>
      </c>
      <c r="IT85" s="169">
        <f t="shared" si="104"/>
        <v>15.080111959818037</v>
      </c>
      <c r="IU85" s="169">
        <f t="shared" si="104"/>
        <v>17.171421981236627</v>
      </c>
      <c r="IV85" s="169">
        <f t="shared" si="104"/>
        <v>18.959809153479355</v>
      </c>
      <c r="IW85" s="169">
        <f t="shared" si="104"/>
        <v>13.515633512312169</v>
      </c>
      <c r="IX85" s="169">
        <f t="shared" si="104"/>
        <v>13.116492169420473</v>
      </c>
      <c r="IY85" s="169" t="str">
        <f t="shared" si="104"/>
        <v>-</v>
      </c>
      <c r="IZ85" s="169" t="str">
        <f t="shared" si="104"/>
        <v>-</v>
      </c>
      <c r="JA85" s="169" t="str">
        <f t="shared" ref="JA85:LA85" si="105">IFERROR(IF(LEFT(TRIM(JA9),1)="R",JA76,"-"), "-")</f>
        <v>-</v>
      </c>
      <c r="JB85" s="169" t="str">
        <f t="shared" si="105"/>
        <v>-</v>
      </c>
      <c r="JC85" s="169" t="str">
        <f t="shared" si="105"/>
        <v>-</v>
      </c>
      <c r="JD85" s="169">
        <f t="shared" si="105"/>
        <v>16.276078193339856</v>
      </c>
      <c r="JE85" s="169">
        <f t="shared" si="105"/>
        <v>16.320252119350837</v>
      </c>
      <c r="JF85" s="169">
        <f t="shared" si="105"/>
        <v>36.589552106691507</v>
      </c>
      <c r="JG85" s="169">
        <f t="shared" si="105"/>
        <v>36.589552106691507</v>
      </c>
      <c r="JH85" s="169">
        <f t="shared" si="105"/>
        <v>36.589552106691507</v>
      </c>
      <c r="JI85" s="169">
        <f t="shared" si="105"/>
        <v>36.589552106691507</v>
      </c>
      <c r="JJ85" s="169">
        <f t="shared" si="105"/>
        <v>34.299207792886278</v>
      </c>
      <c r="JK85" s="169">
        <f t="shared" si="105"/>
        <v>8.8573147368164484</v>
      </c>
      <c r="JL85" s="169" t="str">
        <f t="shared" si="105"/>
        <v>-</v>
      </c>
      <c r="JM85" s="169" t="str">
        <f t="shared" si="105"/>
        <v>-</v>
      </c>
      <c r="JN85" s="169" t="str">
        <f t="shared" si="105"/>
        <v>-</v>
      </c>
      <c r="JO85" s="169" t="str">
        <f t="shared" si="105"/>
        <v>-</v>
      </c>
      <c r="JP85" s="169" t="str">
        <f t="shared" si="105"/>
        <v>-</v>
      </c>
      <c r="JQ85" s="169" t="str">
        <f t="shared" si="105"/>
        <v>-</v>
      </c>
      <c r="JR85" s="169" t="str">
        <f t="shared" si="105"/>
        <v>-</v>
      </c>
      <c r="JS85" s="169" t="str">
        <f t="shared" si="105"/>
        <v>-</v>
      </c>
      <c r="JT85" s="169" t="str">
        <f t="shared" si="105"/>
        <v>-</v>
      </c>
      <c r="JU85" s="169">
        <f t="shared" si="105"/>
        <v>17.820744077567756</v>
      </c>
      <c r="JV85" s="169">
        <f t="shared" si="105"/>
        <v>19.893214811125144</v>
      </c>
      <c r="JW85" s="169" t="str">
        <f t="shared" si="105"/>
        <v>-</v>
      </c>
      <c r="JX85" s="169" t="str">
        <f t="shared" si="105"/>
        <v>-</v>
      </c>
      <c r="JY85" s="169" t="str">
        <f t="shared" si="105"/>
        <v>-</v>
      </c>
      <c r="JZ85" s="169" t="str">
        <f t="shared" si="105"/>
        <v>-</v>
      </c>
      <c r="KA85" s="169" t="str">
        <f t="shared" si="105"/>
        <v>-</v>
      </c>
      <c r="KB85" s="169" t="str">
        <f t="shared" si="105"/>
        <v>-</v>
      </c>
      <c r="KC85" s="169">
        <f t="shared" si="105"/>
        <v>17.653679026640166</v>
      </c>
      <c r="KD85" s="169">
        <f t="shared" si="105"/>
        <v>19.758098008490961</v>
      </c>
      <c r="KE85" s="169">
        <f t="shared" si="105"/>
        <v>16.301414513096329</v>
      </c>
      <c r="KF85" s="169" t="str">
        <f t="shared" si="105"/>
        <v>-</v>
      </c>
      <c r="KG85" s="169" t="str">
        <f t="shared" si="105"/>
        <v>-</v>
      </c>
      <c r="KH85" s="169" t="str">
        <f t="shared" si="105"/>
        <v>-</v>
      </c>
      <c r="KI85" s="169" t="str">
        <f t="shared" si="105"/>
        <v>-</v>
      </c>
      <c r="KJ85" s="169" t="str">
        <f t="shared" si="105"/>
        <v>-</v>
      </c>
      <c r="KK85" s="169" t="str">
        <f t="shared" si="105"/>
        <v>-</v>
      </c>
      <c r="KL85" s="169">
        <f t="shared" si="105"/>
        <v>22.898999349483041</v>
      </c>
      <c r="KM85" s="169">
        <f t="shared" si="105"/>
        <v>17.710303707978305</v>
      </c>
      <c r="KN85" s="169">
        <f t="shared" si="105"/>
        <v>19.804005426219518</v>
      </c>
      <c r="KO85" s="169">
        <f t="shared" si="105"/>
        <v>13.743578063162927</v>
      </c>
      <c r="KP85" s="169">
        <f t="shared" si="105"/>
        <v>16.362646615905906</v>
      </c>
      <c r="KQ85" s="169" t="str">
        <f t="shared" si="105"/>
        <v>-</v>
      </c>
      <c r="KR85" s="169" t="str">
        <f t="shared" si="105"/>
        <v>-</v>
      </c>
      <c r="KS85" s="169" t="str">
        <f t="shared" si="105"/>
        <v>-</v>
      </c>
      <c r="KT85" s="169" t="str">
        <f t="shared" si="105"/>
        <v>-</v>
      </c>
      <c r="KU85" s="169" t="str">
        <f t="shared" si="105"/>
        <v>-</v>
      </c>
      <c r="KV85" s="169" t="str">
        <f t="shared" si="105"/>
        <v>-</v>
      </c>
      <c r="KW85" s="169" t="str">
        <f t="shared" si="105"/>
        <v>-</v>
      </c>
      <c r="KX85" s="169" t="str">
        <f t="shared" si="105"/>
        <v>-</v>
      </c>
      <c r="KY85" s="169" t="str">
        <f t="shared" si="105"/>
        <v>-</v>
      </c>
      <c r="KZ85" s="169" t="str">
        <f t="shared" si="105"/>
        <v>-</v>
      </c>
      <c r="LA85" s="169" t="str">
        <f t="shared" si="105"/>
        <v>-</v>
      </c>
      <c r="LB85" s="337"/>
      <c r="LC85" s="337"/>
      <c r="LD85" s="337"/>
      <c r="LE85" s="337"/>
      <c r="LF85" s="337"/>
      <c r="LG85" s="337"/>
      <c r="LH85" s="337"/>
      <c r="LI85" s="337"/>
      <c r="LJ85" s="337"/>
      <c r="LK85" s="337"/>
      <c r="LL85" s="337"/>
      <c r="LM85" s="337"/>
      <c r="LN85" s="337"/>
      <c r="LO85" s="337"/>
      <c r="LP85" s="337"/>
      <c r="LQ85" s="337"/>
      <c r="LR85" s="337"/>
      <c r="LS85" s="337"/>
      <c r="LT85" s="337"/>
      <c r="LU85" s="337"/>
      <c r="LV85" s="337"/>
      <c r="LW85" s="337"/>
      <c r="LX85" s="337"/>
      <c r="LY85" s="337"/>
      <c r="LZ85" s="337"/>
      <c r="MA85" s="337"/>
    </row>
    <row r="86" spans="2:339" ht="77.25" thickBot="1" x14ac:dyDescent="0.25">
      <c r="B86" s="23" t="s">
        <v>243</v>
      </c>
      <c r="C86" s="58" t="s">
        <v>246</v>
      </c>
      <c r="D86" s="169" t="s">
        <v>38</v>
      </c>
      <c r="E86" s="169" t="str">
        <f t="shared" ref="E86:BP86" si="106">IFERROR(IF(LEFT(TRIM(E9),1)="R",E53,"-"), "-")</f>
        <v>-</v>
      </c>
      <c r="F86" s="169" t="str">
        <f t="shared" si="106"/>
        <v>-</v>
      </c>
      <c r="G86" s="169" t="str">
        <f t="shared" si="106"/>
        <v>-</v>
      </c>
      <c r="H86" s="169" t="str">
        <f t="shared" si="106"/>
        <v>-</v>
      </c>
      <c r="I86" s="169" t="str">
        <f t="shared" si="106"/>
        <v>-</v>
      </c>
      <c r="J86" s="169" t="str">
        <f t="shared" si="106"/>
        <v>-</v>
      </c>
      <c r="K86" s="169" t="str">
        <f t="shared" si="106"/>
        <v>-</v>
      </c>
      <c r="L86" s="169" t="str">
        <f t="shared" si="106"/>
        <v>-</v>
      </c>
      <c r="M86" s="169" t="str">
        <f t="shared" si="106"/>
        <v>-</v>
      </c>
      <c r="N86" s="169" t="str">
        <f t="shared" si="106"/>
        <v>-</v>
      </c>
      <c r="O86" s="169" t="str">
        <f t="shared" si="106"/>
        <v>-</v>
      </c>
      <c r="P86" s="169" t="str">
        <f t="shared" si="106"/>
        <v>-</v>
      </c>
      <c r="Q86" s="169" t="str">
        <f t="shared" si="106"/>
        <v>-</v>
      </c>
      <c r="R86" s="169" t="str">
        <f t="shared" si="106"/>
        <v>-</v>
      </c>
      <c r="S86" s="169" t="str">
        <f t="shared" si="106"/>
        <v>-</v>
      </c>
      <c r="T86" s="169" t="str">
        <f t="shared" si="106"/>
        <v>-</v>
      </c>
      <c r="U86" s="169" t="str">
        <f t="shared" si="106"/>
        <v>-</v>
      </c>
      <c r="V86" s="169" t="str">
        <f t="shared" si="106"/>
        <v>-</v>
      </c>
      <c r="W86" s="169" t="str">
        <f t="shared" si="106"/>
        <v>-</v>
      </c>
      <c r="X86" s="169" t="str">
        <f t="shared" si="106"/>
        <v>-</v>
      </c>
      <c r="Y86" s="169" t="str">
        <f t="shared" si="106"/>
        <v>-</v>
      </c>
      <c r="Z86" s="169" t="str">
        <f t="shared" si="106"/>
        <v>-</v>
      </c>
      <c r="AA86" s="169" t="str">
        <f t="shared" si="106"/>
        <v>-</v>
      </c>
      <c r="AB86" s="169" t="str">
        <f t="shared" si="106"/>
        <v>-</v>
      </c>
      <c r="AC86" s="169" t="str">
        <f t="shared" si="106"/>
        <v>-</v>
      </c>
      <c r="AD86" s="169" t="str">
        <f t="shared" si="106"/>
        <v>-</v>
      </c>
      <c r="AE86" s="169" t="str">
        <f t="shared" si="106"/>
        <v>-</v>
      </c>
      <c r="AF86" s="169" t="str">
        <f t="shared" si="106"/>
        <v>-</v>
      </c>
      <c r="AG86" s="169" t="str">
        <f t="shared" si="106"/>
        <v>-</v>
      </c>
      <c r="AH86" s="169" t="str">
        <f t="shared" si="106"/>
        <v>-</v>
      </c>
      <c r="AI86" s="169" t="str">
        <f t="shared" si="106"/>
        <v>-</v>
      </c>
      <c r="AJ86" s="169" t="str">
        <f t="shared" si="106"/>
        <v>-</v>
      </c>
      <c r="AK86" s="169" t="str">
        <f t="shared" si="106"/>
        <v>-</v>
      </c>
      <c r="AL86" s="169" t="str">
        <f t="shared" si="106"/>
        <v>-</v>
      </c>
      <c r="AM86" s="169" t="str">
        <f t="shared" si="106"/>
        <v>-</v>
      </c>
      <c r="AN86" s="169" t="str">
        <f t="shared" si="106"/>
        <v>-</v>
      </c>
      <c r="AO86" s="169" t="str">
        <f t="shared" si="106"/>
        <v>-</v>
      </c>
      <c r="AP86" s="169" t="str">
        <f t="shared" si="106"/>
        <v>-</v>
      </c>
      <c r="AQ86" s="169" t="str">
        <f t="shared" si="106"/>
        <v>-</v>
      </c>
      <c r="AR86" s="169" t="str">
        <f t="shared" si="106"/>
        <v>-</v>
      </c>
      <c r="AS86" s="169" t="str">
        <f t="shared" si="106"/>
        <v>-</v>
      </c>
      <c r="AT86" s="169" t="str">
        <f t="shared" si="106"/>
        <v>-</v>
      </c>
      <c r="AU86" s="169" t="str">
        <f t="shared" si="106"/>
        <v>-</v>
      </c>
      <c r="AV86" s="169" t="str">
        <f t="shared" si="106"/>
        <v>-</v>
      </c>
      <c r="AW86" s="169" t="str">
        <f t="shared" si="106"/>
        <v>-</v>
      </c>
      <c r="AX86" s="169" t="str">
        <f t="shared" si="106"/>
        <v>-</v>
      </c>
      <c r="AY86" s="169" t="str">
        <f t="shared" si="106"/>
        <v>-</v>
      </c>
      <c r="AZ86" s="169" t="str">
        <f t="shared" si="106"/>
        <v>-</v>
      </c>
      <c r="BA86" s="169" t="str">
        <f t="shared" si="106"/>
        <v>-</v>
      </c>
      <c r="BB86" s="169" t="str">
        <f t="shared" si="106"/>
        <v>-</v>
      </c>
      <c r="BC86" s="169" t="str">
        <f t="shared" si="106"/>
        <v>-</v>
      </c>
      <c r="BD86" s="169" t="str">
        <f t="shared" si="106"/>
        <v>-</v>
      </c>
      <c r="BE86" s="169" t="str">
        <f t="shared" si="106"/>
        <v>-</v>
      </c>
      <c r="BF86" s="169" t="str">
        <f t="shared" si="106"/>
        <v>-</v>
      </c>
      <c r="BG86" s="169" t="str">
        <f t="shared" si="106"/>
        <v>-</v>
      </c>
      <c r="BH86" s="169" t="str">
        <f t="shared" si="106"/>
        <v>-</v>
      </c>
      <c r="BI86" s="169" t="str">
        <f t="shared" si="106"/>
        <v>-</v>
      </c>
      <c r="BJ86" s="169" t="str">
        <f t="shared" si="106"/>
        <v>-</v>
      </c>
      <c r="BK86" s="169" t="str">
        <f t="shared" si="106"/>
        <v>-</v>
      </c>
      <c r="BL86" s="169" t="str">
        <f t="shared" si="106"/>
        <v>-</v>
      </c>
      <c r="BM86" s="169" t="str">
        <f t="shared" si="106"/>
        <v>-</v>
      </c>
      <c r="BN86" s="169" t="str">
        <f t="shared" si="106"/>
        <v>-</v>
      </c>
      <c r="BO86" s="169" t="str">
        <f t="shared" si="106"/>
        <v>-</v>
      </c>
      <c r="BP86" s="169" t="str">
        <f t="shared" si="106"/>
        <v>-</v>
      </c>
      <c r="BQ86" s="169" t="str">
        <f t="shared" ref="BQ86:EB86" si="107">IFERROR(IF(LEFT(TRIM(BQ9),1)="R",BQ53,"-"), "-")</f>
        <v>-</v>
      </c>
      <c r="BR86" s="169" t="str">
        <f t="shared" si="107"/>
        <v>-</v>
      </c>
      <c r="BS86" s="169" t="str">
        <f t="shared" si="107"/>
        <v>-</v>
      </c>
      <c r="BT86" s="169" t="str">
        <f t="shared" si="107"/>
        <v>-</v>
      </c>
      <c r="BU86" s="169" t="str">
        <f t="shared" si="107"/>
        <v>-</v>
      </c>
      <c r="BV86" s="169" t="str">
        <f t="shared" si="107"/>
        <v>-</v>
      </c>
      <c r="BW86" s="169" t="str">
        <f t="shared" si="107"/>
        <v>-</v>
      </c>
      <c r="BX86" s="169" t="str">
        <f t="shared" si="107"/>
        <v>-</v>
      </c>
      <c r="BY86" s="169" t="str">
        <f t="shared" si="107"/>
        <v>-</v>
      </c>
      <c r="BZ86" s="169" t="str">
        <f t="shared" si="107"/>
        <v>-</v>
      </c>
      <c r="CA86" s="169" t="str">
        <f t="shared" si="107"/>
        <v>-</v>
      </c>
      <c r="CB86" s="169" t="str">
        <f t="shared" si="107"/>
        <v>-</v>
      </c>
      <c r="CC86" s="169" t="str">
        <f t="shared" si="107"/>
        <v>-</v>
      </c>
      <c r="CD86" s="169" t="str">
        <f t="shared" si="107"/>
        <v>-</v>
      </c>
      <c r="CE86" s="169" t="str">
        <f t="shared" si="107"/>
        <v>-</v>
      </c>
      <c r="CF86" s="169" t="str">
        <f t="shared" si="107"/>
        <v>-</v>
      </c>
      <c r="CG86" s="169" t="str">
        <f t="shared" si="107"/>
        <v>-</v>
      </c>
      <c r="CH86" s="169" t="str">
        <f t="shared" si="107"/>
        <v>-</v>
      </c>
      <c r="CI86" s="169" t="str">
        <f t="shared" si="107"/>
        <v>-</v>
      </c>
      <c r="CJ86" s="169" t="str">
        <f t="shared" si="107"/>
        <v>-</v>
      </c>
      <c r="CK86" s="169" t="str">
        <f t="shared" si="107"/>
        <v>-</v>
      </c>
      <c r="CL86" s="169" t="str">
        <f t="shared" si="107"/>
        <v>-</v>
      </c>
      <c r="CM86" s="169" t="str">
        <f t="shared" si="107"/>
        <v>-</v>
      </c>
      <c r="CN86" s="169" t="str">
        <f t="shared" si="107"/>
        <v>-</v>
      </c>
      <c r="CO86" s="169" t="str">
        <f t="shared" si="107"/>
        <v>-</v>
      </c>
      <c r="CP86" s="169" t="str">
        <f t="shared" si="107"/>
        <v>-</v>
      </c>
      <c r="CQ86" s="169" t="str">
        <f t="shared" si="107"/>
        <v>-</v>
      </c>
      <c r="CR86" s="169" t="str">
        <f t="shared" si="107"/>
        <v>-</v>
      </c>
      <c r="CS86" s="169" t="str">
        <f t="shared" si="107"/>
        <v>-</v>
      </c>
      <c r="CT86" s="169" t="str">
        <f t="shared" si="107"/>
        <v>-</v>
      </c>
      <c r="CU86" s="169" t="str">
        <f t="shared" si="107"/>
        <v>-</v>
      </c>
      <c r="CV86" s="169" t="str">
        <f t="shared" si="107"/>
        <v>-</v>
      </c>
      <c r="CW86" s="169" t="str">
        <f t="shared" si="107"/>
        <v>-</v>
      </c>
      <c r="CX86" s="169" t="str">
        <f t="shared" si="107"/>
        <v>-</v>
      </c>
      <c r="CY86" s="169" t="str">
        <f t="shared" si="107"/>
        <v>-</v>
      </c>
      <c r="CZ86" s="169" t="str">
        <f t="shared" si="107"/>
        <v>-</v>
      </c>
      <c r="DA86" s="169" t="str">
        <f t="shared" si="107"/>
        <v>-</v>
      </c>
      <c r="DB86" s="169" t="str">
        <f t="shared" si="107"/>
        <v>-</v>
      </c>
      <c r="DC86" s="169" t="str">
        <f t="shared" si="107"/>
        <v>-</v>
      </c>
      <c r="DD86" s="169" t="str">
        <f t="shared" si="107"/>
        <v>-</v>
      </c>
      <c r="DE86" s="169" t="str">
        <f t="shared" si="107"/>
        <v>-</v>
      </c>
      <c r="DF86" s="169" t="str">
        <f t="shared" si="107"/>
        <v>-</v>
      </c>
      <c r="DG86" s="169" t="str">
        <f t="shared" si="107"/>
        <v>-</v>
      </c>
      <c r="DH86" s="169" t="str">
        <f t="shared" si="107"/>
        <v>-</v>
      </c>
      <c r="DI86" s="169" t="str">
        <f t="shared" si="107"/>
        <v>-</v>
      </c>
      <c r="DJ86" s="169" t="str">
        <f t="shared" si="107"/>
        <v>-</v>
      </c>
      <c r="DK86" s="169" t="str">
        <f t="shared" si="107"/>
        <v>-</v>
      </c>
      <c r="DL86" s="169" t="str">
        <f t="shared" si="107"/>
        <v>-</v>
      </c>
      <c r="DM86" s="169" t="str">
        <f t="shared" si="107"/>
        <v>-</v>
      </c>
      <c r="DN86" s="169" t="str">
        <f t="shared" si="107"/>
        <v>-</v>
      </c>
      <c r="DO86" s="169" t="str">
        <f t="shared" si="107"/>
        <v>-</v>
      </c>
      <c r="DP86" s="169" t="str">
        <f t="shared" si="107"/>
        <v>-</v>
      </c>
      <c r="DQ86" s="169" t="str">
        <f t="shared" si="107"/>
        <v>-</v>
      </c>
      <c r="DR86" s="169" t="str">
        <f t="shared" si="107"/>
        <v>-</v>
      </c>
      <c r="DS86" s="169" t="str">
        <f t="shared" si="107"/>
        <v>-</v>
      </c>
      <c r="DT86" s="169" t="str">
        <f t="shared" si="107"/>
        <v>-</v>
      </c>
      <c r="DU86" s="169" t="str">
        <f t="shared" si="107"/>
        <v>-</v>
      </c>
      <c r="DV86" s="169" t="str">
        <f t="shared" si="107"/>
        <v>-</v>
      </c>
      <c r="DW86" s="169" t="str">
        <f t="shared" si="107"/>
        <v>-</v>
      </c>
      <c r="DX86" s="169" t="str">
        <f t="shared" si="107"/>
        <v>-</v>
      </c>
      <c r="DY86" s="169" t="str">
        <f t="shared" si="107"/>
        <v>-</v>
      </c>
      <c r="DZ86" s="169" t="str">
        <f t="shared" si="107"/>
        <v>-</v>
      </c>
      <c r="EA86" s="169" t="str">
        <f t="shared" si="107"/>
        <v>-</v>
      </c>
      <c r="EB86" s="169" t="str">
        <f t="shared" si="107"/>
        <v>-</v>
      </c>
      <c r="EC86" s="169" t="str">
        <f t="shared" ref="EC86:GN86" si="108">IFERROR(IF(LEFT(TRIM(EC9),1)="R",EC53,"-"), "-")</f>
        <v>-</v>
      </c>
      <c r="ED86" s="169" t="str">
        <f t="shared" si="108"/>
        <v>-</v>
      </c>
      <c r="EE86" s="169" t="str">
        <f t="shared" si="108"/>
        <v>-</v>
      </c>
      <c r="EF86" s="169" t="str">
        <f t="shared" si="108"/>
        <v>-</v>
      </c>
      <c r="EG86" s="169" t="str">
        <f t="shared" si="108"/>
        <v>-</v>
      </c>
      <c r="EH86" s="169" t="str">
        <f t="shared" si="108"/>
        <v>-</v>
      </c>
      <c r="EI86" s="169" t="str">
        <f t="shared" si="108"/>
        <v>-</v>
      </c>
      <c r="EJ86" s="169" t="str">
        <f t="shared" si="108"/>
        <v>-</v>
      </c>
      <c r="EK86" s="169" t="str">
        <f t="shared" si="108"/>
        <v>-</v>
      </c>
      <c r="EL86" s="169" t="str">
        <f t="shared" si="108"/>
        <v>-</v>
      </c>
      <c r="EM86" s="169" t="str">
        <f t="shared" si="108"/>
        <v>-</v>
      </c>
      <c r="EN86" s="169" t="str">
        <f t="shared" si="108"/>
        <v>-</v>
      </c>
      <c r="EO86" s="169" t="str">
        <f t="shared" si="108"/>
        <v>-</v>
      </c>
      <c r="EP86" s="169" t="str">
        <f t="shared" si="108"/>
        <v>-</v>
      </c>
      <c r="EQ86" s="169" t="str">
        <f t="shared" si="108"/>
        <v>-</v>
      </c>
      <c r="ER86" s="169" t="str">
        <f t="shared" si="108"/>
        <v>-</v>
      </c>
      <c r="ES86" s="169" t="str">
        <f t="shared" si="108"/>
        <v>-</v>
      </c>
      <c r="ET86" s="169" t="str">
        <f t="shared" si="108"/>
        <v>-</v>
      </c>
      <c r="EU86" s="169" t="str">
        <f t="shared" si="108"/>
        <v>-</v>
      </c>
      <c r="EV86" s="169" t="str">
        <f t="shared" si="108"/>
        <v>-</v>
      </c>
      <c r="EW86" s="169" t="str">
        <f t="shared" si="108"/>
        <v>-</v>
      </c>
      <c r="EX86" s="169" t="str">
        <f t="shared" si="108"/>
        <v>-</v>
      </c>
      <c r="EY86" s="169" t="str">
        <f t="shared" si="108"/>
        <v>-</v>
      </c>
      <c r="EZ86" s="169" t="str">
        <f t="shared" si="108"/>
        <v>-</v>
      </c>
      <c r="FA86" s="169" t="str">
        <f t="shared" si="108"/>
        <v>-</v>
      </c>
      <c r="FB86" s="169" t="str">
        <f t="shared" si="108"/>
        <v>-</v>
      </c>
      <c r="FC86" s="169" t="str">
        <f t="shared" si="108"/>
        <v>-</v>
      </c>
      <c r="FD86" s="169" t="str">
        <f t="shared" si="108"/>
        <v>-</v>
      </c>
      <c r="FE86" s="169" t="str">
        <f t="shared" si="108"/>
        <v>-</v>
      </c>
      <c r="FF86" s="169" t="str">
        <f t="shared" si="108"/>
        <v>-</v>
      </c>
      <c r="FG86" s="169" t="str">
        <f t="shared" si="108"/>
        <v>-</v>
      </c>
      <c r="FH86" s="169" t="str">
        <f t="shared" si="108"/>
        <v>-</v>
      </c>
      <c r="FI86" s="169" t="str">
        <f t="shared" si="108"/>
        <v>-</v>
      </c>
      <c r="FJ86" s="169" t="str">
        <f t="shared" si="108"/>
        <v>-</v>
      </c>
      <c r="FK86" s="169" t="str">
        <f t="shared" si="108"/>
        <v>-</v>
      </c>
      <c r="FL86" s="169" t="str">
        <f t="shared" si="108"/>
        <v>-</v>
      </c>
      <c r="FM86" s="169" t="str">
        <f t="shared" si="108"/>
        <v>-</v>
      </c>
      <c r="FN86" s="169" t="str">
        <f t="shared" si="108"/>
        <v>-</v>
      </c>
      <c r="FO86" s="169" t="str">
        <f t="shared" si="108"/>
        <v>-</v>
      </c>
      <c r="FP86" s="169" t="str">
        <f t="shared" si="108"/>
        <v>-</v>
      </c>
      <c r="FQ86" s="169" t="str">
        <f t="shared" si="108"/>
        <v>-</v>
      </c>
      <c r="FR86" s="169" t="str">
        <f t="shared" si="108"/>
        <v>-</v>
      </c>
      <c r="FS86" s="169" t="str">
        <f t="shared" si="108"/>
        <v>-</v>
      </c>
      <c r="FT86" s="169" t="str">
        <f t="shared" si="108"/>
        <v>-</v>
      </c>
      <c r="FU86" s="169" t="str">
        <f t="shared" si="108"/>
        <v>-</v>
      </c>
      <c r="FV86" s="169" t="str">
        <f t="shared" si="108"/>
        <v>-</v>
      </c>
      <c r="FW86" s="169" t="str">
        <f t="shared" si="108"/>
        <v>-</v>
      </c>
      <c r="FX86" s="169" t="str">
        <f t="shared" si="108"/>
        <v>-</v>
      </c>
      <c r="FY86" s="169" t="str">
        <f t="shared" si="108"/>
        <v>-</v>
      </c>
      <c r="FZ86" s="169" t="str">
        <f t="shared" si="108"/>
        <v>-</v>
      </c>
      <c r="GA86" s="169" t="str">
        <f t="shared" si="108"/>
        <v>-</v>
      </c>
      <c r="GB86" s="169" t="str">
        <f t="shared" si="108"/>
        <v>-</v>
      </c>
      <c r="GC86" s="169" t="str">
        <f t="shared" si="108"/>
        <v>-</v>
      </c>
      <c r="GD86" s="169" t="str">
        <f t="shared" si="108"/>
        <v>-</v>
      </c>
      <c r="GE86" s="169" t="str">
        <f t="shared" si="108"/>
        <v>-</v>
      </c>
      <c r="GF86" s="169" t="str">
        <f t="shared" si="108"/>
        <v>-</v>
      </c>
      <c r="GG86" s="169" t="str">
        <f t="shared" si="108"/>
        <v>-</v>
      </c>
      <c r="GH86" s="169" t="str">
        <f t="shared" si="108"/>
        <v>-</v>
      </c>
      <c r="GI86" s="169" t="str">
        <f t="shared" si="108"/>
        <v>-</v>
      </c>
      <c r="GJ86" s="169" t="str">
        <f t="shared" si="108"/>
        <v>-</v>
      </c>
      <c r="GK86" s="169" t="str">
        <f t="shared" si="108"/>
        <v>-</v>
      </c>
      <c r="GL86" s="169" t="str">
        <f t="shared" si="108"/>
        <v>-</v>
      </c>
      <c r="GM86" s="169" t="str">
        <f t="shared" si="108"/>
        <v>-</v>
      </c>
      <c r="GN86" s="169" t="str">
        <f t="shared" si="108"/>
        <v>-</v>
      </c>
      <c r="GO86" s="169" t="str">
        <f t="shared" ref="GO86:IZ86" si="109">IFERROR(IF(LEFT(TRIM(GO9),1)="R",GO53,"-"), "-")</f>
        <v>-</v>
      </c>
      <c r="GP86" s="169" t="str">
        <f t="shared" si="109"/>
        <v>-</v>
      </c>
      <c r="GQ86" s="169" t="str">
        <f t="shared" si="109"/>
        <v>-</v>
      </c>
      <c r="GR86" s="169" t="str">
        <f t="shared" si="109"/>
        <v>-</v>
      </c>
      <c r="GS86" s="169" t="str">
        <f t="shared" si="109"/>
        <v>-</v>
      </c>
      <c r="GT86" s="169" t="str">
        <f t="shared" si="109"/>
        <v>-</v>
      </c>
      <c r="GU86" s="169" t="str">
        <f t="shared" si="109"/>
        <v>-</v>
      </c>
      <c r="GV86" s="169" t="str">
        <f t="shared" si="109"/>
        <v>-</v>
      </c>
      <c r="GW86" s="169" t="str">
        <f t="shared" si="109"/>
        <v>-</v>
      </c>
      <c r="GX86" s="169" t="str">
        <f t="shared" si="109"/>
        <v>-</v>
      </c>
      <c r="GY86" s="169" t="str">
        <f t="shared" si="109"/>
        <v>-</v>
      </c>
      <c r="GZ86" s="169" t="str">
        <f t="shared" si="109"/>
        <v>-</v>
      </c>
      <c r="HA86" s="169" t="str">
        <f t="shared" si="109"/>
        <v>-</v>
      </c>
      <c r="HB86" s="169" t="str">
        <f t="shared" si="109"/>
        <v>-</v>
      </c>
      <c r="HC86" s="169" t="str">
        <f t="shared" si="109"/>
        <v>-</v>
      </c>
      <c r="HD86" s="169" t="str">
        <f t="shared" si="109"/>
        <v>-</v>
      </c>
      <c r="HE86" s="169" t="str">
        <f t="shared" si="109"/>
        <v>-</v>
      </c>
      <c r="HF86" s="169" t="str">
        <f t="shared" si="109"/>
        <v>-</v>
      </c>
      <c r="HG86" s="169" t="str">
        <f t="shared" si="109"/>
        <v>-</v>
      </c>
      <c r="HH86" s="169" t="str">
        <f t="shared" si="109"/>
        <v>-</v>
      </c>
      <c r="HI86" s="169" t="str">
        <f t="shared" si="109"/>
        <v>-</v>
      </c>
      <c r="HJ86" s="169" t="str">
        <f t="shared" si="109"/>
        <v>-</v>
      </c>
      <c r="HK86" s="169" t="str">
        <f t="shared" si="109"/>
        <v>-</v>
      </c>
      <c r="HL86" s="169" t="str">
        <f t="shared" si="109"/>
        <v>-</v>
      </c>
      <c r="HM86" s="169" t="str">
        <f t="shared" si="109"/>
        <v>-</v>
      </c>
      <c r="HN86" s="169" t="str">
        <f t="shared" si="109"/>
        <v>-</v>
      </c>
      <c r="HO86" s="169" t="str">
        <f t="shared" si="109"/>
        <v>-</v>
      </c>
      <c r="HP86" s="169" t="str">
        <f t="shared" si="109"/>
        <v>-</v>
      </c>
      <c r="HQ86" s="169" t="str">
        <f t="shared" si="109"/>
        <v>-</v>
      </c>
      <c r="HR86" s="169" t="str">
        <f t="shared" si="109"/>
        <v>-</v>
      </c>
      <c r="HS86" s="169" t="str">
        <f t="shared" si="109"/>
        <v>-</v>
      </c>
      <c r="HT86" s="169" t="str">
        <f t="shared" si="109"/>
        <v>-</v>
      </c>
      <c r="HU86" s="169" t="str">
        <f t="shared" si="109"/>
        <v>-</v>
      </c>
      <c r="HV86" s="169" t="str">
        <f t="shared" si="109"/>
        <v>-</v>
      </c>
      <c r="HW86" s="169" t="str">
        <f t="shared" si="109"/>
        <v>-</v>
      </c>
      <c r="HX86" s="169" t="str">
        <f t="shared" si="109"/>
        <v>-</v>
      </c>
      <c r="HY86" s="169" t="str">
        <f t="shared" si="109"/>
        <v>-</v>
      </c>
      <c r="HZ86" s="169" t="str">
        <f t="shared" si="109"/>
        <v>-</v>
      </c>
      <c r="IA86" s="169" t="str">
        <f t="shared" si="109"/>
        <v>-</v>
      </c>
      <c r="IB86" s="169" t="str">
        <f t="shared" si="109"/>
        <v>-</v>
      </c>
      <c r="IC86" s="169" t="str">
        <f t="shared" si="109"/>
        <v>-</v>
      </c>
      <c r="ID86" s="169" t="str">
        <f t="shared" si="109"/>
        <v>-</v>
      </c>
      <c r="IE86" s="169" t="str">
        <f t="shared" si="109"/>
        <v>-</v>
      </c>
      <c r="IF86" s="169" t="str">
        <f t="shared" si="109"/>
        <v>-</v>
      </c>
      <c r="IG86" s="169" t="str">
        <f t="shared" si="109"/>
        <v>-</v>
      </c>
      <c r="IH86" s="169" t="str">
        <f t="shared" si="109"/>
        <v>-</v>
      </c>
      <c r="II86" s="169">
        <f t="shared" si="109"/>
        <v>3.8</v>
      </c>
      <c r="IJ86" s="169">
        <f t="shared" si="109"/>
        <v>3.8</v>
      </c>
      <c r="IK86" s="169">
        <f t="shared" si="109"/>
        <v>3.8</v>
      </c>
      <c r="IL86" s="169">
        <f t="shared" si="109"/>
        <v>3.8</v>
      </c>
      <c r="IM86" s="169">
        <f t="shared" si="109"/>
        <v>3.8</v>
      </c>
      <c r="IN86" s="169">
        <f t="shared" si="109"/>
        <v>3.8</v>
      </c>
      <c r="IO86" s="169">
        <f t="shared" si="109"/>
        <v>3.8</v>
      </c>
      <c r="IP86" s="169">
        <f t="shared" si="109"/>
        <v>3.8</v>
      </c>
      <c r="IQ86" s="169">
        <f t="shared" si="109"/>
        <v>3.8</v>
      </c>
      <c r="IR86" s="169">
        <f t="shared" si="109"/>
        <v>3.8</v>
      </c>
      <c r="IS86" s="169">
        <f t="shared" si="109"/>
        <v>6.3016686980000003</v>
      </c>
      <c r="IT86" s="169">
        <f t="shared" si="109"/>
        <v>6</v>
      </c>
      <c r="IU86" s="169">
        <f t="shared" si="109"/>
        <v>6</v>
      </c>
      <c r="IV86" s="169">
        <f t="shared" si="109"/>
        <v>6</v>
      </c>
      <c r="IW86" s="169">
        <f t="shared" si="109"/>
        <v>7.8</v>
      </c>
      <c r="IX86" s="169">
        <f t="shared" si="109"/>
        <v>7.8</v>
      </c>
      <c r="IY86" s="169" t="str">
        <f t="shared" si="109"/>
        <v>-</v>
      </c>
      <c r="IZ86" s="169" t="str">
        <f t="shared" si="109"/>
        <v>-</v>
      </c>
      <c r="JA86" s="169" t="str">
        <f t="shared" ref="JA86:LA86" si="110">IFERROR(IF(LEFT(TRIM(JA9),1)="R",JA53,"-"), "-")</f>
        <v>-</v>
      </c>
      <c r="JB86" s="169" t="str">
        <f t="shared" si="110"/>
        <v>-</v>
      </c>
      <c r="JC86" s="169" t="str">
        <f t="shared" si="110"/>
        <v>-</v>
      </c>
      <c r="JD86" s="169">
        <f t="shared" si="110"/>
        <v>8.8000000000000007</v>
      </c>
      <c r="JE86" s="169">
        <f t="shared" si="110"/>
        <v>8.8000000000000007</v>
      </c>
      <c r="JF86" s="169">
        <f t="shared" si="110"/>
        <v>10</v>
      </c>
      <c r="JG86" s="169">
        <f t="shared" si="110"/>
        <v>10</v>
      </c>
      <c r="JH86" s="169">
        <f t="shared" si="110"/>
        <v>10</v>
      </c>
      <c r="JI86" s="169">
        <f t="shared" si="110"/>
        <v>10</v>
      </c>
      <c r="JJ86" s="169">
        <f t="shared" si="110"/>
        <v>0</v>
      </c>
      <c r="JK86" s="169">
        <f t="shared" si="110"/>
        <v>0</v>
      </c>
      <c r="JL86" s="169" t="str">
        <f t="shared" si="110"/>
        <v>-</v>
      </c>
      <c r="JM86" s="169" t="str">
        <f t="shared" si="110"/>
        <v>-</v>
      </c>
      <c r="JN86" s="169" t="str">
        <f t="shared" si="110"/>
        <v>-</v>
      </c>
      <c r="JO86" s="169" t="str">
        <f t="shared" si="110"/>
        <v>-</v>
      </c>
      <c r="JP86" s="169" t="str">
        <f t="shared" si="110"/>
        <v>-</v>
      </c>
      <c r="JQ86" s="169" t="str">
        <f t="shared" si="110"/>
        <v>-</v>
      </c>
      <c r="JR86" s="169" t="str">
        <f t="shared" si="110"/>
        <v>-</v>
      </c>
      <c r="JS86" s="169" t="str">
        <f t="shared" si="110"/>
        <v>-</v>
      </c>
      <c r="JT86" s="169" t="str">
        <f t="shared" si="110"/>
        <v>-</v>
      </c>
      <c r="JU86" s="169">
        <f t="shared" si="110"/>
        <v>9</v>
      </c>
      <c r="JV86" s="169">
        <f t="shared" si="110"/>
        <v>7.5</v>
      </c>
      <c r="JW86" s="169" t="str">
        <f t="shared" si="110"/>
        <v>-</v>
      </c>
      <c r="JX86" s="169" t="str">
        <f t="shared" si="110"/>
        <v>-</v>
      </c>
      <c r="JY86" s="169" t="str">
        <f t="shared" si="110"/>
        <v>-</v>
      </c>
      <c r="JZ86" s="169" t="str">
        <f t="shared" si="110"/>
        <v>-</v>
      </c>
      <c r="KA86" s="169" t="str">
        <f t="shared" si="110"/>
        <v>-</v>
      </c>
      <c r="KB86" s="169" t="str">
        <f t="shared" si="110"/>
        <v>-</v>
      </c>
      <c r="KC86" s="169">
        <f t="shared" si="110"/>
        <v>9</v>
      </c>
      <c r="KD86" s="169">
        <f t="shared" si="110"/>
        <v>7.5</v>
      </c>
      <c r="KE86" s="169">
        <f t="shared" si="110"/>
        <v>7.5</v>
      </c>
      <c r="KF86" s="169" t="str">
        <f t="shared" si="110"/>
        <v>-</v>
      </c>
      <c r="KG86" s="169" t="str">
        <f t="shared" si="110"/>
        <v>-</v>
      </c>
      <c r="KH86" s="169" t="str">
        <f t="shared" si="110"/>
        <v>-</v>
      </c>
      <c r="KI86" s="169" t="str">
        <f t="shared" si="110"/>
        <v>-</v>
      </c>
      <c r="KJ86" s="169" t="str">
        <f t="shared" si="110"/>
        <v>-</v>
      </c>
      <c r="KK86" s="169" t="str">
        <f t="shared" si="110"/>
        <v>-</v>
      </c>
      <c r="KL86" s="169">
        <f t="shared" si="110"/>
        <v>17.5</v>
      </c>
      <c r="KM86" s="169">
        <f t="shared" si="110"/>
        <v>9</v>
      </c>
      <c r="KN86" s="169">
        <f t="shared" si="110"/>
        <v>7.5</v>
      </c>
      <c r="KO86" s="169">
        <f t="shared" si="110"/>
        <v>7.5</v>
      </c>
      <c r="KP86" s="169">
        <f t="shared" si="110"/>
        <v>7.5</v>
      </c>
      <c r="KQ86" s="169" t="str">
        <f t="shared" si="110"/>
        <v>-</v>
      </c>
      <c r="KR86" s="169" t="str">
        <f t="shared" si="110"/>
        <v>-</v>
      </c>
      <c r="KS86" s="169" t="str">
        <f t="shared" si="110"/>
        <v>-</v>
      </c>
      <c r="KT86" s="169" t="str">
        <f t="shared" si="110"/>
        <v>-</v>
      </c>
      <c r="KU86" s="169" t="str">
        <f t="shared" si="110"/>
        <v>-</v>
      </c>
      <c r="KV86" s="169" t="str">
        <f t="shared" si="110"/>
        <v>-</v>
      </c>
      <c r="KW86" s="169" t="str">
        <f t="shared" si="110"/>
        <v>-</v>
      </c>
      <c r="KX86" s="169" t="str">
        <f t="shared" si="110"/>
        <v>-</v>
      </c>
      <c r="KY86" s="169" t="str">
        <f t="shared" si="110"/>
        <v>-</v>
      </c>
      <c r="KZ86" s="169" t="str">
        <f t="shared" si="110"/>
        <v>-</v>
      </c>
      <c r="LA86" s="169" t="str">
        <f t="shared" si="110"/>
        <v>-</v>
      </c>
      <c r="LB86" s="337"/>
      <c r="LC86" s="337"/>
      <c r="LD86" s="337"/>
      <c r="LE86" s="337"/>
      <c r="LF86" s="337"/>
      <c r="LG86" s="337"/>
      <c r="LH86" s="337"/>
      <c r="LI86" s="337"/>
      <c r="LJ86" s="337"/>
      <c r="LK86" s="337"/>
      <c r="LL86" s="337"/>
      <c r="LM86" s="337"/>
      <c r="LN86" s="337"/>
      <c r="LO86" s="337"/>
      <c r="LP86" s="337"/>
      <c r="LQ86" s="337"/>
      <c r="LR86" s="337"/>
      <c r="LS86" s="337"/>
      <c r="LT86" s="337"/>
      <c r="LU86" s="337"/>
      <c r="LV86" s="337"/>
      <c r="LW86" s="337"/>
      <c r="LX86" s="337"/>
      <c r="LY86" s="337"/>
      <c r="LZ86" s="337"/>
      <c r="MA86" s="337"/>
    </row>
    <row r="87" spans="2:339" ht="57.75" thickBot="1" x14ac:dyDescent="0.25">
      <c r="B87" s="354" t="s">
        <v>244</v>
      </c>
      <c r="C87" s="286" t="s">
        <v>258</v>
      </c>
      <c r="D87" s="176" t="s">
        <v>38</v>
      </c>
      <c r="E87" s="353" t="str">
        <f t="shared" ref="E87:BP87" si="111">IFERROR(IF(LEFT(TRIM(E14),1)="R",E85-E86,"-"), "-")</f>
        <v>-</v>
      </c>
      <c r="F87" s="353" t="str">
        <f t="shared" si="111"/>
        <v>-</v>
      </c>
      <c r="G87" s="353" t="str">
        <f t="shared" si="111"/>
        <v>-</v>
      </c>
      <c r="H87" s="353" t="str">
        <f t="shared" si="111"/>
        <v>-</v>
      </c>
      <c r="I87" s="353" t="str">
        <f t="shared" si="111"/>
        <v>-</v>
      </c>
      <c r="J87" s="353" t="str">
        <f t="shared" si="111"/>
        <v>-</v>
      </c>
      <c r="K87" s="353" t="str">
        <f t="shared" si="111"/>
        <v>-</v>
      </c>
      <c r="L87" s="353" t="str">
        <f t="shared" si="111"/>
        <v>-</v>
      </c>
      <c r="M87" s="353" t="str">
        <f t="shared" si="111"/>
        <v>-</v>
      </c>
      <c r="N87" s="353" t="str">
        <f t="shared" si="111"/>
        <v>-</v>
      </c>
      <c r="O87" s="353" t="str">
        <f t="shared" si="111"/>
        <v>-</v>
      </c>
      <c r="P87" s="353" t="str">
        <f t="shared" si="111"/>
        <v>-</v>
      </c>
      <c r="Q87" s="353" t="str">
        <f t="shared" si="111"/>
        <v>-</v>
      </c>
      <c r="R87" s="353" t="str">
        <f t="shared" si="111"/>
        <v>-</v>
      </c>
      <c r="S87" s="353" t="str">
        <f t="shared" si="111"/>
        <v>-</v>
      </c>
      <c r="T87" s="353" t="str">
        <f t="shared" si="111"/>
        <v>-</v>
      </c>
      <c r="U87" s="353" t="str">
        <f t="shared" si="111"/>
        <v>-</v>
      </c>
      <c r="V87" s="353" t="str">
        <f t="shared" si="111"/>
        <v>-</v>
      </c>
      <c r="W87" s="353" t="str">
        <f t="shared" si="111"/>
        <v>-</v>
      </c>
      <c r="X87" s="353" t="str">
        <f t="shared" si="111"/>
        <v>-</v>
      </c>
      <c r="Y87" s="353" t="str">
        <f t="shared" si="111"/>
        <v>-</v>
      </c>
      <c r="Z87" s="353" t="str">
        <f t="shared" si="111"/>
        <v>-</v>
      </c>
      <c r="AA87" s="353" t="str">
        <f t="shared" si="111"/>
        <v>-</v>
      </c>
      <c r="AB87" s="353" t="str">
        <f t="shared" si="111"/>
        <v>-</v>
      </c>
      <c r="AC87" s="353" t="str">
        <f t="shared" si="111"/>
        <v>-</v>
      </c>
      <c r="AD87" s="353" t="str">
        <f t="shared" si="111"/>
        <v>-</v>
      </c>
      <c r="AE87" s="353" t="str">
        <f t="shared" si="111"/>
        <v>-</v>
      </c>
      <c r="AF87" s="353" t="str">
        <f t="shared" si="111"/>
        <v>-</v>
      </c>
      <c r="AG87" s="353" t="str">
        <f t="shared" si="111"/>
        <v>-</v>
      </c>
      <c r="AH87" s="353" t="str">
        <f t="shared" si="111"/>
        <v>-</v>
      </c>
      <c r="AI87" s="353" t="str">
        <f t="shared" si="111"/>
        <v>-</v>
      </c>
      <c r="AJ87" s="353" t="str">
        <f t="shared" si="111"/>
        <v>-</v>
      </c>
      <c r="AK87" s="353" t="str">
        <f t="shared" si="111"/>
        <v>-</v>
      </c>
      <c r="AL87" s="353" t="str">
        <f t="shared" si="111"/>
        <v>-</v>
      </c>
      <c r="AM87" s="353" t="str">
        <f t="shared" si="111"/>
        <v>-</v>
      </c>
      <c r="AN87" s="353" t="str">
        <f t="shared" si="111"/>
        <v>-</v>
      </c>
      <c r="AO87" s="353" t="str">
        <f t="shared" si="111"/>
        <v>-</v>
      </c>
      <c r="AP87" s="353" t="str">
        <f t="shared" si="111"/>
        <v>-</v>
      </c>
      <c r="AQ87" s="353" t="str">
        <f t="shared" si="111"/>
        <v>-</v>
      </c>
      <c r="AR87" s="353" t="str">
        <f t="shared" si="111"/>
        <v>-</v>
      </c>
      <c r="AS87" s="353" t="str">
        <f t="shared" si="111"/>
        <v>-</v>
      </c>
      <c r="AT87" s="353" t="str">
        <f t="shared" si="111"/>
        <v>-</v>
      </c>
      <c r="AU87" s="353" t="str">
        <f t="shared" si="111"/>
        <v>-</v>
      </c>
      <c r="AV87" s="353" t="str">
        <f t="shared" si="111"/>
        <v>-</v>
      </c>
      <c r="AW87" s="353" t="str">
        <f t="shared" si="111"/>
        <v>-</v>
      </c>
      <c r="AX87" s="353" t="str">
        <f t="shared" si="111"/>
        <v>-</v>
      </c>
      <c r="AY87" s="353" t="str">
        <f t="shared" si="111"/>
        <v>-</v>
      </c>
      <c r="AZ87" s="353" t="str">
        <f t="shared" si="111"/>
        <v>-</v>
      </c>
      <c r="BA87" s="353" t="str">
        <f t="shared" si="111"/>
        <v>-</v>
      </c>
      <c r="BB87" s="353" t="str">
        <f t="shared" si="111"/>
        <v>-</v>
      </c>
      <c r="BC87" s="353" t="str">
        <f t="shared" si="111"/>
        <v>-</v>
      </c>
      <c r="BD87" s="353" t="str">
        <f t="shared" si="111"/>
        <v>-</v>
      </c>
      <c r="BE87" s="353" t="str">
        <f t="shared" si="111"/>
        <v>-</v>
      </c>
      <c r="BF87" s="353" t="str">
        <f t="shared" si="111"/>
        <v>-</v>
      </c>
      <c r="BG87" s="353" t="str">
        <f t="shared" si="111"/>
        <v>-</v>
      </c>
      <c r="BH87" s="353" t="str">
        <f t="shared" si="111"/>
        <v>-</v>
      </c>
      <c r="BI87" s="353" t="str">
        <f t="shared" si="111"/>
        <v>-</v>
      </c>
      <c r="BJ87" s="353" t="str">
        <f t="shared" si="111"/>
        <v>-</v>
      </c>
      <c r="BK87" s="353" t="str">
        <f t="shared" si="111"/>
        <v>-</v>
      </c>
      <c r="BL87" s="353" t="str">
        <f t="shared" si="111"/>
        <v>-</v>
      </c>
      <c r="BM87" s="353" t="str">
        <f t="shared" si="111"/>
        <v>-</v>
      </c>
      <c r="BN87" s="353" t="str">
        <f t="shared" si="111"/>
        <v>-</v>
      </c>
      <c r="BO87" s="353" t="str">
        <f t="shared" si="111"/>
        <v>-</v>
      </c>
      <c r="BP87" s="353" t="str">
        <f t="shared" si="111"/>
        <v>-</v>
      </c>
      <c r="BQ87" s="353" t="str">
        <f t="shared" ref="BQ87:EB87" si="112">IFERROR(IF(LEFT(TRIM(BQ14),1)="R",BQ85-BQ86,"-"), "-")</f>
        <v>-</v>
      </c>
      <c r="BR87" s="353" t="str">
        <f t="shared" si="112"/>
        <v>-</v>
      </c>
      <c r="BS87" s="353" t="str">
        <f t="shared" si="112"/>
        <v>-</v>
      </c>
      <c r="BT87" s="353" t="str">
        <f t="shared" si="112"/>
        <v>-</v>
      </c>
      <c r="BU87" s="353" t="str">
        <f t="shared" si="112"/>
        <v>-</v>
      </c>
      <c r="BV87" s="353" t="str">
        <f t="shared" si="112"/>
        <v>-</v>
      </c>
      <c r="BW87" s="353" t="str">
        <f t="shared" si="112"/>
        <v>-</v>
      </c>
      <c r="BX87" s="353" t="str">
        <f t="shared" si="112"/>
        <v>-</v>
      </c>
      <c r="BY87" s="353" t="str">
        <f t="shared" si="112"/>
        <v>-</v>
      </c>
      <c r="BZ87" s="353" t="str">
        <f t="shared" si="112"/>
        <v>-</v>
      </c>
      <c r="CA87" s="353" t="str">
        <f t="shared" si="112"/>
        <v>-</v>
      </c>
      <c r="CB87" s="353" t="str">
        <f t="shared" si="112"/>
        <v>-</v>
      </c>
      <c r="CC87" s="353" t="str">
        <f t="shared" si="112"/>
        <v>-</v>
      </c>
      <c r="CD87" s="353" t="str">
        <f t="shared" si="112"/>
        <v>-</v>
      </c>
      <c r="CE87" s="353" t="str">
        <f t="shared" si="112"/>
        <v>-</v>
      </c>
      <c r="CF87" s="353" t="str">
        <f t="shared" si="112"/>
        <v>-</v>
      </c>
      <c r="CG87" s="353" t="str">
        <f t="shared" si="112"/>
        <v>-</v>
      </c>
      <c r="CH87" s="353" t="str">
        <f t="shared" si="112"/>
        <v>-</v>
      </c>
      <c r="CI87" s="353" t="str">
        <f t="shared" si="112"/>
        <v>-</v>
      </c>
      <c r="CJ87" s="353" t="str">
        <f t="shared" si="112"/>
        <v>-</v>
      </c>
      <c r="CK87" s="353" t="str">
        <f t="shared" si="112"/>
        <v>-</v>
      </c>
      <c r="CL87" s="353" t="str">
        <f t="shared" si="112"/>
        <v>-</v>
      </c>
      <c r="CM87" s="353" t="str">
        <f t="shared" si="112"/>
        <v>-</v>
      </c>
      <c r="CN87" s="353" t="str">
        <f t="shared" si="112"/>
        <v>-</v>
      </c>
      <c r="CO87" s="353" t="str">
        <f t="shared" si="112"/>
        <v>-</v>
      </c>
      <c r="CP87" s="353" t="str">
        <f t="shared" si="112"/>
        <v>-</v>
      </c>
      <c r="CQ87" s="353" t="str">
        <f t="shared" si="112"/>
        <v>-</v>
      </c>
      <c r="CR87" s="353" t="str">
        <f t="shared" si="112"/>
        <v>-</v>
      </c>
      <c r="CS87" s="353" t="str">
        <f t="shared" si="112"/>
        <v>-</v>
      </c>
      <c r="CT87" s="353" t="str">
        <f t="shared" si="112"/>
        <v>-</v>
      </c>
      <c r="CU87" s="353" t="str">
        <f t="shared" si="112"/>
        <v>-</v>
      </c>
      <c r="CV87" s="353" t="str">
        <f t="shared" si="112"/>
        <v>-</v>
      </c>
      <c r="CW87" s="353" t="str">
        <f t="shared" si="112"/>
        <v>-</v>
      </c>
      <c r="CX87" s="353" t="str">
        <f t="shared" si="112"/>
        <v>-</v>
      </c>
      <c r="CY87" s="353" t="str">
        <f t="shared" si="112"/>
        <v>-</v>
      </c>
      <c r="CZ87" s="353" t="str">
        <f t="shared" si="112"/>
        <v>-</v>
      </c>
      <c r="DA87" s="353" t="str">
        <f t="shared" si="112"/>
        <v>-</v>
      </c>
      <c r="DB87" s="353" t="str">
        <f t="shared" si="112"/>
        <v>-</v>
      </c>
      <c r="DC87" s="353" t="str">
        <f t="shared" si="112"/>
        <v>-</v>
      </c>
      <c r="DD87" s="353" t="str">
        <f t="shared" si="112"/>
        <v>-</v>
      </c>
      <c r="DE87" s="353" t="str">
        <f t="shared" si="112"/>
        <v>-</v>
      </c>
      <c r="DF87" s="353" t="str">
        <f t="shared" si="112"/>
        <v>-</v>
      </c>
      <c r="DG87" s="353" t="str">
        <f t="shared" si="112"/>
        <v>-</v>
      </c>
      <c r="DH87" s="353" t="str">
        <f t="shared" si="112"/>
        <v>-</v>
      </c>
      <c r="DI87" s="353" t="str">
        <f t="shared" si="112"/>
        <v>-</v>
      </c>
      <c r="DJ87" s="353" t="str">
        <f t="shared" si="112"/>
        <v>-</v>
      </c>
      <c r="DK87" s="353" t="str">
        <f t="shared" si="112"/>
        <v>-</v>
      </c>
      <c r="DL87" s="353" t="str">
        <f t="shared" si="112"/>
        <v>-</v>
      </c>
      <c r="DM87" s="353" t="str">
        <f t="shared" si="112"/>
        <v>-</v>
      </c>
      <c r="DN87" s="353" t="str">
        <f t="shared" si="112"/>
        <v>-</v>
      </c>
      <c r="DO87" s="353" t="str">
        <f t="shared" si="112"/>
        <v>-</v>
      </c>
      <c r="DP87" s="353" t="str">
        <f t="shared" si="112"/>
        <v>-</v>
      </c>
      <c r="DQ87" s="353" t="str">
        <f t="shared" si="112"/>
        <v>-</v>
      </c>
      <c r="DR87" s="353" t="str">
        <f t="shared" si="112"/>
        <v>-</v>
      </c>
      <c r="DS87" s="353" t="str">
        <f t="shared" si="112"/>
        <v>-</v>
      </c>
      <c r="DT87" s="353" t="str">
        <f t="shared" si="112"/>
        <v>-</v>
      </c>
      <c r="DU87" s="353" t="str">
        <f t="shared" si="112"/>
        <v>-</v>
      </c>
      <c r="DV87" s="353" t="str">
        <f t="shared" si="112"/>
        <v>-</v>
      </c>
      <c r="DW87" s="353" t="str">
        <f t="shared" si="112"/>
        <v>-</v>
      </c>
      <c r="DX87" s="353" t="str">
        <f t="shared" si="112"/>
        <v>-</v>
      </c>
      <c r="DY87" s="353" t="str">
        <f t="shared" si="112"/>
        <v>-</v>
      </c>
      <c r="DZ87" s="353" t="str">
        <f t="shared" si="112"/>
        <v>-</v>
      </c>
      <c r="EA87" s="353" t="str">
        <f t="shared" si="112"/>
        <v>-</v>
      </c>
      <c r="EB87" s="353" t="str">
        <f t="shared" si="112"/>
        <v>-</v>
      </c>
      <c r="EC87" s="353" t="str">
        <f t="shared" ref="EC87:GN87" si="113">IFERROR(IF(LEFT(TRIM(EC14),1)="R",EC85-EC86,"-"), "-")</f>
        <v>-</v>
      </c>
      <c r="ED87" s="353" t="str">
        <f t="shared" si="113"/>
        <v>-</v>
      </c>
      <c r="EE87" s="353" t="str">
        <f t="shared" si="113"/>
        <v>-</v>
      </c>
      <c r="EF87" s="353" t="str">
        <f t="shared" si="113"/>
        <v>-</v>
      </c>
      <c r="EG87" s="353" t="str">
        <f t="shared" si="113"/>
        <v>-</v>
      </c>
      <c r="EH87" s="353" t="str">
        <f t="shared" si="113"/>
        <v>-</v>
      </c>
      <c r="EI87" s="353" t="str">
        <f t="shared" si="113"/>
        <v>-</v>
      </c>
      <c r="EJ87" s="353" t="str">
        <f t="shared" si="113"/>
        <v>-</v>
      </c>
      <c r="EK87" s="353" t="str">
        <f t="shared" si="113"/>
        <v>-</v>
      </c>
      <c r="EL87" s="353" t="str">
        <f t="shared" si="113"/>
        <v>-</v>
      </c>
      <c r="EM87" s="353" t="str">
        <f t="shared" si="113"/>
        <v>-</v>
      </c>
      <c r="EN87" s="353" t="str">
        <f t="shared" si="113"/>
        <v>-</v>
      </c>
      <c r="EO87" s="353" t="str">
        <f t="shared" si="113"/>
        <v>-</v>
      </c>
      <c r="EP87" s="353" t="str">
        <f t="shared" si="113"/>
        <v>-</v>
      </c>
      <c r="EQ87" s="353" t="str">
        <f t="shared" si="113"/>
        <v>-</v>
      </c>
      <c r="ER87" s="353" t="str">
        <f t="shared" si="113"/>
        <v>-</v>
      </c>
      <c r="ES87" s="353" t="str">
        <f t="shared" si="113"/>
        <v>-</v>
      </c>
      <c r="ET87" s="353" t="str">
        <f t="shared" si="113"/>
        <v>-</v>
      </c>
      <c r="EU87" s="353" t="str">
        <f t="shared" si="113"/>
        <v>-</v>
      </c>
      <c r="EV87" s="353" t="str">
        <f t="shared" si="113"/>
        <v>-</v>
      </c>
      <c r="EW87" s="353" t="str">
        <f t="shared" si="113"/>
        <v>-</v>
      </c>
      <c r="EX87" s="353" t="str">
        <f t="shared" si="113"/>
        <v>-</v>
      </c>
      <c r="EY87" s="353" t="str">
        <f t="shared" si="113"/>
        <v>-</v>
      </c>
      <c r="EZ87" s="353" t="str">
        <f t="shared" si="113"/>
        <v>-</v>
      </c>
      <c r="FA87" s="353" t="str">
        <f t="shared" si="113"/>
        <v>-</v>
      </c>
      <c r="FB87" s="353" t="str">
        <f t="shared" si="113"/>
        <v>-</v>
      </c>
      <c r="FC87" s="353" t="str">
        <f t="shared" si="113"/>
        <v>-</v>
      </c>
      <c r="FD87" s="353" t="str">
        <f t="shared" si="113"/>
        <v>-</v>
      </c>
      <c r="FE87" s="353" t="str">
        <f t="shared" si="113"/>
        <v>-</v>
      </c>
      <c r="FF87" s="353" t="str">
        <f t="shared" si="113"/>
        <v>-</v>
      </c>
      <c r="FG87" s="353" t="str">
        <f t="shared" si="113"/>
        <v>-</v>
      </c>
      <c r="FH87" s="353" t="str">
        <f t="shared" si="113"/>
        <v>-</v>
      </c>
      <c r="FI87" s="353" t="str">
        <f t="shared" si="113"/>
        <v>-</v>
      </c>
      <c r="FJ87" s="353" t="str">
        <f t="shared" si="113"/>
        <v>-</v>
      </c>
      <c r="FK87" s="353" t="str">
        <f t="shared" si="113"/>
        <v>-</v>
      </c>
      <c r="FL87" s="353" t="str">
        <f t="shared" si="113"/>
        <v>-</v>
      </c>
      <c r="FM87" s="353" t="str">
        <f t="shared" si="113"/>
        <v>-</v>
      </c>
      <c r="FN87" s="353" t="str">
        <f t="shared" si="113"/>
        <v>-</v>
      </c>
      <c r="FO87" s="353" t="str">
        <f t="shared" si="113"/>
        <v>-</v>
      </c>
      <c r="FP87" s="353" t="str">
        <f t="shared" si="113"/>
        <v>-</v>
      </c>
      <c r="FQ87" s="353" t="str">
        <f t="shared" si="113"/>
        <v>-</v>
      </c>
      <c r="FR87" s="353" t="str">
        <f t="shared" si="113"/>
        <v>-</v>
      </c>
      <c r="FS87" s="353" t="str">
        <f t="shared" si="113"/>
        <v>-</v>
      </c>
      <c r="FT87" s="353" t="str">
        <f t="shared" si="113"/>
        <v>-</v>
      </c>
      <c r="FU87" s="353" t="str">
        <f t="shared" si="113"/>
        <v>-</v>
      </c>
      <c r="FV87" s="353" t="str">
        <f t="shared" si="113"/>
        <v>-</v>
      </c>
      <c r="FW87" s="353" t="str">
        <f t="shared" si="113"/>
        <v>-</v>
      </c>
      <c r="FX87" s="353" t="str">
        <f t="shared" si="113"/>
        <v>-</v>
      </c>
      <c r="FY87" s="353" t="str">
        <f t="shared" si="113"/>
        <v>-</v>
      </c>
      <c r="FZ87" s="353" t="str">
        <f t="shared" si="113"/>
        <v>-</v>
      </c>
      <c r="GA87" s="353" t="str">
        <f t="shared" si="113"/>
        <v>-</v>
      </c>
      <c r="GB87" s="353" t="str">
        <f t="shared" si="113"/>
        <v>-</v>
      </c>
      <c r="GC87" s="353" t="str">
        <f t="shared" si="113"/>
        <v>-</v>
      </c>
      <c r="GD87" s="353" t="str">
        <f t="shared" si="113"/>
        <v>-</v>
      </c>
      <c r="GE87" s="353" t="str">
        <f t="shared" si="113"/>
        <v>-</v>
      </c>
      <c r="GF87" s="353" t="str">
        <f t="shared" si="113"/>
        <v>-</v>
      </c>
      <c r="GG87" s="353" t="str">
        <f t="shared" si="113"/>
        <v>-</v>
      </c>
      <c r="GH87" s="353" t="str">
        <f t="shared" si="113"/>
        <v>-</v>
      </c>
      <c r="GI87" s="353" t="str">
        <f t="shared" si="113"/>
        <v>-</v>
      </c>
      <c r="GJ87" s="353" t="str">
        <f t="shared" si="113"/>
        <v>-</v>
      </c>
      <c r="GK87" s="353" t="str">
        <f t="shared" si="113"/>
        <v>-</v>
      </c>
      <c r="GL87" s="353" t="str">
        <f t="shared" si="113"/>
        <v>-</v>
      </c>
      <c r="GM87" s="353" t="str">
        <f t="shared" si="113"/>
        <v>-</v>
      </c>
      <c r="GN87" s="353" t="str">
        <f t="shared" si="113"/>
        <v>-</v>
      </c>
      <c r="GO87" s="353" t="str">
        <f t="shared" ref="GO87:IZ87" si="114">IFERROR(IF(LEFT(TRIM(GO14),1)="R",GO85-GO86,"-"), "-")</f>
        <v>-</v>
      </c>
      <c r="GP87" s="353" t="str">
        <f t="shared" si="114"/>
        <v>-</v>
      </c>
      <c r="GQ87" s="353" t="str">
        <f t="shared" si="114"/>
        <v>-</v>
      </c>
      <c r="GR87" s="353" t="str">
        <f t="shared" si="114"/>
        <v>-</v>
      </c>
      <c r="GS87" s="353" t="str">
        <f t="shared" si="114"/>
        <v>-</v>
      </c>
      <c r="GT87" s="353" t="str">
        <f t="shared" si="114"/>
        <v>-</v>
      </c>
      <c r="GU87" s="353" t="str">
        <f t="shared" si="114"/>
        <v>-</v>
      </c>
      <c r="GV87" s="353" t="str">
        <f t="shared" si="114"/>
        <v>-</v>
      </c>
      <c r="GW87" s="353" t="str">
        <f t="shared" si="114"/>
        <v>-</v>
      </c>
      <c r="GX87" s="353" t="str">
        <f t="shared" si="114"/>
        <v>-</v>
      </c>
      <c r="GY87" s="353" t="str">
        <f t="shared" si="114"/>
        <v>-</v>
      </c>
      <c r="GZ87" s="353" t="str">
        <f t="shared" si="114"/>
        <v>-</v>
      </c>
      <c r="HA87" s="353" t="str">
        <f t="shared" si="114"/>
        <v>-</v>
      </c>
      <c r="HB87" s="353" t="str">
        <f t="shared" si="114"/>
        <v>-</v>
      </c>
      <c r="HC87" s="353" t="str">
        <f t="shared" si="114"/>
        <v>-</v>
      </c>
      <c r="HD87" s="353" t="str">
        <f t="shared" si="114"/>
        <v>-</v>
      </c>
      <c r="HE87" s="353" t="str">
        <f t="shared" si="114"/>
        <v>-</v>
      </c>
      <c r="HF87" s="353" t="str">
        <f t="shared" si="114"/>
        <v>-</v>
      </c>
      <c r="HG87" s="353" t="str">
        <f t="shared" si="114"/>
        <v>-</v>
      </c>
      <c r="HH87" s="353" t="str">
        <f t="shared" si="114"/>
        <v>-</v>
      </c>
      <c r="HI87" s="353" t="str">
        <f t="shared" si="114"/>
        <v>-</v>
      </c>
      <c r="HJ87" s="353" t="str">
        <f t="shared" si="114"/>
        <v>-</v>
      </c>
      <c r="HK87" s="353" t="str">
        <f t="shared" si="114"/>
        <v>-</v>
      </c>
      <c r="HL87" s="353" t="str">
        <f t="shared" si="114"/>
        <v>-</v>
      </c>
      <c r="HM87" s="353" t="str">
        <f t="shared" si="114"/>
        <v>-</v>
      </c>
      <c r="HN87" s="353" t="str">
        <f t="shared" si="114"/>
        <v>-</v>
      </c>
      <c r="HO87" s="353" t="str">
        <f t="shared" si="114"/>
        <v>-</v>
      </c>
      <c r="HP87" s="353" t="str">
        <f t="shared" si="114"/>
        <v>-</v>
      </c>
      <c r="HQ87" s="353" t="str">
        <f t="shared" si="114"/>
        <v>-</v>
      </c>
      <c r="HR87" s="353" t="str">
        <f t="shared" si="114"/>
        <v>-</v>
      </c>
      <c r="HS87" s="353" t="str">
        <f t="shared" si="114"/>
        <v>-</v>
      </c>
      <c r="HT87" s="353" t="str">
        <f t="shared" si="114"/>
        <v>-</v>
      </c>
      <c r="HU87" s="353" t="str">
        <f t="shared" si="114"/>
        <v>-</v>
      </c>
      <c r="HV87" s="353" t="str">
        <f t="shared" si="114"/>
        <v>-</v>
      </c>
      <c r="HW87" s="353" t="str">
        <f t="shared" si="114"/>
        <v>-</v>
      </c>
      <c r="HX87" s="353" t="str">
        <f t="shared" si="114"/>
        <v>-</v>
      </c>
      <c r="HY87" s="353" t="str">
        <f t="shared" si="114"/>
        <v>-</v>
      </c>
      <c r="HZ87" s="353" t="str">
        <f t="shared" si="114"/>
        <v>-</v>
      </c>
      <c r="IA87" s="353" t="str">
        <f t="shared" si="114"/>
        <v>-</v>
      </c>
      <c r="IB87" s="353" t="str">
        <f t="shared" si="114"/>
        <v>-</v>
      </c>
      <c r="IC87" s="353" t="str">
        <f t="shared" si="114"/>
        <v>-</v>
      </c>
      <c r="ID87" s="353" t="str">
        <f t="shared" si="114"/>
        <v>-</v>
      </c>
      <c r="IE87" s="353" t="str">
        <f t="shared" si="114"/>
        <v>-</v>
      </c>
      <c r="IF87" s="353" t="str">
        <f t="shared" si="114"/>
        <v>-</v>
      </c>
      <c r="IG87" s="353" t="str">
        <f t="shared" si="114"/>
        <v>-</v>
      </c>
      <c r="IH87" s="353" t="str">
        <f t="shared" si="114"/>
        <v>-</v>
      </c>
      <c r="II87" s="353" t="str">
        <f t="shared" si="114"/>
        <v>-</v>
      </c>
      <c r="IJ87" s="353" t="str">
        <f t="shared" si="114"/>
        <v>-</v>
      </c>
      <c r="IK87" s="353" t="str">
        <f t="shared" si="114"/>
        <v>-</v>
      </c>
      <c r="IL87" s="353" t="str">
        <f t="shared" si="114"/>
        <v>-</v>
      </c>
      <c r="IM87" s="353" t="str">
        <f t="shared" si="114"/>
        <v>-</v>
      </c>
      <c r="IN87" s="353" t="str">
        <f t="shared" si="114"/>
        <v>-</v>
      </c>
      <c r="IO87" s="353" t="str">
        <f t="shared" si="114"/>
        <v>-</v>
      </c>
      <c r="IP87" s="353" t="str">
        <f t="shared" si="114"/>
        <v>-</v>
      </c>
      <c r="IQ87" s="353" t="str">
        <f t="shared" si="114"/>
        <v>-</v>
      </c>
      <c r="IR87" s="353" t="str">
        <f t="shared" si="114"/>
        <v>-</v>
      </c>
      <c r="IS87" s="353" t="str">
        <f t="shared" si="114"/>
        <v>-</v>
      </c>
      <c r="IT87" s="353" t="str">
        <f t="shared" si="114"/>
        <v>-</v>
      </c>
      <c r="IU87" s="353" t="str">
        <f t="shared" si="114"/>
        <v>-</v>
      </c>
      <c r="IV87" s="353" t="str">
        <f t="shared" si="114"/>
        <v>-</v>
      </c>
      <c r="IW87" s="353" t="str">
        <f t="shared" si="114"/>
        <v>-</v>
      </c>
      <c r="IX87" s="353" t="str">
        <f t="shared" si="114"/>
        <v>-</v>
      </c>
      <c r="IY87" s="353" t="str">
        <f t="shared" si="114"/>
        <v>-</v>
      </c>
      <c r="IZ87" s="353" t="str">
        <f t="shared" si="114"/>
        <v>-</v>
      </c>
      <c r="JA87" s="353" t="str">
        <f t="shared" ref="JA87:LA87" si="115">IFERROR(IF(LEFT(TRIM(JA14),1)="R",JA85-JA86,"-"), "-")</f>
        <v>-</v>
      </c>
      <c r="JB87" s="353" t="str">
        <f t="shared" si="115"/>
        <v>-</v>
      </c>
      <c r="JC87" s="353" t="str">
        <f t="shared" si="115"/>
        <v>-</v>
      </c>
      <c r="JD87" s="353" t="str">
        <f t="shared" si="115"/>
        <v>-</v>
      </c>
      <c r="JE87" s="353" t="str">
        <f t="shared" si="115"/>
        <v>-</v>
      </c>
      <c r="JF87" s="353" t="str">
        <f t="shared" si="115"/>
        <v>-</v>
      </c>
      <c r="JG87" s="353" t="str">
        <f t="shared" si="115"/>
        <v>-</v>
      </c>
      <c r="JH87" s="353" t="str">
        <f t="shared" si="115"/>
        <v>-</v>
      </c>
      <c r="JI87" s="353" t="str">
        <f t="shared" si="115"/>
        <v>-</v>
      </c>
      <c r="JJ87" s="353" t="str">
        <f t="shared" si="115"/>
        <v>-</v>
      </c>
      <c r="JK87" s="353" t="str">
        <f t="shared" si="115"/>
        <v>-</v>
      </c>
      <c r="JL87" s="353" t="str">
        <f t="shared" si="115"/>
        <v>-</v>
      </c>
      <c r="JM87" s="353" t="str">
        <f t="shared" si="115"/>
        <v>-</v>
      </c>
      <c r="JN87" s="353" t="str">
        <f t="shared" si="115"/>
        <v>-</v>
      </c>
      <c r="JO87" s="353" t="str">
        <f t="shared" si="115"/>
        <v>-</v>
      </c>
      <c r="JP87" s="353" t="str">
        <f t="shared" si="115"/>
        <v>-</v>
      </c>
      <c r="JQ87" s="353" t="str">
        <f t="shared" si="115"/>
        <v>-</v>
      </c>
      <c r="JR87" s="353" t="str">
        <f t="shared" si="115"/>
        <v>-</v>
      </c>
      <c r="JS87" s="353" t="str">
        <f t="shared" si="115"/>
        <v>-</v>
      </c>
      <c r="JT87" s="353" t="str">
        <f t="shared" si="115"/>
        <v>-</v>
      </c>
      <c r="JU87" s="353" t="str">
        <f t="shared" si="115"/>
        <v>-</v>
      </c>
      <c r="JV87" s="353" t="str">
        <f t="shared" si="115"/>
        <v>-</v>
      </c>
      <c r="JW87" s="353" t="str">
        <f t="shared" si="115"/>
        <v>-</v>
      </c>
      <c r="JX87" s="353" t="str">
        <f t="shared" si="115"/>
        <v>-</v>
      </c>
      <c r="JY87" s="353" t="str">
        <f t="shared" si="115"/>
        <v>-</v>
      </c>
      <c r="JZ87" s="353" t="str">
        <f t="shared" si="115"/>
        <v>-</v>
      </c>
      <c r="KA87" s="353" t="str">
        <f t="shared" si="115"/>
        <v>-</v>
      </c>
      <c r="KB87" s="353" t="str">
        <f t="shared" si="115"/>
        <v>-</v>
      </c>
      <c r="KC87" s="353" t="str">
        <f t="shared" si="115"/>
        <v>-</v>
      </c>
      <c r="KD87" s="353" t="str">
        <f t="shared" si="115"/>
        <v>-</v>
      </c>
      <c r="KE87" s="353" t="str">
        <f t="shared" si="115"/>
        <v>-</v>
      </c>
      <c r="KF87" s="353" t="str">
        <f t="shared" si="115"/>
        <v>-</v>
      </c>
      <c r="KG87" s="353" t="str">
        <f t="shared" si="115"/>
        <v>-</v>
      </c>
      <c r="KH87" s="353" t="str">
        <f t="shared" si="115"/>
        <v>-</v>
      </c>
      <c r="KI87" s="353" t="str">
        <f t="shared" si="115"/>
        <v>-</v>
      </c>
      <c r="KJ87" s="353" t="str">
        <f t="shared" si="115"/>
        <v>-</v>
      </c>
      <c r="KK87" s="353" t="str">
        <f t="shared" si="115"/>
        <v>-</v>
      </c>
      <c r="KL87" s="353" t="str">
        <f t="shared" si="115"/>
        <v>-</v>
      </c>
      <c r="KM87" s="353" t="str">
        <f t="shared" si="115"/>
        <v>-</v>
      </c>
      <c r="KN87" s="353" t="str">
        <f t="shared" si="115"/>
        <v>-</v>
      </c>
      <c r="KO87" s="353" t="str">
        <f t="shared" si="115"/>
        <v>-</v>
      </c>
      <c r="KP87" s="353" t="str">
        <f t="shared" si="115"/>
        <v>-</v>
      </c>
      <c r="KQ87" s="353" t="str">
        <f t="shared" si="115"/>
        <v>-</v>
      </c>
      <c r="KR87" s="353" t="str">
        <f t="shared" si="115"/>
        <v>-</v>
      </c>
      <c r="KS87" s="353" t="str">
        <f t="shared" si="115"/>
        <v>-</v>
      </c>
      <c r="KT87" s="353" t="str">
        <f t="shared" si="115"/>
        <v>-</v>
      </c>
      <c r="KU87" s="353" t="str">
        <f t="shared" si="115"/>
        <v>-</v>
      </c>
      <c r="KV87" s="353" t="str">
        <f t="shared" si="115"/>
        <v>-</v>
      </c>
      <c r="KW87" s="353" t="str">
        <f t="shared" si="115"/>
        <v>-</v>
      </c>
      <c r="KX87" s="353" t="str">
        <f t="shared" si="115"/>
        <v>-</v>
      </c>
      <c r="KY87" s="353" t="str">
        <f t="shared" si="115"/>
        <v>-</v>
      </c>
      <c r="KZ87" s="353" t="str">
        <f t="shared" si="115"/>
        <v>-</v>
      </c>
      <c r="LA87" s="353" t="str">
        <f t="shared" si="115"/>
        <v>-</v>
      </c>
      <c r="LB87" s="337"/>
      <c r="LC87" s="337"/>
      <c r="LD87" s="337"/>
      <c r="LE87" s="337"/>
      <c r="LF87" s="337"/>
      <c r="LG87" s="337"/>
      <c r="LH87" s="337"/>
      <c r="LI87" s="337"/>
      <c r="LJ87" s="337"/>
      <c r="LK87" s="337"/>
      <c r="LL87" s="337"/>
      <c r="LM87" s="337"/>
      <c r="LN87" s="337"/>
      <c r="LO87" s="337"/>
      <c r="LP87" s="337"/>
      <c r="LQ87" s="337"/>
      <c r="LR87" s="337"/>
      <c r="LS87" s="337"/>
      <c r="LT87" s="337"/>
      <c r="LU87" s="337"/>
      <c r="LV87" s="337"/>
      <c r="LW87" s="337"/>
      <c r="LX87" s="337"/>
      <c r="LY87" s="337"/>
      <c r="LZ87" s="337"/>
      <c r="MA87" s="337"/>
    </row>
    <row r="92" spans="2:339" ht="13.5" thickBot="1" x14ac:dyDescent="0.25"/>
    <row r="93" spans="2:339" ht="60.75" thickBot="1" x14ac:dyDescent="0.25">
      <c r="B93" s="338" t="s">
        <v>115</v>
      </c>
      <c r="C93" s="341" t="s">
        <v>813</v>
      </c>
      <c r="D93" s="339"/>
      <c r="E93" s="339"/>
      <c r="F93" s="339"/>
      <c r="G93" s="339"/>
      <c r="H93" s="339"/>
      <c r="I93" s="339"/>
      <c r="J93" s="339"/>
      <c r="K93" s="339"/>
      <c r="L93" s="339"/>
      <c r="M93" s="339"/>
      <c r="N93" s="339"/>
      <c r="O93" s="339"/>
      <c r="P93" s="339"/>
      <c r="Q93" s="339"/>
      <c r="R93" s="339"/>
      <c r="S93" s="339"/>
      <c r="T93" s="339"/>
      <c r="U93" s="339"/>
      <c r="V93" s="339"/>
      <c r="W93" s="339"/>
      <c r="X93" s="339"/>
      <c r="Y93" s="339"/>
      <c r="Z93" s="339"/>
      <c r="AA93" s="339"/>
      <c r="AB93" s="339"/>
      <c r="AC93" s="339"/>
      <c r="AD93" s="339"/>
      <c r="AE93" s="339"/>
      <c r="AF93" s="339"/>
      <c r="AG93" s="339"/>
      <c r="AH93" s="339"/>
      <c r="AI93" s="339"/>
      <c r="AJ93" s="339"/>
      <c r="AK93" s="339"/>
      <c r="AL93" s="339"/>
      <c r="AM93" s="339"/>
      <c r="AN93" s="339"/>
      <c r="AO93" s="339"/>
      <c r="AP93" s="339"/>
      <c r="AQ93" s="339"/>
      <c r="AR93" s="339"/>
      <c r="AS93" s="339"/>
      <c r="AT93" s="339"/>
      <c r="AU93" s="339"/>
      <c r="AV93" s="339"/>
      <c r="AW93" s="339"/>
      <c r="AX93" s="339"/>
      <c r="AY93" s="339"/>
      <c r="AZ93" s="339"/>
      <c r="BA93" s="339"/>
      <c r="BB93" s="339"/>
      <c r="BC93" s="339"/>
      <c r="BD93" s="339"/>
      <c r="BE93" s="339"/>
      <c r="BF93" s="339"/>
      <c r="BG93" s="339"/>
      <c r="BH93" s="339"/>
      <c r="BI93" s="339"/>
      <c r="BJ93" s="339"/>
      <c r="BK93" s="339"/>
      <c r="BL93" s="339"/>
      <c r="BM93" s="339"/>
      <c r="BN93" s="339"/>
      <c r="BO93" s="339"/>
      <c r="BP93" s="339"/>
      <c r="BQ93" s="339"/>
      <c r="BR93" s="339"/>
      <c r="BS93" s="339"/>
      <c r="BT93" s="339"/>
      <c r="BU93" s="339"/>
      <c r="BV93" s="339"/>
      <c r="BW93" s="339"/>
      <c r="BX93" s="339"/>
      <c r="BY93" s="339"/>
      <c r="BZ93" s="339"/>
      <c r="CA93" s="339"/>
      <c r="CB93" s="339"/>
      <c r="CC93" s="339"/>
      <c r="CD93" s="339"/>
      <c r="CE93" s="339"/>
      <c r="CF93" s="339"/>
      <c r="CG93" s="339"/>
      <c r="CH93" s="339"/>
      <c r="CI93" s="339"/>
      <c r="CJ93" s="339"/>
      <c r="CK93" s="339"/>
      <c r="CL93" s="339"/>
      <c r="CM93" s="339"/>
      <c r="CN93" s="339"/>
      <c r="CO93" s="339"/>
      <c r="CP93" s="339"/>
      <c r="CQ93" s="339"/>
      <c r="CR93" s="339"/>
      <c r="CS93" s="339"/>
      <c r="CT93" s="339"/>
      <c r="CU93" s="339"/>
      <c r="CV93" s="339"/>
      <c r="CW93" s="339"/>
      <c r="CX93" s="339"/>
      <c r="CY93" s="339"/>
      <c r="CZ93" s="339"/>
      <c r="DA93" s="339"/>
      <c r="DB93" s="339"/>
      <c r="DC93" s="339"/>
      <c r="DD93" s="339"/>
      <c r="DE93" s="339"/>
      <c r="DF93" s="339"/>
      <c r="DG93" s="339"/>
      <c r="DH93" s="339"/>
      <c r="DI93" s="339"/>
      <c r="DJ93" s="339"/>
      <c r="DK93" s="339"/>
      <c r="DL93" s="339"/>
      <c r="DM93" s="339"/>
      <c r="DN93" s="339"/>
      <c r="DO93" s="339"/>
      <c r="DP93" s="339"/>
      <c r="DQ93" s="339"/>
      <c r="DR93" s="339"/>
      <c r="DS93" s="339"/>
      <c r="DT93" s="339"/>
      <c r="DU93" s="339"/>
      <c r="DV93" s="339"/>
      <c r="DW93" s="339"/>
      <c r="DX93" s="339"/>
      <c r="DY93" s="339"/>
      <c r="DZ93" s="339"/>
      <c r="EA93" s="339"/>
      <c r="EB93" s="339"/>
      <c r="EC93" s="339"/>
      <c r="ED93" s="339"/>
      <c r="EE93" s="339"/>
      <c r="EF93" s="339"/>
      <c r="EG93" s="339"/>
      <c r="EH93" s="339"/>
      <c r="EI93" s="339"/>
      <c r="EJ93" s="339"/>
      <c r="EK93" s="339"/>
      <c r="EL93" s="339"/>
      <c r="EM93" s="339"/>
      <c r="EN93" s="339"/>
      <c r="EO93" s="339"/>
      <c r="EP93" s="339"/>
      <c r="EQ93" s="339"/>
      <c r="ER93" s="339"/>
      <c r="ES93" s="339"/>
      <c r="ET93" s="339"/>
      <c r="EU93" s="339"/>
      <c r="EV93" s="339"/>
      <c r="EW93" s="339"/>
      <c r="EX93" s="339"/>
      <c r="EY93" s="339"/>
      <c r="EZ93" s="339"/>
      <c r="FA93" s="339"/>
      <c r="FB93" s="339"/>
      <c r="FC93" s="339"/>
      <c r="FD93" s="339"/>
      <c r="FE93" s="339"/>
      <c r="FF93" s="339"/>
      <c r="FG93" s="339"/>
      <c r="FH93" s="339"/>
      <c r="FI93" s="339"/>
      <c r="FJ93" s="339"/>
      <c r="FK93" s="339"/>
      <c r="FL93" s="339"/>
      <c r="FM93" s="339"/>
      <c r="FN93" s="339"/>
      <c r="FO93" s="339"/>
      <c r="FP93" s="339"/>
      <c r="FQ93" s="339"/>
      <c r="FR93" s="339"/>
      <c r="FS93" s="339"/>
      <c r="FT93" s="339"/>
      <c r="FU93" s="339"/>
      <c r="FV93" s="339"/>
      <c r="FW93" s="339"/>
      <c r="FX93" s="339"/>
      <c r="FY93" s="339"/>
      <c r="FZ93" s="339"/>
      <c r="GA93" s="339"/>
      <c r="GB93" s="339"/>
      <c r="GC93" s="339"/>
      <c r="GD93" s="339"/>
      <c r="GE93" s="339"/>
      <c r="GF93" s="339"/>
      <c r="GG93" s="339"/>
      <c r="GH93" s="339"/>
      <c r="GI93" s="339"/>
      <c r="GJ93" s="339"/>
      <c r="GK93" s="339"/>
      <c r="GL93" s="339"/>
      <c r="GM93" s="339"/>
      <c r="GN93" s="339"/>
      <c r="GO93" s="339"/>
      <c r="GP93" s="339"/>
      <c r="GQ93" s="339"/>
      <c r="GR93" s="339"/>
      <c r="GS93" s="339"/>
      <c r="GT93" s="339"/>
      <c r="GU93" s="339"/>
      <c r="GV93" s="339"/>
      <c r="GW93" s="339"/>
      <c r="GX93" s="339"/>
      <c r="GY93" s="339"/>
      <c r="GZ93" s="339"/>
      <c r="HA93" s="339"/>
      <c r="HB93" s="339"/>
      <c r="HC93" s="339"/>
      <c r="HD93" s="339"/>
      <c r="HE93" s="339"/>
      <c r="HF93" s="339"/>
      <c r="HG93" s="339"/>
      <c r="HH93" s="339"/>
      <c r="HI93" s="339"/>
      <c r="HJ93" s="339"/>
      <c r="HK93" s="339"/>
      <c r="HL93" s="339"/>
      <c r="HM93" s="339"/>
      <c r="HN93" s="339"/>
      <c r="HO93" s="339"/>
      <c r="HP93" s="339"/>
      <c r="HQ93" s="339"/>
      <c r="HR93" s="339"/>
      <c r="HS93" s="339"/>
      <c r="HT93" s="339"/>
      <c r="HU93" s="339"/>
      <c r="HV93" s="339"/>
      <c r="HW93" s="339"/>
      <c r="HX93" s="339"/>
      <c r="HY93" s="339"/>
      <c r="HZ93" s="339"/>
      <c r="IA93" s="339"/>
      <c r="IB93" s="339"/>
      <c r="IC93" s="339"/>
      <c r="ID93" s="339"/>
      <c r="IE93" s="339"/>
      <c r="IF93" s="339"/>
      <c r="IG93" s="339"/>
      <c r="IH93" s="339"/>
      <c r="II93" s="339"/>
      <c r="IJ93" s="339"/>
      <c r="IK93" s="339"/>
      <c r="IL93" s="339"/>
      <c r="IM93" s="339"/>
      <c r="IN93" s="339"/>
      <c r="IO93" s="339"/>
      <c r="IP93" s="339"/>
      <c r="IQ93" s="339"/>
      <c r="IR93" s="339"/>
      <c r="IS93" s="339"/>
      <c r="IT93" s="339"/>
      <c r="IU93" s="339"/>
      <c r="IV93" s="339"/>
      <c r="IW93" s="339"/>
      <c r="IX93" s="339"/>
      <c r="IY93" s="339"/>
      <c r="IZ93" s="339"/>
      <c r="JA93" s="339"/>
      <c r="JB93" s="339"/>
      <c r="JC93" s="339"/>
      <c r="JD93" s="339"/>
      <c r="JE93" s="339"/>
      <c r="JF93" s="339"/>
      <c r="JG93" s="339"/>
      <c r="JH93" s="339"/>
      <c r="JI93" s="339"/>
      <c r="JJ93" s="339"/>
      <c r="JK93" s="339"/>
      <c r="JL93" s="339"/>
      <c r="JM93" s="339"/>
      <c r="JN93" s="339"/>
      <c r="JO93" s="339"/>
      <c r="JP93" s="339"/>
      <c r="JQ93" s="339"/>
      <c r="JR93" s="339"/>
      <c r="JS93" s="339"/>
      <c r="JT93" s="339"/>
      <c r="JU93" s="339"/>
      <c r="JV93" s="339"/>
      <c r="JW93" s="339"/>
      <c r="JX93" s="339"/>
      <c r="JY93" s="339"/>
      <c r="JZ93" s="339"/>
      <c r="KA93" s="339"/>
      <c r="KB93" s="339"/>
      <c r="KC93" s="339"/>
      <c r="KD93" s="339"/>
      <c r="KE93" s="339"/>
      <c r="KF93" s="339"/>
      <c r="KG93" s="339"/>
      <c r="KH93" s="339"/>
      <c r="KI93" s="339"/>
      <c r="KJ93" s="339"/>
      <c r="KK93" s="339"/>
      <c r="KL93" s="339"/>
      <c r="KM93" s="339"/>
      <c r="KN93" s="339"/>
      <c r="KO93" s="339"/>
      <c r="KP93" s="339"/>
      <c r="KQ93" s="339"/>
      <c r="KR93" s="339"/>
      <c r="KS93" s="339"/>
      <c r="KT93" s="339"/>
      <c r="KU93" s="339"/>
      <c r="KV93" s="339"/>
      <c r="KW93" s="339"/>
      <c r="KX93" s="339"/>
      <c r="KY93" s="339"/>
      <c r="KZ93" s="339"/>
      <c r="LA93" s="339"/>
      <c r="LB93" s="339"/>
      <c r="LC93" s="339"/>
      <c r="LD93" s="339"/>
      <c r="LE93" s="339"/>
      <c r="LF93" s="339"/>
      <c r="LG93" s="339"/>
      <c r="LH93" s="339"/>
      <c r="LI93" s="339"/>
      <c r="LJ93" s="339"/>
      <c r="LK93" s="339"/>
      <c r="LL93" s="339"/>
      <c r="LM93" s="339"/>
      <c r="LN93" s="339"/>
      <c r="LO93" s="339"/>
      <c r="LP93" s="339"/>
      <c r="LQ93" s="339"/>
      <c r="LR93" s="339"/>
      <c r="LS93" s="339"/>
      <c r="LT93" s="339"/>
      <c r="LU93" s="339"/>
      <c r="LV93" s="339"/>
      <c r="LW93" s="339"/>
      <c r="LX93" s="339"/>
      <c r="LY93" s="339"/>
      <c r="LZ93" s="339"/>
      <c r="MA93" s="339"/>
    </row>
    <row r="94" spans="2:339" ht="26.25" thickBot="1" x14ac:dyDescent="0.25">
      <c r="B94" s="355"/>
      <c r="C94" s="356" t="s">
        <v>814</v>
      </c>
      <c r="D94" s="357"/>
      <c r="E94" s="358" t="s">
        <v>815</v>
      </c>
      <c r="F94" s="358" t="s">
        <v>815</v>
      </c>
      <c r="G94" s="358" t="s">
        <v>815</v>
      </c>
      <c r="H94" s="358" t="s">
        <v>815</v>
      </c>
      <c r="I94" s="358" t="s">
        <v>815</v>
      </c>
      <c r="J94" s="358" t="s">
        <v>815</v>
      </c>
      <c r="K94" s="358" t="s">
        <v>815</v>
      </c>
      <c r="L94" s="358" t="s">
        <v>815</v>
      </c>
      <c r="M94" s="358" t="s">
        <v>815</v>
      </c>
      <c r="N94" s="358" t="s">
        <v>815</v>
      </c>
      <c r="O94" s="358" t="s">
        <v>815</v>
      </c>
      <c r="P94" s="358" t="s">
        <v>815</v>
      </c>
      <c r="Q94" s="358" t="s">
        <v>815</v>
      </c>
      <c r="R94" s="358" t="s">
        <v>815</v>
      </c>
      <c r="S94" s="358" t="s">
        <v>815</v>
      </c>
      <c r="T94" s="358" t="s">
        <v>815</v>
      </c>
      <c r="U94" s="358" t="s">
        <v>815</v>
      </c>
      <c r="V94" s="358" t="s">
        <v>815</v>
      </c>
      <c r="W94" s="358" t="s">
        <v>815</v>
      </c>
      <c r="X94" s="358" t="s">
        <v>815</v>
      </c>
      <c r="Y94" s="358" t="s">
        <v>815</v>
      </c>
      <c r="Z94" s="358" t="s">
        <v>815</v>
      </c>
      <c r="AA94" s="358" t="s">
        <v>815</v>
      </c>
      <c r="AB94" s="358" t="s">
        <v>815</v>
      </c>
      <c r="AC94" s="358" t="s">
        <v>815</v>
      </c>
      <c r="AD94" s="358" t="s">
        <v>815</v>
      </c>
      <c r="AE94" s="358" t="s">
        <v>815</v>
      </c>
      <c r="AF94" s="358" t="s">
        <v>815</v>
      </c>
      <c r="AG94" s="358" t="s">
        <v>815</v>
      </c>
      <c r="AH94" s="358" t="s">
        <v>815</v>
      </c>
      <c r="AI94" s="358" t="s">
        <v>815</v>
      </c>
      <c r="AJ94" s="358" t="s">
        <v>815</v>
      </c>
      <c r="AK94" s="358" t="s">
        <v>815</v>
      </c>
      <c r="AL94" s="358" t="s">
        <v>815</v>
      </c>
      <c r="AM94" s="358" t="s">
        <v>815</v>
      </c>
      <c r="AN94" s="358" t="s">
        <v>815</v>
      </c>
      <c r="AO94" s="358" t="s">
        <v>815</v>
      </c>
      <c r="AP94" s="358" t="s">
        <v>815</v>
      </c>
      <c r="AQ94" s="358" t="s">
        <v>815</v>
      </c>
      <c r="AR94" s="358" t="s">
        <v>815</v>
      </c>
      <c r="AS94" s="358" t="s">
        <v>815</v>
      </c>
      <c r="AT94" s="358" t="s">
        <v>815</v>
      </c>
      <c r="AU94" s="358" t="s">
        <v>815</v>
      </c>
      <c r="AV94" s="358" t="s">
        <v>815</v>
      </c>
      <c r="AW94" s="358" t="s">
        <v>815</v>
      </c>
      <c r="AX94" s="358" t="s">
        <v>815</v>
      </c>
      <c r="AY94" s="358" t="s">
        <v>815</v>
      </c>
      <c r="AZ94" s="358" t="s">
        <v>815</v>
      </c>
      <c r="BA94" s="358" t="s">
        <v>815</v>
      </c>
      <c r="BB94" s="358" t="s">
        <v>815</v>
      </c>
      <c r="BC94" s="358" t="s">
        <v>815</v>
      </c>
      <c r="BD94" s="358" t="s">
        <v>815</v>
      </c>
      <c r="BE94" s="358" t="s">
        <v>815</v>
      </c>
      <c r="BF94" s="358" t="s">
        <v>815</v>
      </c>
      <c r="BG94" s="358" t="s">
        <v>815</v>
      </c>
      <c r="BH94" s="358" t="s">
        <v>815</v>
      </c>
      <c r="BI94" s="358" t="s">
        <v>815</v>
      </c>
      <c r="BJ94" s="358" t="s">
        <v>815</v>
      </c>
      <c r="BK94" s="358" t="s">
        <v>815</v>
      </c>
      <c r="BL94" s="358" t="s">
        <v>815</v>
      </c>
      <c r="BM94" s="358" t="s">
        <v>815</v>
      </c>
      <c r="BN94" s="358" t="s">
        <v>815</v>
      </c>
      <c r="BO94" s="358" t="s">
        <v>815</v>
      </c>
      <c r="BP94" s="358" t="s">
        <v>815</v>
      </c>
      <c r="BQ94" s="358" t="s">
        <v>815</v>
      </c>
      <c r="BR94" s="358" t="s">
        <v>815</v>
      </c>
      <c r="BS94" s="358" t="s">
        <v>815</v>
      </c>
      <c r="BT94" s="358" t="s">
        <v>815</v>
      </c>
      <c r="BU94" s="358" t="s">
        <v>815</v>
      </c>
      <c r="BV94" s="358" t="s">
        <v>815</v>
      </c>
      <c r="BW94" s="358" t="s">
        <v>815</v>
      </c>
      <c r="BX94" s="358" t="s">
        <v>815</v>
      </c>
      <c r="BY94" s="358" t="s">
        <v>815</v>
      </c>
      <c r="BZ94" s="358" t="s">
        <v>815</v>
      </c>
      <c r="CA94" s="358" t="s">
        <v>815</v>
      </c>
      <c r="CB94" s="358" t="s">
        <v>815</v>
      </c>
      <c r="CC94" s="358" t="s">
        <v>815</v>
      </c>
      <c r="CD94" s="358" t="s">
        <v>815</v>
      </c>
      <c r="CE94" s="358" t="s">
        <v>815</v>
      </c>
      <c r="CF94" s="358" t="s">
        <v>815</v>
      </c>
      <c r="CG94" s="358" t="s">
        <v>815</v>
      </c>
      <c r="CH94" s="358" t="s">
        <v>815</v>
      </c>
      <c r="CI94" s="358" t="s">
        <v>815</v>
      </c>
      <c r="CJ94" s="358" t="s">
        <v>815</v>
      </c>
      <c r="CK94" s="358" t="s">
        <v>815</v>
      </c>
      <c r="CL94" s="358" t="s">
        <v>815</v>
      </c>
      <c r="CM94" s="358" t="s">
        <v>815</v>
      </c>
      <c r="CN94" s="358" t="s">
        <v>815</v>
      </c>
      <c r="CO94" s="358" t="s">
        <v>815</v>
      </c>
      <c r="CP94" s="358" t="s">
        <v>815</v>
      </c>
      <c r="CQ94" s="358" t="s">
        <v>815</v>
      </c>
      <c r="CR94" s="358" t="s">
        <v>815</v>
      </c>
      <c r="CS94" s="358" t="s">
        <v>815</v>
      </c>
      <c r="CT94" s="358" t="s">
        <v>815</v>
      </c>
      <c r="CU94" s="358" t="s">
        <v>815</v>
      </c>
      <c r="CV94" s="358" t="s">
        <v>815</v>
      </c>
      <c r="CW94" s="358" t="s">
        <v>815</v>
      </c>
      <c r="CX94" s="358" t="s">
        <v>815</v>
      </c>
      <c r="CY94" s="358" t="s">
        <v>815</v>
      </c>
      <c r="CZ94" s="358" t="s">
        <v>815</v>
      </c>
      <c r="DA94" s="358" t="s">
        <v>815</v>
      </c>
      <c r="DB94" s="358" t="s">
        <v>815</v>
      </c>
      <c r="DC94" s="358" t="s">
        <v>815</v>
      </c>
      <c r="DD94" s="358" t="s">
        <v>815</v>
      </c>
      <c r="DE94" s="358" t="s">
        <v>815</v>
      </c>
      <c r="DF94" s="358" t="s">
        <v>815</v>
      </c>
      <c r="DG94" s="358" t="s">
        <v>815</v>
      </c>
      <c r="DH94" s="358" t="s">
        <v>815</v>
      </c>
      <c r="DI94" s="358" t="s">
        <v>815</v>
      </c>
      <c r="DJ94" s="358" t="s">
        <v>815</v>
      </c>
      <c r="DK94" s="358" t="s">
        <v>815</v>
      </c>
      <c r="DL94" s="358" t="s">
        <v>815</v>
      </c>
      <c r="DM94" s="358" t="s">
        <v>815</v>
      </c>
      <c r="DN94" s="358" t="s">
        <v>815</v>
      </c>
      <c r="DO94" s="358" t="s">
        <v>815</v>
      </c>
      <c r="DP94" s="358" t="s">
        <v>815</v>
      </c>
      <c r="DQ94" s="358" t="s">
        <v>815</v>
      </c>
      <c r="DR94" s="358" t="s">
        <v>815</v>
      </c>
      <c r="DS94" s="358" t="s">
        <v>815</v>
      </c>
      <c r="DT94" s="358" t="s">
        <v>815</v>
      </c>
      <c r="DU94" s="358" t="s">
        <v>815</v>
      </c>
      <c r="DV94" s="358" t="s">
        <v>815</v>
      </c>
      <c r="DW94" s="358" t="s">
        <v>815</v>
      </c>
      <c r="DX94" s="358" t="s">
        <v>815</v>
      </c>
      <c r="DY94" s="358" t="s">
        <v>815</v>
      </c>
      <c r="DZ94" s="358" t="s">
        <v>815</v>
      </c>
      <c r="EA94" s="358" t="s">
        <v>815</v>
      </c>
      <c r="EB94" s="358" t="s">
        <v>815</v>
      </c>
      <c r="EC94" s="358" t="s">
        <v>815</v>
      </c>
      <c r="ED94" s="358" t="s">
        <v>815</v>
      </c>
      <c r="EE94" s="358" t="s">
        <v>815</v>
      </c>
      <c r="EF94" s="358" t="s">
        <v>815</v>
      </c>
      <c r="EG94" s="358" t="s">
        <v>815</v>
      </c>
      <c r="EH94" s="358" t="s">
        <v>815</v>
      </c>
      <c r="EI94" s="358" t="s">
        <v>815</v>
      </c>
      <c r="EJ94" s="358" t="s">
        <v>815</v>
      </c>
      <c r="EK94" s="358" t="s">
        <v>815</v>
      </c>
      <c r="EL94" s="358" t="s">
        <v>815</v>
      </c>
      <c r="EM94" s="358" t="s">
        <v>815</v>
      </c>
      <c r="EN94" s="358" t="s">
        <v>815</v>
      </c>
      <c r="EO94" s="358" t="s">
        <v>815</v>
      </c>
      <c r="EP94" s="358" t="s">
        <v>815</v>
      </c>
      <c r="EQ94" s="358" t="s">
        <v>815</v>
      </c>
      <c r="ER94" s="358" t="s">
        <v>815</v>
      </c>
      <c r="ES94" s="358" t="s">
        <v>815</v>
      </c>
      <c r="ET94" s="358" t="s">
        <v>815</v>
      </c>
      <c r="EU94" s="358" t="s">
        <v>815</v>
      </c>
      <c r="EV94" s="358" t="s">
        <v>815</v>
      </c>
      <c r="EW94" s="358" t="s">
        <v>815</v>
      </c>
      <c r="EX94" s="358" t="s">
        <v>815</v>
      </c>
      <c r="EY94" s="358" t="s">
        <v>815</v>
      </c>
      <c r="EZ94" s="358" t="s">
        <v>815</v>
      </c>
      <c r="FA94" s="358" t="s">
        <v>815</v>
      </c>
      <c r="FB94" s="358" t="s">
        <v>815</v>
      </c>
      <c r="FC94" s="358" t="s">
        <v>815</v>
      </c>
      <c r="FD94" s="358" t="s">
        <v>815</v>
      </c>
      <c r="FE94" s="358" t="s">
        <v>815</v>
      </c>
      <c r="FF94" s="358" t="s">
        <v>815</v>
      </c>
      <c r="FG94" s="358" t="s">
        <v>815</v>
      </c>
      <c r="FH94" s="358" t="s">
        <v>815</v>
      </c>
      <c r="FI94" s="358" t="s">
        <v>815</v>
      </c>
      <c r="FJ94" s="358" t="s">
        <v>815</v>
      </c>
      <c r="FK94" s="358" t="s">
        <v>815</v>
      </c>
      <c r="FL94" s="358" t="s">
        <v>815</v>
      </c>
      <c r="FM94" s="358" t="s">
        <v>815</v>
      </c>
      <c r="FN94" s="358" t="s">
        <v>815</v>
      </c>
      <c r="FO94" s="358" t="s">
        <v>815</v>
      </c>
      <c r="FP94" s="358" t="s">
        <v>815</v>
      </c>
      <c r="FQ94" s="358" t="s">
        <v>815</v>
      </c>
      <c r="FR94" s="358" t="s">
        <v>815</v>
      </c>
      <c r="FS94" s="358" t="s">
        <v>815</v>
      </c>
      <c r="FT94" s="358" t="s">
        <v>815</v>
      </c>
      <c r="FU94" s="358" t="s">
        <v>815</v>
      </c>
      <c r="FV94" s="358" t="s">
        <v>815</v>
      </c>
      <c r="FW94" s="358" t="s">
        <v>815</v>
      </c>
      <c r="FX94" s="358" t="s">
        <v>815</v>
      </c>
      <c r="FY94" s="358" t="s">
        <v>815</v>
      </c>
      <c r="FZ94" s="358" t="s">
        <v>815</v>
      </c>
      <c r="GA94" s="358" t="s">
        <v>815</v>
      </c>
      <c r="GB94" s="358" t="s">
        <v>815</v>
      </c>
      <c r="GC94" s="358" t="s">
        <v>815</v>
      </c>
      <c r="GD94" s="358" t="s">
        <v>815</v>
      </c>
      <c r="GE94" s="358" t="s">
        <v>815</v>
      </c>
      <c r="GF94" s="358" t="s">
        <v>815</v>
      </c>
      <c r="GG94" s="358" t="s">
        <v>815</v>
      </c>
      <c r="GH94" s="358" t="s">
        <v>815</v>
      </c>
      <c r="GI94" s="358" t="s">
        <v>815</v>
      </c>
      <c r="GJ94" s="358" t="s">
        <v>815</v>
      </c>
      <c r="GK94" s="358" t="s">
        <v>815</v>
      </c>
      <c r="GL94" s="358" t="s">
        <v>815</v>
      </c>
      <c r="GM94" s="358" t="s">
        <v>815</v>
      </c>
      <c r="GN94" s="358" t="s">
        <v>815</v>
      </c>
      <c r="GO94" s="358" t="s">
        <v>815</v>
      </c>
      <c r="GP94" s="358" t="s">
        <v>815</v>
      </c>
      <c r="GQ94" s="358" t="s">
        <v>815</v>
      </c>
      <c r="GR94" s="358" t="s">
        <v>815</v>
      </c>
      <c r="GS94" s="358" t="s">
        <v>815</v>
      </c>
      <c r="GT94" s="358" t="s">
        <v>815</v>
      </c>
      <c r="GU94" s="358" t="s">
        <v>815</v>
      </c>
      <c r="GV94" s="358" t="s">
        <v>815</v>
      </c>
      <c r="GW94" s="358" t="s">
        <v>815</v>
      </c>
      <c r="GX94" s="358" t="s">
        <v>815</v>
      </c>
      <c r="GY94" s="358" t="s">
        <v>815</v>
      </c>
      <c r="GZ94" s="358" t="s">
        <v>815</v>
      </c>
      <c r="HA94" s="358" t="s">
        <v>815</v>
      </c>
      <c r="HB94" s="358" t="s">
        <v>815</v>
      </c>
      <c r="HC94" s="358" t="s">
        <v>815</v>
      </c>
      <c r="HD94" s="358" t="s">
        <v>815</v>
      </c>
      <c r="HE94" s="358" t="s">
        <v>815</v>
      </c>
      <c r="HF94" s="358" t="s">
        <v>815</v>
      </c>
      <c r="HG94" s="358" t="s">
        <v>815</v>
      </c>
      <c r="HH94" s="358" t="s">
        <v>815</v>
      </c>
      <c r="HI94" s="358" t="s">
        <v>815</v>
      </c>
      <c r="HJ94" s="358" t="s">
        <v>815</v>
      </c>
      <c r="HK94" s="358" t="s">
        <v>815</v>
      </c>
      <c r="HL94" s="358" t="s">
        <v>815</v>
      </c>
      <c r="HM94" s="358" t="s">
        <v>815</v>
      </c>
      <c r="HN94" s="358" t="s">
        <v>815</v>
      </c>
      <c r="HO94" s="358" t="s">
        <v>815</v>
      </c>
      <c r="HP94" s="358" t="s">
        <v>815</v>
      </c>
      <c r="HQ94" s="358" t="s">
        <v>815</v>
      </c>
      <c r="HR94" s="358" t="s">
        <v>815</v>
      </c>
      <c r="HS94" s="358" t="s">
        <v>815</v>
      </c>
      <c r="HT94" s="358" t="s">
        <v>815</v>
      </c>
      <c r="HU94" s="358" t="s">
        <v>815</v>
      </c>
      <c r="HV94" s="358" t="s">
        <v>815</v>
      </c>
      <c r="HW94" s="358" t="s">
        <v>815</v>
      </c>
      <c r="HX94" s="358" t="s">
        <v>815</v>
      </c>
      <c r="HY94" s="358" t="s">
        <v>815</v>
      </c>
      <c r="HZ94" s="358" t="s">
        <v>815</v>
      </c>
      <c r="IA94" s="358" t="s">
        <v>815</v>
      </c>
      <c r="IB94" s="358" t="s">
        <v>815</v>
      </c>
      <c r="IC94" s="358" t="s">
        <v>815</v>
      </c>
      <c r="ID94" s="358" t="s">
        <v>816</v>
      </c>
      <c r="IE94" s="358" t="s">
        <v>816</v>
      </c>
      <c r="IF94" s="358" t="s">
        <v>816</v>
      </c>
      <c r="IG94" s="358" t="s">
        <v>816</v>
      </c>
      <c r="IH94" s="358" t="s">
        <v>816</v>
      </c>
      <c r="II94" s="358" t="s">
        <v>816</v>
      </c>
      <c r="IJ94" s="358" t="s">
        <v>816</v>
      </c>
      <c r="IK94" s="358" t="s">
        <v>816</v>
      </c>
      <c r="IL94" s="358" t="s">
        <v>816</v>
      </c>
      <c r="IM94" s="358" t="s">
        <v>816</v>
      </c>
      <c r="IN94" s="358" t="s">
        <v>816</v>
      </c>
      <c r="IO94" s="358" t="s">
        <v>816</v>
      </c>
      <c r="IP94" s="358" t="s">
        <v>816</v>
      </c>
      <c r="IQ94" s="358" t="s">
        <v>816</v>
      </c>
      <c r="IR94" s="358" t="s">
        <v>816</v>
      </c>
      <c r="IS94" s="358" t="s">
        <v>816</v>
      </c>
      <c r="IT94" s="358" t="s">
        <v>816</v>
      </c>
      <c r="IU94" s="358" t="s">
        <v>816</v>
      </c>
      <c r="IV94" s="358" t="s">
        <v>816</v>
      </c>
      <c r="IW94" s="358" t="s">
        <v>816</v>
      </c>
      <c r="IX94" s="358" t="s">
        <v>816</v>
      </c>
      <c r="IY94" s="358" t="s">
        <v>816</v>
      </c>
      <c r="IZ94" s="358" t="s">
        <v>816</v>
      </c>
      <c r="JA94" s="358" t="s">
        <v>816</v>
      </c>
      <c r="JB94" s="358" t="s">
        <v>816</v>
      </c>
      <c r="JC94" s="358" t="s">
        <v>816</v>
      </c>
      <c r="JD94" s="358" t="s">
        <v>816</v>
      </c>
      <c r="JE94" s="358" t="s">
        <v>816</v>
      </c>
      <c r="JF94" s="358" t="s">
        <v>816</v>
      </c>
      <c r="JG94" s="358" t="s">
        <v>816</v>
      </c>
      <c r="JH94" s="358" t="s">
        <v>816</v>
      </c>
      <c r="JI94" s="358" t="s">
        <v>816</v>
      </c>
      <c r="JJ94" s="358" t="s">
        <v>817</v>
      </c>
      <c r="JK94" s="358" t="s">
        <v>817</v>
      </c>
      <c r="JL94" s="358" t="s">
        <v>818</v>
      </c>
      <c r="JM94" s="358" t="s">
        <v>818</v>
      </c>
      <c r="JN94" s="358" t="s">
        <v>818</v>
      </c>
      <c r="JO94" s="358" t="s">
        <v>818</v>
      </c>
      <c r="JP94" s="358" t="s">
        <v>818</v>
      </c>
      <c r="JQ94" s="358" t="s">
        <v>818</v>
      </c>
      <c r="JR94" s="358" t="s">
        <v>818</v>
      </c>
      <c r="JS94" s="358" t="s">
        <v>818</v>
      </c>
      <c r="JT94" s="358" t="s">
        <v>818</v>
      </c>
      <c r="JU94" s="358" t="s">
        <v>819</v>
      </c>
      <c r="JV94" s="358" t="s">
        <v>819</v>
      </c>
      <c r="JW94" s="358" t="s">
        <v>819</v>
      </c>
      <c r="JX94" s="358" t="s">
        <v>819</v>
      </c>
      <c r="JY94" s="358" t="s">
        <v>819</v>
      </c>
      <c r="JZ94" s="358" t="s">
        <v>819</v>
      </c>
      <c r="KA94" s="358" t="s">
        <v>819</v>
      </c>
      <c r="KB94" s="358" t="s">
        <v>819</v>
      </c>
      <c r="KC94" s="358" t="s">
        <v>819</v>
      </c>
      <c r="KD94" s="358" t="s">
        <v>819</v>
      </c>
      <c r="KE94" s="358" t="s">
        <v>819</v>
      </c>
      <c r="KF94" s="358" t="s">
        <v>819</v>
      </c>
      <c r="KG94" s="358" t="s">
        <v>819</v>
      </c>
      <c r="KH94" s="358" t="s">
        <v>819</v>
      </c>
      <c r="KI94" s="358" t="s">
        <v>819</v>
      </c>
      <c r="KJ94" s="358" t="s">
        <v>819</v>
      </c>
      <c r="KK94" s="358" t="s">
        <v>819</v>
      </c>
      <c r="KL94" s="358" t="s">
        <v>819</v>
      </c>
      <c r="KM94" s="358" t="s">
        <v>819</v>
      </c>
      <c r="KN94" s="358" t="s">
        <v>819</v>
      </c>
      <c r="KO94" s="358" t="s">
        <v>819</v>
      </c>
      <c r="KP94" s="358" t="s">
        <v>819</v>
      </c>
      <c r="KQ94" s="358" t="s">
        <v>819</v>
      </c>
      <c r="KR94" s="358" t="s">
        <v>819</v>
      </c>
      <c r="KS94" s="358" t="s">
        <v>819</v>
      </c>
      <c r="KT94" s="358" t="s">
        <v>819</v>
      </c>
      <c r="KU94" s="358" t="s">
        <v>819</v>
      </c>
      <c r="KV94" s="358" t="s">
        <v>819</v>
      </c>
      <c r="KW94" s="358" t="s">
        <v>819</v>
      </c>
      <c r="KX94" s="358" t="s">
        <v>819</v>
      </c>
      <c r="KY94" s="358" t="s">
        <v>819</v>
      </c>
      <c r="KZ94" s="358" t="s">
        <v>819</v>
      </c>
      <c r="LA94" s="358" t="s">
        <v>819</v>
      </c>
      <c r="LB94" s="358" t="s">
        <v>817</v>
      </c>
      <c r="LC94" s="358" t="s">
        <v>817</v>
      </c>
      <c r="LD94" s="358" t="s">
        <v>817</v>
      </c>
      <c r="LE94" s="358" t="s">
        <v>817</v>
      </c>
      <c r="LF94" s="358" t="s">
        <v>817</v>
      </c>
      <c r="LG94" s="358" t="s">
        <v>817</v>
      </c>
      <c r="LH94" s="358" t="s">
        <v>817</v>
      </c>
      <c r="LI94" s="358" t="s">
        <v>817</v>
      </c>
      <c r="LJ94" s="358" t="s">
        <v>817</v>
      </c>
      <c r="LK94" s="358" t="s">
        <v>817</v>
      </c>
      <c r="LL94" s="358" t="s">
        <v>817</v>
      </c>
      <c r="LM94" s="358" t="s">
        <v>817</v>
      </c>
      <c r="LN94" s="358" t="s">
        <v>817</v>
      </c>
      <c r="LO94" s="358" t="s">
        <v>817</v>
      </c>
      <c r="LP94" s="358" t="s">
        <v>817</v>
      </c>
      <c r="LQ94" s="358" t="s">
        <v>817</v>
      </c>
      <c r="LR94" s="358" t="s">
        <v>817</v>
      </c>
      <c r="LS94" s="358" t="s">
        <v>817</v>
      </c>
      <c r="LT94" s="358" t="s">
        <v>817</v>
      </c>
      <c r="LU94" s="358" t="s">
        <v>817</v>
      </c>
      <c r="LV94" s="358" t="s">
        <v>817</v>
      </c>
      <c r="LW94" s="358" t="s">
        <v>817</v>
      </c>
      <c r="LX94" s="358" t="s">
        <v>817</v>
      </c>
      <c r="LY94" s="358" t="s">
        <v>817</v>
      </c>
      <c r="LZ94" s="358" t="s">
        <v>817</v>
      </c>
      <c r="MA94" s="358" t="s">
        <v>817</v>
      </c>
    </row>
    <row r="95" spans="2:339" ht="90" thickBot="1" x14ac:dyDescent="0.25">
      <c r="B95" s="355"/>
      <c r="C95" s="356" t="s">
        <v>820</v>
      </c>
      <c r="D95" s="357" t="s">
        <v>821</v>
      </c>
      <c r="E95" s="359">
        <v>26</v>
      </c>
      <c r="F95" s="359">
        <v>26</v>
      </c>
      <c r="G95" s="359">
        <v>26</v>
      </c>
      <c r="H95" s="359">
        <v>26</v>
      </c>
      <c r="I95" s="359">
        <v>29</v>
      </c>
      <c r="J95" s="359">
        <v>38.200000000000003</v>
      </c>
      <c r="K95" s="359">
        <v>31.7</v>
      </c>
      <c r="L95" s="359">
        <v>31.7</v>
      </c>
      <c r="M95" s="359">
        <v>30.03</v>
      </c>
      <c r="N95" s="359">
        <v>30.03</v>
      </c>
      <c r="O95" s="359">
        <v>25.46</v>
      </c>
      <c r="P95" s="359">
        <v>25.46</v>
      </c>
      <c r="Q95" s="359">
        <v>25.46</v>
      </c>
      <c r="R95" s="359">
        <v>45.6</v>
      </c>
      <c r="S95" s="359">
        <v>45.6</v>
      </c>
      <c r="T95" s="359">
        <v>45.6</v>
      </c>
      <c r="U95" s="359">
        <v>25.46</v>
      </c>
      <c r="V95" s="359">
        <v>25.46</v>
      </c>
      <c r="W95" s="359">
        <v>25.46</v>
      </c>
      <c r="X95" s="359">
        <v>42</v>
      </c>
      <c r="Y95" s="359">
        <v>45.6</v>
      </c>
      <c r="Z95" s="359">
        <v>45.6</v>
      </c>
      <c r="AA95" s="359">
        <v>45.6</v>
      </c>
      <c r="AB95" s="359">
        <v>30.03</v>
      </c>
      <c r="AC95" s="359">
        <v>30.03</v>
      </c>
      <c r="AD95" s="359">
        <v>30.03</v>
      </c>
      <c r="AE95" s="359">
        <v>25.46</v>
      </c>
      <c r="AF95" s="359">
        <v>25.46</v>
      </c>
      <c r="AG95" s="359">
        <v>25.46</v>
      </c>
      <c r="AH95" s="359">
        <v>45.6</v>
      </c>
      <c r="AI95" s="359">
        <v>45.6</v>
      </c>
      <c r="AJ95" s="359">
        <v>45.6</v>
      </c>
      <c r="AK95" s="359">
        <v>30.03</v>
      </c>
      <c r="AL95" s="359">
        <v>30.03</v>
      </c>
      <c r="AM95" s="359">
        <v>30.03</v>
      </c>
      <c r="AN95" s="359">
        <v>30.03</v>
      </c>
      <c r="AO95" s="359">
        <v>30.03</v>
      </c>
      <c r="AP95" s="359">
        <v>30.03</v>
      </c>
      <c r="AQ95" s="359">
        <v>45.6</v>
      </c>
      <c r="AR95" s="359">
        <v>45.6</v>
      </c>
      <c r="AS95" s="359">
        <v>45.6</v>
      </c>
      <c r="AT95" s="359">
        <v>43.9</v>
      </c>
      <c r="AU95" s="359">
        <v>40.4</v>
      </c>
      <c r="AV95" s="359">
        <v>26</v>
      </c>
      <c r="AW95" s="359">
        <v>26</v>
      </c>
      <c r="AX95" s="359">
        <v>26</v>
      </c>
      <c r="AY95" s="359">
        <v>26</v>
      </c>
      <c r="AZ95" s="359">
        <v>26</v>
      </c>
      <c r="BA95" s="359">
        <v>26</v>
      </c>
      <c r="BB95" s="359">
        <v>26</v>
      </c>
      <c r="BC95" s="359">
        <v>26</v>
      </c>
      <c r="BD95" s="359">
        <v>26</v>
      </c>
      <c r="BE95" s="359">
        <v>26</v>
      </c>
      <c r="BF95" s="359">
        <v>26</v>
      </c>
      <c r="BG95" s="359">
        <v>26</v>
      </c>
      <c r="BH95" s="359">
        <v>26</v>
      </c>
      <c r="BI95" s="359">
        <v>26</v>
      </c>
      <c r="BJ95" s="359">
        <v>26</v>
      </c>
      <c r="BK95" s="359">
        <v>26</v>
      </c>
      <c r="BL95" s="359">
        <v>26</v>
      </c>
      <c r="BM95" s="359">
        <v>26</v>
      </c>
      <c r="BN95" s="359">
        <v>26</v>
      </c>
      <c r="BO95" s="359">
        <v>26</v>
      </c>
      <c r="BP95" s="359">
        <v>26</v>
      </c>
      <c r="BQ95" s="359">
        <v>30.03</v>
      </c>
      <c r="BR95" s="359">
        <v>29</v>
      </c>
      <c r="BS95" s="359">
        <v>33.75</v>
      </c>
      <c r="BT95" s="359">
        <v>38.5</v>
      </c>
      <c r="BU95" s="359">
        <v>38.5</v>
      </c>
      <c r="BV95" s="359">
        <v>21.3</v>
      </c>
      <c r="BW95" s="359">
        <v>51.5</v>
      </c>
      <c r="BX95" s="359">
        <v>51.5</v>
      </c>
      <c r="BY95" s="359">
        <v>51.5</v>
      </c>
      <c r="BZ95" s="359">
        <v>40.267000000000003</v>
      </c>
      <c r="CA95" s="359">
        <v>40.267000000000003</v>
      </c>
      <c r="CB95" s="359">
        <v>21.317</v>
      </c>
      <c r="CC95" s="359">
        <v>21.317</v>
      </c>
      <c r="CD95" s="359">
        <v>40.267000000000003</v>
      </c>
      <c r="CE95" s="359">
        <v>51.5</v>
      </c>
      <c r="CF95" s="359">
        <v>51.5</v>
      </c>
      <c r="CG95" s="359">
        <v>51.5</v>
      </c>
      <c r="CH95" s="359">
        <v>40.267000000000003</v>
      </c>
      <c r="CI95" s="359">
        <v>40.267000000000003</v>
      </c>
      <c r="CJ95" s="359">
        <v>40.267000000000003</v>
      </c>
      <c r="CK95" s="359">
        <v>40.267000000000003</v>
      </c>
      <c r="CL95" s="359">
        <v>21.317</v>
      </c>
      <c r="CM95" s="359">
        <v>40.267000000000003</v>
      </c>
      <c r="CN95" s="359">
        <v>40.267000000000003</v>
      </c>
      <c r="CO95" s="359">
        <v>51.5</v>
      </c>
      <c r="CP95" s="359">
        <v>51.5</v>
      </c>
      <c r="CQ95" s="359">
        <v>51.5</v>
      </c>
      <c r="CR95" s="359">
        <v>40.267000000000003</v>
      </c>
      <c r="CS95" s="359">
        <v>40.267000000000003</v>
      </c>
      <c r="CT95" s="359">
        <v>21.317</v>
      </c>
      <c r="CU95" s="359">
        <v>40.267000000000003</v>
      </c>
      <c r="CV95" s="359">
        <v>51.5</v>
      </c>
      <c r="CW95" s="359">
        <v>51.5</v>
      </c>
      <c r="CX95" s="359">
        <v>51.5</v>
      </c>
      <c r="CY95" s="359">
        <v>51.5</v>
      </c>
      <c r="CZ95" s="359">
        <v>40.267000000000003</v>
      </c>
      <c r="DA95" s="359">
        <v>40.267000000000003</v>
      </c>
      <c r="DB95" s="359">
        <v>40.267000000000003</v>
      </c>
      <c r="DC95" s="359">
        <v>40.267000000000003</v>
      </c>
      <c r="DD95" s="359">
        <v>40.267000000000003</v>
      </c>
      <c r="DE95" s="359">
        <v>51.5</v>
      </c>
      <c r="DF95" s="359">
        <v>51.5</v>
      </c>
      <c r="DG95" s="359">
        <v>51.5</v>
      </c>
      <c r="DH95" s="359">
        <v>21.317</v>
      </c>
      <c r="DI95" s="359">
        <v>51.5</v>
      </c>
      <c r="DJ95" s="359">
        <v>51.5</v>
      </c>
      <c r="DK95" s="359">
        <v>21.317</v>
      </c>
      <c r="DL95" s="359">
        <v>40.267000000000003</v>
      </c>
      <c r="DM95" s="359">
        <v>40.267000000000003</v>
      </c>
      <c r="DN95" s="359">
        <v>40.267000000000003</v>
      </c>
      <c r="DO95" s="359">
        <v>40.267000000000003</v>
      </c>
      <c r="DP95" s="359">
        <v>51.5</v>
      </c>
      <c r="DQ95" s="359">
        <v>51.5</v>
      </c>
      <c r="DR95" s="359">
        <v>51.5</v>
      </c>
      <c r="DS95" s="359">
        <v>51.5</v>
      </c>
      <c r="DT95" s="359">
        <v>40.267000000000003</v>
      </c>
      <c r="DU95" s="359">
        <v>40.267000000000003</v>
      </c>
      <c r="DV95" s="359">
        <v>40.267000000000003</v>
      </c>
      <c r="DW95" s="359">
        <v>21.317</v>
      </c>
      <c r="DX95" s="359">
        <v>51.5</v>
      </c>
      <c r="DY95" s="359">
        <v>51.5</v>
      </c>
      <c r="DZ95" s="359">
        <v>51.5</v>
      </c>
      <c r="EA95" s="359">
        <v>51.5</v>
      </c>
      <c r="EB95" s="359">
        <v>40.267000000000003</v>
      </c>
      <c r="EC95" s="359">
        <v>40.267000000000003</v>
      </c>
      <c r="ED95" s="359">
        <v>40.267000000000003</v>
      </c>
      <c r="EE95" s="359">
        <v>40.267000000000003</v>
      </c>
      <c r="EF95" s="359">
        <v>40.267000000000003</v>
      </c>
      <c r="EG95" s="359">
        <v>51.5</v>
      </c>
      <c r="EH95" s="359">
        <v>51.5</v>
      </c>
      <c r="EI95" s="359">
        <v>51.5</v>
      </c>
      <c r="EJ95" s="359">
        <v>21.317</v>
      </c>
      <c r="EK95" s="359">
        <v>51.5</v>
      </c>
      <c r="EL95" s="359">
        <v>51.5</v>
      </c>
      <c r="EM95" s="359">
        <v>21.317</v>
      </c>
      <c r="EN95" s="359">
        <v>51.5</v>
      </c>
      <c r="EO95" s="359">
        <v>51.5</v>
      </c>
      <c r="EP95" s="359">
        <v>40.267000000000003</v>
      </c>
      <c r="EQ95" s="359">
        <v>40.267000000000003</v>
      </c>
      <c r="ER95" s="359">
        <v>21.317</v>
      </c>
      <c r="ES95" s="359">
        <v>21.317</v>
      </c>
      <c r="ET95" s="359">
        <v>40.267000000000003</v>
      </c>
      <c r="EU95" s="359">
        <v>51.5</v>
      </c>
      <c r="EV95" s="359">
        <v>51.5</v>
      </c>
      <c r="EW95" s="359">
        <v>51.5</v>
      </c>
      <c r="EX95" s="359">
        <v>40.267000000000003</v>
      </c>
      <c r="EY95" s="359">
        <v>40.267000000000003</v>
      </c>
      <c r="EZ95" s="359">
        <v>40.267000000000003</v>
      </c>
      <c r="FA95" s="359">
        <v>40.267000000000003</v>
      </c>
      <c r="FB95" s="359">
        <v>51.5</v>
      </c>
      <c r="FC95" s="359">
        <v>40.267000000000003</v>
      </c>
      <c r="FD95" s="359">
        <v>51.5</v>
      </c>
      <c r="FE95" s="359">
        <v>51.5</v>
      </c>
      <c r="FF95" s="359">
        <v>51.5</v>
      </c>
      <c r="FG95" s="359">
        <v>51.5</v>
      </c>
      <c r="FH95" s="359">
        <v>40.267000000000003</v>
      </c>
      <c r="FI95" s="359">
        <v>40.267000000000003</v>
      </c>
      <c r="FJ95" s="359">
        <v>21.317</v>
      </c>
      <c r="FK95" s="359">
        <v>21.317</v>
      </c>
      <c r="FL95" s="359">
        <v>40.267000000000003</v>
      </c>
      <c r="FM95" s="359">
        <v>51.5</v>
      </c>
      <c r="FN95" s="359">
        <v>51.5</v>
      </c>
      <c r="FO95" s="359">
        <v>51.5</v>
      </c>
      <c r="FP95" s="359">
        <v>40.267000000000003</v>
      </c>
      <c r="FQ95" s="359">
        <v>40.267000000000003</v>
      </c>
      <c r="FR95" s="359">
        <v>40.267000000000003</v>
      </c>
      <c r="FS95" s="359">
        <v>40.267000000000003</v>
      </c>
      <c r="FT95" s="359">
        <v>51.5</v>
      </c>
      <c r="FU95" s="359">
        <v>21.317</v>
      </c>
      <c r="FV95" s="359">
        <v>40.267000000000003</v>
      </c>
      <c r="FW95" s="359">
        <v>38.866999999999997</v>
      </c>
      <c r="FX95" s="359">
        <v>51.5</v>
      </c>
      <c r="FY95" s="359">
        <v>25.7</v>
      </c>
      <c r="FZ95" s="359">
        <v>25.7</v>
      </c>
      <c r="GA95" s="359">
        <v>42.3</v>
      </c>
      <c r="GB95" s="359">
        <v>44</v>
      </c>
      <c r="GC95" s="359">
        <v>29.75</v>
      </c>
      <c r="GD95" s="359">
        <v>39.1</v>
      </c>
      <c r="GE95" s="359">
        <v>39.1</v>
      </c>
      <c r="GF95" s="359">
        <v>39.1</v>
      </c>
      <c r="GG95" s="359">
        <v>39.1</v>
      </c>
      <c r="GH95" s="359">
        <v>39.1</v>
      </c>
      <c r="GI95" s="359">
        <v>39.1</v>
      </c>
      <c r="GJ95" s="359">
        <v>39.1</v>
      </c>
      <c r="GK95" s="359">
        <v>39.1</v>
      </c>
      <c r="GL95" s="359">
        <v>39.1</v>
      </c>
      <c r="GM95" s="359">
        <v>39.1</v>
      </c>
      <c r="GN95" s="359">
        <v>39.1</v>
      </c>
      <c r="GO95" s="359">
        <v>39.1</v>
      </c>
      <c r="GP95" s="359">
        <v>40.700000000000003</v>
      </c>
      <c r="GQ95" s="359">
        <v>38.9</v>
      </c>
      <c r="GR95" s="359">
        <v>38.9</v>
      </c>
      <c r="GS95" s="359">
        <v>30.03</v>
      </c>
      <c r="GT95" s="359">
        <v>-22</v>
      </c>
      <c r="GU95" s="359">
        <v>29.96</v>
      </c>
      <c r="GV95" s="359">
        <v>29.96</v>
      </c>
      <c r="GW95" s="359">
        <v>-22</v>
      </c>
      <c r="GX95" s="359">
        <v>29.96</v>
      </c>
      <c r="GY95" s="359">
        <v>-22</v>
      </c>
      <c r="GZ95" s="359">
        <v>-22</v>
      </c>
      <c r="HA95" s="359">
        <v>29.96</v>
      </c>
      <c r="HB95" s="359">
        <v>28</v>
      </c>
      <c r="HC95" s="359">
        <v>-22</v>
      </c>
      <c r="HD95" s="359">
        <v>29.96</v>
      </c>
      <c r="HE95" s="359">
        <v>-22</v>
      </c>
      <c r="HF95" s="359">
        <v>29.96</v>
      </c>
      <c r="HG95" s="359">
        <v>28</v>
      </c>
      <c r="HH95" s="359">
        <v>-22</v>
      </c>
      <c r="HI95" s="359">
        <v>29.96</v>
      </c>
      <c r="HJ95" s="359">
        <v>-22</v>
      </c>
      <c r="HK95" s="359">
        <v>29.96</v>
      </c>
      <c r="HL95" s="359">
        <v>28</v>
      </c>
      <c r="HM95" s="359">
        <v>-22</v>
      </c>
      <c r="HN95" s="359">
        <v>29.96</v>
      </c>
      <c r="HO95" s="359">
        <v>28</v>
      </c>
      <c r="HP95" s="359">
        <v>-22</v>
      </c>
      <c r="HQ95" s="359">
        <v>29.96</v>
      </c>
      <c r="HR95" s="359">
        <v>28</v>
      </c>
      <c r="HS95" s="359">
        <v>-22</v>
      </c>
      <c r="HT95" s="359">
        <v>29.96</v>
      </c>
      <c r="HU95" s="359">
        <v>28</v>
      </c>
      <c r="HV95" s="359">
        <v>-22</v>
      </c>
      <c r="HW95" s="359">
        <v>29.96</v>
      </c>
      <c r="HX95" s="359">
        <v>28</v>
      </c>
      <c r="HY95" s="359">
        <v>-22</v>
      </c>
      <c r="HZ95" s="359">
        <v>29.96</v>
      </c>
      <c r="IA95" s="359">
        <v>28</v>
      </c>
      <c r="IB95" s="359">
        <v>-22</v>
      </c>
      <c r="IC95" s="359">
        <v>29.96</v>
      </c>
      <c r="ID95" s="359">
        <v>26</v>
      </c>
      <c r="IE95" s="359">
        <v>26</v>
      </c>
      <c r="IF95" s="359">
        <v>26</v>
      </c>
      <c r="IG95" s="359">
        <v>26</v>
      </c>
      <c r="IH95" s="359">
        <v>26</v>
      </c>
      <c r="II95" s="359">
        <v>40</v>
      </c>
      <c r="IJ95" s="359">
        <v>40</v>
      </c>
      <c r="IK95" s="359">
        <v>40</v>
      </c>
      <c r="IL95" s="359">
        <v>40</v>
      </c>
      <c r="IM95" s="359">
        <v>40</v>
      </c>
      <c r="IN95" s="359">
        <v>40</v>
      </c>
      <c r="IO95" s="359">
        <v>40</v>
      </c>
      <c r="IP95" s="359">
        <v>40</v>
      </c>
      <c r="IQ95" s="359">
        <v>40</v>
      </c>
      <c r="IR95" s="359">
        <v>40</v>
      </c>
      <c r="IS95" s="359">
        <v>25.78</v>
      </c>
      <c r="IT95" s="359">
        <v>39.5</v>
      </c>
      <c r="IU95" s="359">
        <v>39.5</v>
      </c>
      <c r="IV95" s="359">
        <v>39.5</v>
      </c>
      <c r="IW95" s="359">
        <v>43.2</v>
      </c>
      <c r="IX95" s="359">
        <v>43.2</v>
      </c>
      <c r="IY95" s="359">
        <v>38.5</v>
      </c>
      <c r="IZ95" s="359">
        <v>40</v>
      </c>
      <c r="JA95" s="359">
        <v>40</v>
      </c>
      <c r="JB95" s="359">
        <v>38.5</v>
      </c>
      <c r="JC95" s="359">
        <v>38.5</v>
      </c>
      <c r="JD95" s="359"/>
      <c r="JE95" s="359"/>
      <c r="JF95" s="359"/>
      <c r="JG95" s="359"/>
      <c r="JH95" s="359"/>
      <c r="JI95" s="359"/>
      <c r="JJ95" s="359"/>
      <c r="JK95" s="359"/>
      <c r="JL95" s="359">
        <v>25.76</v>
      </c>
      <c r="JM95" s="359">
        <v>25.76</v>
      </c>
      <c r="JN95" s="359">
        <v>25.76</v>
      </c>
      <c r="JO95" s="359">
        <v>38.909999999999997</v>
      </c>
      <c r="JP95" s="359">
        <v>38.909999999999997</v>
      </c>
      <c r="JQ95" s="359">
        <v>38.909999999999997</v>
      </c>
      <c r="JR95" s="359">
        <v>36.17</v>
      </c>
      <c r="JS95" s="359">
        <v>36.17</v>
      </c>
      <c r="JT95" s="359">
        <v>36.17</v>
      </c>
      <c r="JU95" s="359">
        <v>25.76</v>
      </c>
      <c r="JV95" s="359">
        <v>25.76</v>
      </c>
      <c r="JW95" s="359">
        <v>25.76</v>
      </c>
      <c r="JX95" s="359">
        <v>25.76</v>
      </c>
      <c r="JY95" s="359">
        <v>25.76</v>
      </c>
      <c r="JZ95" s="359">
        <v>25.76</v>
      </c>
      <c r="KA95" s="359">
        <v>25.76</v>
      </c>
      <c r="KB95" s="359">
        <v>25.76</v>
      </c>
      <c r="KC95" s="359">
        <v>38.909999999999997</v>
      </c>
      <c r="KD95" s="359">
        <v>38.909999999999997</v>
      </c>
      <c r="KE95" s="359">
        <v>38.909999999999997</v>
      </c>
      <c r="KF95" s="359">
        <v>38.909999999999997</v>
      </c>
      <c r="KG95" s="359">
        <v>38.909999999999997</v>
      </c>
      <c r="KH95" s="359">
        <v>38.909999999999997</v>
      </c>
      <c r="KI95" s="359">
        <v>38.909999999999997</v>
      </c>
      <c r="KJ95" s="359">
        <v>38.909999999999997</v>
      </c>
      <c r="KK95" s="359">
        <v>38.909999999999997</v>
      </c>
      <c r="KL95" s="359">
        <v>36.17</v>
      </c>
      <c r="KM95" s="359">
        <v>36.17</v>
      </c>
      <c r="KN95" s="359">
        <v>36.17</v>
      </c>
      <c r="KO95" s="359">
        <v>36.17</v>
      </c>
      <c r="KP95" s="359">
        <v>36.17</v>
      </c>
      <c r="KQ95" s="359">
        <v>36.17</v>
      </c>
      <c r="KR95" s="359">
        <v>36.17</v>
      </c>
      <c r="KS95" s="359">
        <v>36.17</v>
      </c>
      <c r="KT95" s="359">
        <v>36.17</v>
      </c>
      <c r="KU95" s="359">
        <v>36.17</v>
      </c>
      <c r="KV95" s="359">
        <v>36.17</v>
      </c>
      <c r="KW95" s="359">
        <v>36.17</v>
      </c>
      <c r="KX95" s="359">
        <v>36.17</v>
      </c>
      <c r="KY95" s="359">
        <v>36.17</v>
      </c>
      <c r="KZ95" s="359">
        <v>36.17</v>
      </c>
      <c r="LA95" s="359">
        <v>36.17</v>
      </c>
      <c r="LB95" s="359"/>
      <c r="LC95" s="359"/>
      <c r="LD95" s="359"/>
      <c r="LE95" s="359"/>
      <c r="LF95" s="359"/>
      <c r="LG95" s="359"/>
      <c r="LH95" s="359"/>
      <c r="LI95" s="359"/>
      <c r="LJ95" s="359"/>
      <c r="LK95" s="359"/>
      <c r="LL95" s="359"/>
      <c r="LM95" s="359"/>
      <c r="LN95" s="359"/>
      <c r="LO95" s="359"/>
      <c r="LP95" s="359"/>
      <c r="LQ95" s="359"/>
      <c r="LR95" s="359"/>
      <c r="LS95" s="359"/>
      <c r="LT95" s="359"/>
      <c r="LU95" s="359"/>
      <c r="LV95" s="359"/>
      <c r="LW95" s="359"/>
      <c r="LX95" s="359"/>
      <c r="LY95" s="359"/>
      <c r="LZ95" s="359"/>
      <c r="MA95" s="359"/>
    </row>
    <row r="96" spans="2:339" ht="90" thickBot="1" x14ac:dyDescent="0.25">
      <c r="B96" s="355"/>
      <c r="C96" s="356" t="s">
        <v>822</v>
      </c>
      <c r="D96" s="357" t="s">
        <v>11</v>
      </c>
      <c r="E96" s="359">
        <v>-81</v>
      </c>
      <c r="F96" s="359">
        <v>-81</v>
      </c>
      <c r="G96" s="359">
        <v>-81</v>
      </c>
      <c r="H96" s="359">
        <v>-81</v>
      </c>
      <c r="I96" s="359">
        <v>-100</v>
      </c>
      <c r="J96" s="359">
        <v>-109</v>
      </c>
      <c r="K96" s="359">
        <v>-105</v>
      </c>
      <c r="L96" s="359">
        <v>-105</v>
      </c>
      <c r="M96" s="359">
        <v>-103</v>
      </c>
      <c r="N96" s="359">
        <v>-103</v>
      </c>
      <c r="O96" s="359">
        <v>-81</v>
      </c>
      <c r="P96" s="359">
        <v>-81</v>
      </c>
      <c r="Q96" s="359">
        <v>-81</v>
      </c>
      <c r="R96" s="359">
        <v>-120</v>
      </c>
      <c r="S96" s="359">
        <v>-120</v>
      </c>
      <c r="T96" s="359">
        <v>-120</v>
      </c>
      <c r="U96" s="359">
        <v>-81</v>
      </c>
      <c r="V96" s="359">
        <v>-81</v>
      </c>
      <c r="W96" s="359">
        <v>-81</v>
      </c>
      <c r="X96" s="359">
        <v>-119</v>
      </c>
      <c r="Y96" s="359">
        <v>-120</v>
      </c>
      <c r="Z96" s="359">
        <v>-120</v>
      </c>
      <c r="AA96" s="359">
        <v>-120</v>
      </c>
      <c r="AB96" s="359">
        <v>-103</v>
      </c>
      <c r="AC96" s="359">
        <v>-103</v>
      </c>
      <c r="AD96" s="359">
        <v>-103</v>
      </c>
      <c r="AE96" s="359">
        <v>-81</v>
      </c>
      <c r="AF96" s="359">
        <v>-81</v>
      </c>
      <c r="AG96" s="359">
        <v>-81</v>
      </c>
      <c r="AH96" s="359">
        <v>-120</v>
      </c>
      <c r="AI96" s="359">
        <v>-120</v>
      </c>
      <c r="AJ96" s="359">
        <v>-120</v>
      </c>
      <c r="AK96" s="359">
        <v>-103</v>
      </c>
      <c r="AL96" s="359">
        <v>-103</v>
      </c>
      <c r="AM96" s="359">
        <v>-103</v>
      </c>
      <c r="AN96" s="359">
        <v>-103</v>
      </c>
      <c r="AO96" s="359">
        <v>-103</v>
      </c>
      <c r="AP96" s="359">
        <v>-103</v>
      </c>
      <c r="AQ96" s="359">
        <v>-120</v>
      </c>
      <c r="AR96" s="359">
        <v>-120</v>
      </c>
      <c r="AS96" s="359">
        <v>-120</v>
      </c>
      <c r="AT96" s="359">
        <v>-121</v>
      </c>
      <c r="AU96" s="359">
        <v>-120</v>
      </c>
      <c r="AV96" s="359">
        <v>-81</v>
      </c>
      <c r="AW96" s="359">
        <v>-81</v>
      </c>
      <c r="AX96" s="359">
        <v>-81</v>
      </c>
      <c r="AY96" s="359">
        <v>-81</v>
      </c>
      <c r="AZ96" s="359">
        <v>-81</v>
      </c>
      <c r="BA96" s="359">
        <v>-81</v>
      </c>
      <c r="BB96" s="359">
        <v>-81</v>
      </c>
      <c r="BC96" s="359">
        <v>-81</v>
      </c>
      <c r="BD96" s="359">
        <v>-81</v>
      </c>
      <c r="BE96" s="359">
        <v>-81</v>
      </c>
      <c r="BF96" s="359">
        <v>-81</v>
      </c>
      <c r="BG96" s="359">
        <v>-81</v>
      </c>
      <c r="BH96" s="359">
        <v>-81</v>
      </c>
      <c r="BI96" s="359">
        <v>-81</v>
      </c>
      <c r="BJ96" s="359">
        <v>-81</v>
      </c>
      <c r="BK96" s="359">
        <v>-81</v>
      </c>
      <c r="BL96" s="359">
        <v>-81</v>
      </c>
      <c r="BM96" s="359">
        <v>-81</v>
      </c>
      <c r="BN96" s="359">
        <v>-81</v>
      </c>
      <c r="BO96" s="359">
        <v>-81</v>
      </c>
      <c r="BP96" s="359">
        <v>-81</v>
      </c>
      <c r="BQ96" s="359">
        <v>-103</v>
      </c>
      <c r="BR96" s="359">
        <v>-100</v>
      </c>
      <c r="BS96" s="359">
        <v>-116</v>
      </c>
      <c r="BT96" s="359">
        <v>-118</v>
      </c>
      <c r="BU96" s="359">
        <v>-118</v>
      </c>
      <c r="BV96" s="359">
        <v>-97</v>
      </c>
      <c r="BW96" s="359">
        <v>-97</v>
      </c>
      <c r="BX96" s="359">
        <v>-97</v>
      </c>
      <c r="BY96" s="359">
        <v>-97</v>
      </c>
      <c r="BZ96" s="359">
        <v>-120</v>
      </c>
      <c r="CA96" s="359">
        <v>-120</v>
      </c>
      <c r="CB96" s="359">
        <v>-158</v>
      </c>
      <c r="CC96" s="359">
        <v>-158</v>
      </c>
      <c r="CD96" s="359">
        <v>-120</v>
      </c>
      <c r="CE96" s="359">
        <v>-97</v>
      </c>
      <c r="CF96" s="359">
        <v>-97</v>
      </c>
      <c r="CG96" s="359">
        <v>-97</v>
      </c>
      <c r="CH96" s="359">
        <v>-120</v>
      </c>
      <c r="CI96" s="359">
        <v>-120</v>
      </c>
      <c r="CJ96" s="359">
        <v>-120</v>
      </c>
      <c r="CK96" s="359">
        <v>-120</v>
      </c>
      <c r="CL96" s="359">
        <v>-158</v>
      </c>
      <c r="CM96" s="359">
        <v>-120</v>
      </c>
      <c r="CN96" s="359">
        <v>-120</v>
      </c>
      <c r="CO96" s="359">
        <v>-97</v>
      </c>
      <c r="CP96" s="359">
        <v>-97</v>
      </c>
      <c r="CQ96" s="359">
        <v>-97</v>
      </c>
      <c r="CR96" s="359">
        <v>-120</v>
      </c>
      <c r="CS96" s="359">
        <v>-120</v>
      </c>
      <c r="CT96" s="359">
        <v>-158</v>
      </c>
      <c r="CU96" s="359">
        <v>-120</v>
      </c>
      <c r="CV96" s="359">
        <v>-97</v>
      </c>
      <c r="CW96" s="359">
        <v>-97</v>
      </c>
      <c r="CX96" s="359">
        <v>-97</v>
      </c>
      <c r="CY96" s="359">
        <v>-97</v>
      </c>
      <c r="CZ96" s="359">
        <v>-120</v>
      </c>
      <c r="DA96" s="359">
        <v>-120</v>
      </c>
      <c r="DB96" s="359">
        <v>-120</v>
      </c>
      <c r="DC96" s="359">
        <v>-120</v>
      </c>
      <c r="DD96" s="359">
        <v>-120</v>
      </c>
      <c r="DE96" s="359">
        <v>-97</v>
      </c>
      <c r="DF96" s="359">
        <v>-97</v>
      </c>
      <c r="DG96" s="359">
        <v>-97</v>
      </c>
      <c r="DH96" s="359">
        <v>-158</v>
      </c>
      <c r="DI96" s="359">
        <v>-97</v>
      </c>
      <c r="DJ96" s="359">
        <v>-97</v>
      </c>
      <c r="DK96" s="359">
        <v>-158</v>
      </c>
      <c r="DL96" s="359">
        <v>-120</v>
      </c>
      <c r="DM96" s="359">
        <v>-120</v>
      </c>
      <c r="DN96" s="359">
        <v>-120</v>
      </c>
      <c r="DO96" s="359">
        <v>-120</v>
      </c>
      <c r="DP96" s="359">
        <v>-97</v>
      </c>
      <c r="DQ96" s="359">
        <v>-97</v>
      </c>
      <c r="DR96" s="359">
        <v>-97</v>
      </c>
      <c r="DS96" s="359">
        <v>-97</v>
      </c>
      <c r="DT96" s="359">
        <v>-120</v>
      </c>
      <c r="DU96" s="359">
        <v>-120</v>
      </c>
      <c r="DV96" s="359">
        <v>-120</v>
      </c>
      <c r="DW96" s="359">
        <v>-158</v>
      </c>
      <c r="DX96" s="359">
        <v>-97</v>
      </c>
      <c r="DY96" s="359">
        <v>-97</v>
      </c>
      <c r="DZ96" s="359">
        <v>-97</v>
      </c>
      <c r="EA96" s="359">
        <v>-97</v>
      </c>
      <c r="EB96" s="359">
        <v>-120</v>
      </c>
      <c r="EC96" s="359">
        <v>-120</v>
      </c>
      <c r="ED96" s="359">
        <v>-120</v>
      </c>
      <c r="EE96" s="359">
        <v>-120</v>
      </c>
      <c r="EF96" s="359">
        <v>-120</v>
      </c>
      <c r="EG96" s="359">
        <v>-97</v>
      </c>
      <c r="EH96" s="359">
        <v>-97</v>
      </c>
      <c r="EI96" s="359">
        <v>-97</v>
      </c>
      <c r="EJ96" s="359">
        <v>-158</v>
      </c>
      <c r="EK96" s="359">
        <v>-97</v>
      </c>
      <c r="EL96" s="359">
        <v>-97</v>
      </c>
      <c r="EM96" s="359">
        <v>-158</v>
      </c>
      <c r="EN96" s="359">
        <v>-97</v>
      </c>
      <c r="EO96" s="359">
        <v>-97</v>
      </c>
      <c r="EP96" s="359">
        <v>-120</v>
      </c>
      <c r="EQ96" s="359">
        <v>-120</v>
      </c>
      <c r="ER96" s="359">
        <v>-158</v>
      </c>
      <c r="ES96" s="359">
        <v>-158</v>
      </c>
      <c r="ET96" s="359">
        <v>-120</v>
      </c>
      <c r="EU96" s="359">
        <v>-97</v>
      </c>
      <c r="EV96" s="359">
        <v>-97</v>
      </c>
      <c r="EW96" s="359">
        <v>-97</v>
      </c>
      <c r="EX96" s="359">
        <v>-120</v>
      </c>
      <c r="EY96" s="359">
        <v>-120</v>
      </c>
      <c r="EZ96" s="359">
        <v>-120</v>
      </c>
      <c r="FA96" s="359">
        <v>-120</v>
      </c>
      <c r="FB96" s="359">
        <v>-97</v>
      </c>
      <c r="FC96" s="359">
        <v>-120</v>
      </c>
      <c r="FD96" s="359">
        <v>-97</v>
      </c>
      <c r="FE96" s="359">
        <v>-97</v>
      </c>
      <c r="FF96" s="359">
        <v>-97</v>
      </c>
      <c r="FG96" s="359">
        <v>-97</v>
      </c>
      <c r="FH96" s="359">
        <v>-120</v>
      </c>
      <c r="FI96" s="359">
        <v>-120</v>
      </c>
      <c r="FJ96" s="359">
        <v>-158</v>
      </c>
      <c r="FK96" s="359">
        <v>-158</v>
      </c>
      <c r="FL96" s="359">
        <v>-120</v>
      </c>
      <c r="FM96" s="359">
        <v>-97</v>
      </c>
      <c r="FN96" s="359">
        <v>-97</v>
      </c>
      <c r="FO96" s="359">
        <v>-97</v>
      </c>
      <c r="FP96" s="359">
        <v>-120</v>
      </c>
      <c r="FQ96" s="359">
        <v>-120</v>
      </c>
      <c r="FR96" s="359">
        <v>-120</v>
      </c>
      <c r="FS96" s="359">
        <v>-120</v>
      </c>
      <c r="FT96" s="359">
        <v>-97</v>
      </c>
      <c r="FU96" s="359">
        <v>-158</v>
      </c>
      <c r="FV96" s="359">
        <v>-120</v>
      </c>
      <c r="FW96" s="359">
        <v>-119</v>
      </c>
      <c r="FX96" s="359">
        <v>-97</v>
      </c>
      <c r="FY96" s="359">
        <v>-81</v>
      </c>
      <c r="FZ96" s="359">
        <v>-81</v>
      </c>
      <c r="GA96" s="359">
        <v>-119</v>
      </c>
      <c r="GB96" s="359">
        <v>-121</v>
      </c>
      <c r="GC96" s="359">
        <v>-103</v>
      </c>
      <c r="GD96" s="359">
        <v>-119</v>
      </c>
      <c r="GE96" s="359">
        <v>-119</v>
      </c>
      <c r="GF96" s="359">
        <v>-119</v>
      </c>
      <c r="GG96" s="359">
        <v>-119</v>
      </c>
      <c r="GH96" s="359">
        <v>-119</v>
      </c>
      <c r="GI96" s="359">
        <v>-119</v>
      </c>
      <c r="GJ96" s="359">
        <v>-119</v>
      </c>
      <c r="GK96" s="359">
        <v>-119</v>
      </c>
      <c r="GL96" s="359">
        <v>-119</v>
      </c>
      <c r="GM96" s="359">
        <v>-119</v>
      </c>
      <c r="GN96" s="359">
        <v>-119</v>
      </c>
      <c r="GO96" s="359">
        <v>-119</v>
      </c>
      <c r="GP96" s="359">
        <v>-120</v>
      </c>
      <c r="GQ96" s="359">
        <v>-119</v>
      </c>
      <c r="GR96" s="359">
        <v>-119</v>
      </c>
      <c r="GS96" s="359">
        <v>-103</v>
      </c>
      <c r="GT96" s="359">
        <v>-97</v>
      </c>
      <c r="GU96" s="359">
        <v>-103</v>
      </c>
      <c r="GV96" s="359">
        <v>-103</v>
      </c>
      <c r="GW96" s="359">
        <v>-97</v>
      </c>
      <c r="GX96" s="359">
        <v>-103</v>
      </c>
      <c r="GY96" s="359">
        <v>-97</v>
      </c>
      <c r="GZ96" s="359">
        <v>-97</v>
      </c>
      <c r="HA96" s="359">
        <v>-103</v>
      </c>
      <c r="HB96" s="359">
        <v>-99</v>
      </c>
      <c r="HC96" s="359">
        <v>-97</v>
      </c>
      <c r="HD96" s="359">
        <v>-103</v>
      </c>
      <c r="HE96" s="359">
        <v>-97</v>
      </c>
      <c r="HF96" s="359">
        <v>-103</v>
      </c>
      <c r="HG96" s="359">
        <v>-99</v>
      </c>
      <c r="HH96" s="359">
        <v>-97</v>
      </c>
      <c r="HI96" s="359">
        <v>-103</v>
      </c>
      <c r="HJ96" s="359">
        <v>-97</v>
      </c>
      <c r="HK96" s="359">
        <v>-103</v>
      </c>
      <c r="HL96" s="359">
        <v>-99</v>
      </c>
      <c r="HM96" s="359">
        <v>-97</v>
      </c>
      <c r="HN96" s="359">
        <v>-103</v>
      </c>
      <c r="HO96" s="359">
        <v>-99</v>
      </c>
      <c r="HP96" s="359">
        <v>-97</v>
      </c>
      <c r="HQ96" s="359">
        <v>-103</v>
      </c>
      <c r="HR96" s="359">
        <v>-99</v>
      </c>
      <c r="HS96" s="359">
        <v>-97</v>
      </c>
      <c r="HT96" s="359">
        <v>-103</v>
      </c>
      <c r="HU96" s="359">
        <v>-99</v>
      </c>
      <c r="HV96" s="359">
        <v>-97</v>
      </c>
      <c r="HW96" s="359">
        <v>-103</v>
      </c>
      <c r="HX96" s="359">
        <v>-99</v>
      </c>
      <c r="HY96" s="359">
        <v>-97</v>
      </c>
      <c r="HZ96" s="359">
        <v>-103</v>
      </c>
      <c r="IA96" s="359">
        <v>-99</v>
      </c>
      <c r="IB96" s="359">
        <v>-97</v>
      </c>
      <c r="IC96" s="359">
        <v>-103</v>
      </c>
      <c r="ID96" s="359">
        <v>-81</v>
      </c>
      <c r="IE96" s="359">
        <v>-81</v>
      </c>
      <c r="IF96" s="359">
        <v>-81</v>
      </c>
      <c r="IG96" s="359">
        <v>-81</v>
      </c>
      <c r="IH96" s="359">
        <v>-81</v>
      </c>
      <c r="II96" s="359">
        <v>-119</v>
      </c>
      <c r="IJ96" s="359">
        <v>-119</v>
      </c>
      <c r="IK96" s="359">
        <v>-119</v>
      </c>
      <c r="IL96" s="359">
        <v>-119</v>
      </c>
      <c r="IM96" s="359">
        <v>-119</v>
      </c>
      <c r="IN96" s="359">
        <v>-119</v>
      </c>
      <c r="IO96" s="359">
        <v>-119</v>
      </c>
      <c r="IP96" s="359">
        <v>-119</v>
      </c>
      <c r="IQ96" s="359">
        <v>-119</v>
      </c>
      <c r="IR96" s="359">
        <v>-119</v>
      </c>
      <c r="IS96" s="359">
        <v>-81</v>
      </c>
      <c r="IT96" s="359">
        <v>-119</v>
      </c>
      <c r="IU96" s="359">
        <v>-119</v>
      </c>
      <c r="IV96" s="359">
        <v>-119</v>
      </c>
      <c r="IW96" s="359">
        <v>-121</v>
      </c>
      <c r="IX96" s="359">
        <v>-121</v>
      </c>
      <c r="IY96" s="359">
        <v>-118</v>
      </c>
      <c r="IZ96" s="359">
        <v>-119</v>
      </c>
      <c r="JA96" s="359">
        <v>-119</v>
      </c>
      <c r="JB96" s="359">
        <v>-118</v>
      </c>
      <c r="JC96" s="359">
        <v>-118</v>
      </c>
      <c r="JD96" s="359"/>
      <c r="JE96" s="359"/>
      <c r="JF96" s="359"/>
      <c r="JG96" s="359"/>
      <c r="JH96" s="359"/>
      <c r="JI96" s="359"/>
      <c r="JJ96" s="359"/>
      <c r="JK96" s="359"/>
      <c r="JL96" s="359">
        <v>-80.19</v>
      </c>
      <c r="JM96" s="359">
        <v>-80.19</v>
      </c>
      <c r="JN96" s="359">
        <v>-80.19</v>
      </c>
      <c r="JO96" s="359">
        <v>-77.040000000000006</v>
      </c>
      <c r="JP96" s="359">
        <v>-77.040000000000006</v>
      </c>
      <c r="JQ96" s="359">
        <v>-77.040000000000006</v>
      </c>
      <c r="JR96" s="359">
        <v>-115.14</v>
      </c>
      <c r="JS96" s="359">
        <v>-115.14</v>
      </c>
      <c r="JT96" s="359">
        <v>-115.14</v>
      </c>
      <c r="JU96" s="359">
        <v>-80.19</v>
      </c>
      <c r="JV96" s="359">
        <v>-80.19</v>
      </c>
      <c r="JW96" s="359">
        <v>-80.19</v>
      </c>
      <c r="JX96" s="359">
        <v>-80.19</v>
      </c>
      <c r="JY96" s="359">
        <v>-80.19</v>
      </c>
      <c r="JZ96" s="359">
        <v>-80.19</v>
      </c>
      <c r="KA96" s="359">
        <v>-80.19</v>
      </c>
      <c r="KB96" s="359">
        <v>-80.19</v>
      </c>
      <c r="KC96" s="359">
        <v>-77.040000000000006</v>
      </c>
      <c r="KD96" s="359">
        <v>-77.040000000000006</v>
      </c>
      <c r="KE96" s="359">
        <v>-77.040000000000006</v>
      </c>
      <c r="KF96" s="359">
        <v>-77.040000000000006</v>
      </c>
      <c r="KG96" s="359">
        <v>-77.040000000000006</v>
      </c>
      <c r="KH96" s="359">
        <v>-77.040000000000006</v>
      </c>
      <c r="KI96" s="359">
        <v>-77.040000000000006</v>
      </c>
      <c r="KJ96" s="359">
        <v>-77.040000000000006</v>
      </c>
      <c r="KK96" s="359">
        <v>-77.040000000000006</v>
      </c>
      <c r="KL96" s="359">
        <v>-115.14</v>
      </c>
      <c r="KM96" s="359">
        <v>-115.14</v>
      </c>
      <c r="KN96" s="359">
        <v>-115.14</v>
      </c>
      <c r="KO96" s="359">
        <v>-115.14</v>
      </c>
      <c r="KP96" s="359">
        <v>-115.14</v>
      </c>
      <c r="KQ96" s="359">
        <v>-115.14</v>
      </c>
      <c r="KR96" s="359">
        <v>-115.14</v>
      </c>
      <c r="KS96" s="359">
        <v>-115.14</v>
      </c>
      <c r="KT96" s="359">
        <v>-115.14</v>
      </c>
      <c r="KU96" s="359">
        <v>-115.14</v>
      </c>
      <c r="KV96" s="359">
        <v>-115.14</v>
      </c>
      <c r="KW96" s="359">
        <v>-115.14</v>
      </c>
      <c r="KX96" s="359">
        <v>-115.14</v>
      </c>
      <c r="KY96" s="359">
        <v>-115.14</v>
      </c>
      <c r="KZ96" s="359">
        <v>-115.14</v>
      </c>
      <c r="LA96" s="359">
        <v>-115.14</v>
      </c>
      <c r="LB96" s="359"/>
      <c r="LC96" s="359"/>
      <c r="LD96" s="359"/>
      <c r="LE96" s="359"/>
      <c r="LF96" s="359"/>
      <c r="LG96" s="359"/>
      <c r="LH96" s="359"/>
      <c r="LI96" s="359"/>
      <c r="LJ96" s="359"/>
      <c r="LK96" s="359"/>
      <c r="LL96" s="359"/>
      <c r="LM96" s="359"/>
      <c r="LN96" s="359"/>
      <c r="LO96" s="359"/>
      <c r="LP96" s="359"/>
      <c r="LQ96" s="359"/>
      <c r="LR96" s="359"/>
      <c r="LS96" s="359"/>
      <c r="LT96" s="359"/>
      <c r="LU96" s="359"/>
      <c r="LV96" s="359"/>
      <c r="LW96" s="359"/>
      <c r="LX96" s="359"/>
      <c r="LY96" s="359"/>
      <c r="LZ96" s="359"/>
      <c r="MA96" s="359"/>
    </row>
    <row r="97" spans="2:339" ht="141" thickBot="1" x14ac:dyDescent="0.25">
      <c r="B97" s="355"/>
      <c r="C97" s="356" t="s">
        <v>823</v>
      </c>
      <c r="D97" s="357" t="s">
        <v>824</v>
      </c>
      <c r="E97" s="359">
        <v>76.040000000000006</v>
      </c>
      <c r="F97" s="359">
        <v>76.040000000000006</v>
      </c>
      <c r="G97" s="359">
        <v>76.040000000000006</v>
      </c>
      <c r="H97" s="359">
        <v>76.040000000000006</v>
      </c>
      <c r="I97" s="359">
        <v>23</v>
      </c>
      <c r="J97" s="359">
        <v>22</v>
      </c>
      <c r="K97" s="359">
        <v>23</v>
      </c>
      <c r="L97" s="359">
        <v>23</v>
      </c>
      <c r="M97" s="359">
        <v>35.319920000000003</v>
      </c>
      <c r="N97" s="359">
        <v>35.319920000000003</v>
      </c>
      <c r="O97" s="359">
        <v>77.09396000000001</v>
      </c>
      <c r="P97" s="359">
        <v>77.09396000000001</v>
      </c>
      <c r="Q97" s="359">
        <v>77.09396000000001</v>
      </c>
      <c r="R97" s="359">
        <v>15.791999999999989</v>
      </c>
      <c r="S97" s="359">
        <v>15.791999999999989</v>
      </c>
      <c r="T97" s="359">
        <v>15.791999999999989</v>
      </c>
      <c r="U97" s="359">
        <v>77.09396000000001</v>
      </c>
      <c r="V97" s="359">
        <v>77.09396000000001</v>
      </c>
      <c r="W97" s="359">
        <v>77.09396000000001</v>
      </c>
      <c r="X97" s="359">
        <v>14.125999999999999</v>
      </c>
      <c r="Y97" s="359">
        <v>15.791999999999989</v>
      </c>
      <c r="Z97" s="359">
        <v>15.791999999999989</v>
      </c>
      <c r="AA97" s="359">
        <v>15.791999999999989</v>
      </c>
      <c r="AB97" s="359">
        <v>35.319920000000003</v>
      </c>
      <c r="AC97" s="359">
        <v>35.319920000000003</v>
      </c>
      <c r="AD97" s="359">
        <v>35.319920000000003</v>
      </c>
      <c r="AE97" s="359">
        <v>77.09396000000001</v>
      </c>
      <c r="AF97" s="359">
        <v>77.09396000000001</v>
      </c>
      <c r="AG97" s="359">
        <v>77.09396000000001</v>
      </c>
      <c r="AH97" s="359">
        <v>15.791999999999989</v>
      </c>
      <c r="AI97" s="359">
        <v>15.791999999999989</v>
      </c>
      <c r="AJ97" s="359">
        <v>15.791999999999989</v>
      </c>
      <c r="AK97" s="359">
        <v>35.319920000000003</v>
      </c>
      <c r="AL97" s="359">
        <v>35.319920000000003</v>
      </c>
      <c r="AM97" s="359">
        <v>35.319920000000003</v>
      </c>
      <c r="AN97" s="359">
        <v>35.319920000000003</v>
      </c>
      <c r="AO97" s="359">
        <v>35.319920000000003</v>
      </c>
      <c r="AP97" s="359">
        <v>35.319920000000003</v>
      </c>
      <c r="AQ97" s="359">
        <v>15.791999999999989</v>
      </c>
      <c r="AR97" s="359">
        <v>15.791999999999989</v>
      </c>
      <c r="AS97" s="359">
        <v>15.791999999999989</v>
      </c>
      <c r="AT97" s="359">
        <v>14.7098</v>
      </c>
      <c r="AU97" s="359">
        <v>13.415800000000001</v>
      </c>
      <c r="AV97" s="359">
        <v>76.040000000000006</v>
      </c>
      <c r="AW97" s="359">
        <v>76.040000000000006</v>
      </c>
      <c r="AX97" s="359">
        <v>76.040000000000006</v>
      </c>
      <c r="AY97" s="359">
        <v>76.040000000000006</v>
      </c>
      <c r="AZ97" s="359">
        <v>76.040000000000006</v>
      </c>
      <c r="BA97" s="359">
        <v>76.040000000000006</v>
      </c>
      <c r="BB97" s="359">
        <v>76.040000000000006</v>
      </c>
      <c r="BC97" s="359">
        <v>76.040000000000006</v>
      </c>
      <c r="BD97" s="359">
        <v>76.040000000000006</v>
      </c>
      <c r="BE97" s="359">
        <v>76.040000000000006</v>
      </c>
      <c r="BF97" s="359">
        <v>76.040000000000006</v>
      </c>
      <c r="BG97" s="359">
        <v>76.040000000000006</v>
      </c>
      <c r="BH97" s="359">
        <v>76.040000000000006</v>
      </c>
      <c r="BI97" s="359">
        <v>76.040000000000006</v>
      </c>
      <c r="BJ97" s="359">
        <v>76.040000000000006</v>
      </c>
      <c r="BK97" s="359">
        <v>76.040000000000006</v>
      </c>
      <c r="BL97" s="359">
        <v>76.040000000000006</v>
      </c>
      <c r="BM97" s="359">
        <v>76.040000000000006</v>
      </c>
      <c r="BN97" s="359">
        <v>76.040000000000006</v>
      </c>
      <c r="BO97" s="359">
        <v>76.040000000000006</v>
      </c>
      <c r="BP97" s="359">
        <v>76.040000000000006</v>
      </c>
      <c r="BQ97" s="359">
        <v>35.319920000000003</v>
      </c>
      <c r="BR97" s="359">
        <v>48.514000000000003</v>
      </c>
      <c r="BS97" s="359">
        <v>14.459</v>
      </c>
      <c r="BT97" s="359">
        <v>13.411</v>
      </c>
      <c r="BU97" s="359">
        <v>13.411</v>
      </c>
      <c r="BV97" s="359">
        <v>75.860200000000006</v>
      </c>
      <c r="BW97" s="359">
        <v>26.297999999999998</v>
      </c>
      <c r="BX97" s="359">
        <v>26.297999999999998</v>
      </c>
      <c r="BY97" s="359">
        <v>26.297999999999998</v>
      </c>
      <c r="BZ97" s="359">
        <v>13.87411199999999</v>
      </c>
      <c r="CA97" s="359">
        <v>13.87411199999999</v>
      </c>
      <c r="CB97" s="359">
        <v>56.538664000000011</v>
      </c>
      <c r="CC97" s="359">
        <v>56.538664000000011</v>
      </c>
      <c r="CD97" s="359">
        <v>13.87411199999999</v>
      </c>
      <c r="CE97" s="359">
        <v>26.297999999999998</v>
      </c>
      <c r="CF97" s="359">
        <v>26.297999999999998</v>
      </c>
      <c r="CG97" s="359">
        <v>26.297999999999998</v>
      </c>
      <c r="CH97" s="359">
        <v>13.87411199999999</v>
      </c>
      <c r="CI97" s="359">
        <v>13.87411199999999</v>
      </c>
      <c r="CJ97" s="359">
        <v>13.87411199999999</v>
      </c>
      <c r="CK97" s="359">
        <v>13.87411199999999</v>
      </c>
      <c r="CL97" s="359">
        <v>56.538664000000011</v>
      </c>
      <c r="CM97" s="359">
        <v>13.87411199999999</v>
      </c>
      <c r="CN97" s="359">
        <v>13.87411199999999</v>
      </c>
      <c r="CO97" s="359">
        <v>26.297999999999998</v>
      </c>
      <c r="CP97" s="359">
        <v>26.297999999999998</v>
      </c>
      <c r="CQ97" s="359">
        <v>26.297999999999998</v>
      </c>
      <c r="CR97" s="359">
        <v>13.87411199999999</v>
      </c>
      <c r="CS97" s="359">
        <v>13.87411199999999</v>
      </c>
      <c r="CT97" s="359">
        <v>56.538664000000011</v>
      </c>
      <c r="CU97" s="359">
        <v>13.87411199999999</v>
      </c>
      <c r="CV97" s="359">
        <v>26.297999999999998</v>
      </c>
      <c r="CW97" s="359">
        <v>26.297999999999998</v>
      </c>
      <c r="CX97" s="359">
        <v>26.297999999999998</v>
      </c>
      <c r="CY97" s="359">
        <v>26.297999999999998</v>
      </c>
      <c r="CZ97" s="359">
        <v>13.87411199999999</v>
      </c>
      <c r="DA97" s="359">
        <v>13.87411199999999</v>
      </c>
      <c r="DB97" s="359">
        <v>13.87411199999999</v>
      </c>
      <c r="DC97" s="359">
        <v>13.87411199999999</v>
      </c>
      <c r="DD97" s="359">
        <v>13.87411199999999</v>
      </c>
      <c r="DE97" s="359">
        <v>26.297999999999998</v>
      </c>
      <c r="DF97" s="359">
        <v>26.297999999999998</v>
      </c>
      <c r="DG97" s="359">
        <v>26.297999999999998</v>
      </c>
      <c r="DH97" s="359">
        <v>56.538664000000011</v>
      </c>
      <c r="DI97" s="359">
        <v>26.297999999999998</v>
      </c>
      <c r="DJ97" s="359">
        <v>26.297999999999998</v>
      </c>
      <c r="DK97" s="359">
        <v>56.538664000000011</v>
      </c>
      <c r="DL97" s="359">
        <v>13.87411199999999</v>
      </c>
      <c r="DM97" s="359">
        <v>13.87411199999999</v>
      </c>
      <c r="DN97" s="359">
        <v>13.87411199999999</v>
      </c>
      <c r="DO97" s="359">
        <v>13.87411199999999</v>
      </c>
      <c r="DP97" s="359">
        <v>26.297999999999998</v>
      </c>
      <c r="DQ97" s="359">
        <v>26.297999999999998</v>
      </c>
      <c r="DR97" s="359">
        <v>26.297999999999998</v>
      </c>
      <c r="DS97" s="359">
        <v>26.297999999999998</v>
      </c>
      <c r="DT97" s="359">
        <v>13.87411199999999</v>
      </c>
      <c r="DU97" s="359">
        <v>13.87411199999999</v>
      </c>
      <c r="DV97" s="359">
        <v>13.87411199999999</v>
      </c>
      <c r="DW97" s="359">
        <v>56.538664000000011</v>
      </c>
      <c r="DX97" s="359">
        <v>26.297999999999998</v>
      </c>
      <c r="DY97" s="359">
        <v>26.297999999999998</v>
      </c>
      <c r="DZ97" s="359">
        <v>26.297999999999998</v>
      </c>
      <c r="EA97" s="359">
        <v>26.297999999999998</v>
      </c>
      <c r="EB97" s="359">
        <v>13.87411199999999</v>
      </c>
      <c r="EC97" s="359">
        <v>13.87411199999999</v>
      </c>
      <c r="ED97" s="359">
        <v>13.87411199999999</v>
      </c>
      <c r="EE97" s="359">
        <v>13.87411199999999</v>
      </c>
      <c r="EF97" s="359">
        <v>13.87411199999999</v>
      </c>
      <c r="EG97" s="359">
        <v>26.297999999999998</v>
      </c>
      <c r="EH97" s="359">
        <v>26.297999999999998</v>
      </c>
      <c r="EI97" s="359">
        <v>26.297999999999998</v>
      </c>
      <c r="EJ97" s="359">
        <v>56.538664000000011</v>
      </c>
      <c r="EK97" s="359">
        <v>26.297999999999998</v>
      </c>
      <c r="EL97" s="359">
        <v>26.297999999999998</v>
      </c>
      <c r="EM97" s="359">
        <v>56.538664000000011</v>
      </c>
      <c r="EN97" s="359">
        <v>26.297999999999998</v>
      </c>
      <c r="EO97" s="359">
        <v>26.297999999999998</v>
      </c>
      <c r="EP97" s="359">
        <v>13.87411199999999</v>
      </c>
      <c r="EQ97" s="359">
        <v>13.87411199999999</v>
      </c>
      <c r="ER97" s="359">
        <v>56.538664000000011</v>
      </c>
      <c r="ES97" s="359">
        <v>56.538664000000011</v>
      </c>
      <c r="ET97" s="359">
        <v>13.87411199999999</v>
      </c>
      <c r="EU97" s="359">
        <v>26.297999999999998</v>
      </c>
      <c r="EV97" s="359">
        <v>26.297999999999998</v>
      </c>
      <c r="EW97" s="359">
        <v>26.297999999999998</v>
      </c>
      <c r="EX97" s="359">
        <v>13.87411199999999</v>
      </c>
      <c r="EY97" s="359">
        <v>13.87411199999999</v>
      </c>
      <c r="EZ97" s="359">
        <v>13.87411199999999</v>
      </c>
      <c r="FA97" s="359">
        <v>13.87411199999999</v>
      </c>
      <c r="FB97" s="359">
        <v>26.297999999999998</v>
      </c>
      <c r="FC97" s="359">
        <v>13.87411199999999</v>
      </c>
      <c r="FD97" s="359">
        <v>26.297999999999998</v>
      </c>
      <c r="FE97" s="359">
        <v>26.297999999999998</v>
      </c>
      <c r="FF97" s="359">
        <v>26.297999999999998</v>
      </c>
      <c r="FG97" s="359">
        <v>26.297999999999998</v>
      </c>
      <c r="FH97" s="359">
        <v>13.87411199999999</v>
      </c>
      <c r="FI97" s="359">
        <v>13.87411199999999</v>
      </c>
      <c r="FJ97" s="359">
        <v>56.538664000000011</v>
      </c>
      <c r="FK97" s="359">
        <v>56.538664000000011</v>
      </c>
      <c r="FL97" s="359">
        <v>13.87411199999999</v>
      </c>
      <c r="FM97" s="359">
        <v>26.297999999999998</v>
      </c>
      <c r="FN97" s="359">
        <v>26.297999999999998</v>
      </c>
      <c r="FO97" s="359">
        <v>26.297999999999998</v>
      </c>
      <c r="FP97" s="359">
        <v>13.87411199999999</v>
      </c>
      <c r="FQ97" s="359">
        <v>13.87411199999999</v>
      </c>
      <c r="FR97" s="359">
        <v>13.87411199999999</v>
      </c>
      <c r="FS97" s="359">
        <v>13.87411199999999</v>
      </c>
      <c r="FT97" s="359">
        <v>26.297999999999998</v>
      </c>
      <c r="FU97" s="359">
        <v>56.538664000000011</v>
      </c>
      <c r="FV97" s="359">
        <v>13.87411199999999</v>
      </c>
      <c r="FW97" s="359">
        <v>12.569824000000001</v>
      </c>
      <c r="FX97" s="359">
        <v>26.297999999999998</v>
      </c>
      <c r="FY97" s="359">
        <v>77.611199999999997</v>
      </c>
      <c r="FZ97" s="359">
        <v>77.611199999999997</v>
      </c>
      <c r="GA97" s="359">
        <v>13.9048</v>
      </c>
      <c r="GB97" s="359">
        <v>14.589</v>
      </c>
      <c r="GC97" s="359">
        <v>34.164999999999999</v>
      </c>
      <c r="GD97" s="359">
        <v>12.648199999999999</v>
      </c>
      <c r="GE97" s="359">
        <v>12.648199999999999</v>
      </c>
      <c r="GF97" s="359">
        <v>12.648199999999999</v>
      </c>
      <c r="GG97" s="359">
        <v>12.648199999999999</v>
      </c>
      <c r="GH97" s="359">
        <v>12.648199999999999</v>
      </c>
      <c r="GI97" s="359">
        <v>12.648199999999999</v>
      </c>
      <c r="GJ97" s="359">
        <v>12.648199999999999</v>
      </c>
      <c r="GK97" s="359">
        <v>12.648199999999999</v>
      </c>
      <c r="GL97" s="359">
        <v>12.648199999999999</v>
      </c>
      <c r="GM97" s="359">
        <v>12.648199999999999</v>
      </c>
      <c r="GN97" s="359">
        <v>12.648199999999999</v>
      </c>
      <c r="GO97" s="359">
        <v>12.648199999999999</v>
      </c>
      <c r="GP97" s="359">
        <v>13.548999999999999</v>
      </c>
      <c r="GQ97" s="359">
        <v>12.581</v>
      </c>
      <c r="GR97" s="359">
        <v>12.581</v>
      </c>
      <c r="GS97" s="359">
        <v>35.319920000000003</v>
      </c>
      <c r="GT97" s="359">
        <v>26.776</v>
      </c>
      <c r="GU97" s="359">
        <v>34.947200000000009</v>
      </c>
      <c r="GV97" s="359">
        <v>34.947200000000009</v>
      </c>
      <c r="GW97" s="359">
        <v>26.776</v>
      </c>
      <c r="GX97" s="359">
        <v>34.947200000000009</v>
      </c>
      <c r="GY97" s="359">
        <v>26.776</v>
      </c>
      <c r="GZ97" s="359">
        <v>26.776</v>
      </c>
      <c r="HA97" s="359">
        <v>34.947200000000009</v>
      </c>
      <c r="HB97" s="359">
        <v>49.374000000000002</v>
      </c>
      <c r="HC97" s="359">
        <v>26.776</v>
      </c>
      <c r="HD97" s="359">
        <v>34.947200000000009</v>
      </c>
      <c r="HE97" s="359">
        <v>26.776</v>
      </c>
      <c r="HF97" s="359">
        <v>34.947200000000009</v>
      </c>
      <c r="HG97" s="359">
        <v>49.374000000000002</v>
      </c>
      <c r="HH97" s="359">
        <v>26.776</v>
      </c>
      <c r="HI97" s="359">
        <v>34.947200000000009</v>
      </c>
      <c r="HJ97" s="359">
        <v>26.776</v>
      </c>
      <c r="HK97" s="359">
        <v>34.947200000000009</v>
      </c>
      <c r="HL97" s="359">
        <v>49.374000000000002</v>
      </c>
      <c r="HM97" s="359">
        <v>26.776</v>
      </c>
      <c r="HN97" s="359">
        <v>34.947200000000009</v>
      </c>
      <c r="HO97" s="359">
        <v>49.374000000000002</v>
      </c>
      <c r="HP97" s="359">
        <v>26.776</v>
      </c>
      <c r="HQ97" s="359">
        <v>34.947200000000009</v>
      </c>
      <c r="HR97" s="359">
        <v>49.374000000000002</v>
      </c>
      <c r="HS97" s="359">
        <v>26.776</v>
      </c>
      <c r="HT97" s="359">
        <v>34.947200000000009</v>
      </c>
      <c r="HU97" s="359">
        <v>49.374000000000002</v>
      </c>
      <c r="HV97" s="359">
        <v>26.776</v>
      </c>
      <c r="HW97" s="359">
        <v>34.947200000000009</v>
      </c>
      <c r="HX97" s="359">
        <v>49.374000000000002</v>
      </c>
      <c r="HY97" s="359">
        <v>26.776</v>
      </c>
      <c r="HZ97" s="359">
        <v>34.947200000000009</v>
      </c>
      <c r="IA97" s="359">
        <v>49.374000000000002</v>
      </c>
      <c r="IB97" s="359">
        <v>26.776</v>
      </c>
      <c r="IC97" s="359">
        <v>34.947200000000009</v>
      </c>
      <c r="ID97" s="359">
        <v>76.040000000000006</v>
      </c>
      <c r="IE97" s="359">
        <v>76.040000000000006</v>
      </c>
      <c r="IF97" s="359">
        <v>76.040000000000006</v>
      </c>
      <c r="IG97" s="359">
        <v>76.040000000000006</v>
      </c>
      <c r="IH97" s="359">
        <v>76.040000000000006</v>
      </c>
      <c r="II97" s="359">
        <v>14.01</v>
      </c>
      <c r="IJ97" s="359">
        <v>14.01</v>
      </c>
      <c r="IK97" s="359">
        <v>14.01</v>
      </c>
      <c r="IL97" s="359">
        <v>14.01</v>
      </c>
      <c r="IM97" s="359">
        <v>14.01</v>
      </c>
      <c r="IN97" s="359">
        <v>14.01</v>
      </c>
      <c r="IO97" s="359">
        <v>14.01</v>
      </c>
      <c r="IP97" s="359">
        <v>14.01</v>
      </c>
      <c r="IQ97" s="359">
        <v>14.01</v>
      </c>
      <c r="IR97" s="359">
        <v>14.01</v>
      </c>
      <c r="IS97" s="359">
        <v>77.382080000000002</v>
      </c>
      <c r="IT97" s="359">
        <v>13.42</v>
      </c>
      <c r="IU97" s="359">
        <v>13.42</v>
      </c>
      <c r="IV97" s="359">
        <v>13.42</v>
      </c>
      <c r="IW97" s="359">
        <v>14.671799999999999</v>
      </c>
      <c r="IX97" s="359">
        <v>14.671799999999999</v>
      </c>
      <c r="IY97" s="359">
        <v>13.411</v>
      </c>
      <c r="IZ97" s="359">
        <v>14.01</v>
      </c>
      <c r="JA97" s="359">
        <v>14.01</v>
      </c>
      <c r="JB97" s="359">
        <v>13.411</v>
      </c>
      <c r="JC97" s="359">
        <v>13.411</v>
      </c>
      <c r="JD97" s="359"/>
      <c r="JE97" s="359"/>
      <c r="JF97" s="359"/>
      <c r="JG97" s="359"/>
      <c r="JH97" s="359"/>
      <c r="JI97" s="359"/>
      <c r="JJ97" s="359"/>
      <c r="JK97" s="359"/>
      <c r="JL97" s="359">
        <v>88.97</v>
      </c>
      <c r="JM97" s="359">
        <v>88.97</v>
      </c>
      <c r="JN97" s="359">
        <v>88.97</v>
      </c>
      <c r="JO97" s="359">
        <v>47.82</v>
      </c>
      <c r="JP97" s="359">
        <v>47.82</v>
      </c>
      <c r="JQ97" s="359">
        <v>47.82</v>
      </c>
      <c r="JR97" s="359">
        <v>15.72</v>
      </c>
      <c r="JS97" s="359">
        <v>15.72</v>
      </c>
      <c r="JT97" s="359">
        <v>15.72</v>
      </c>
      <c r="JU97" s="359">
        <v>88.97</v>
      </c>
      <c r="JV97" s="359">
        <v>88.97</v>
      </c>
      <c r="JW97" s="359">
        <v>88.97</v>
      </c>
      <c r="JX97" s="359">
        <v>88.97</v>
      </c>
      <c r="JY97" s="359">
        <v>88.97</v>
      </c>
      <c r="JZ97" s="359">
        <v>88.97</v>
      </c>
      <c r="KA97" s="359">
        <v>88.97</v>
      </c>
      <c r="KB97" s="359">
        <v>88.97</v>
      </c>
      <c r="KC97" s="359">
        <v>47.82</v>
      </c>
      <c r="KD97" s="359">
        <v>47.82</v>
      </c>
      <c r="KE97" s="359">
        <v>47.82</v>
      </c>
      <c r="KF97" s="359">
        <v>47.82</v>
      </c>
      <c r="KG97" s="359">
        <v>47.82</v>
      </c>
      <c r="KH97" s="359">
        <v>47.82</v>
      </c>
      <c r="KI97" s="359">
        <v>47.82</v>
      </c>
      <c r="KJ97" s="359">
        <v>47.82</v>
      </c>
      <c r="KK97" s="359">
        <v>47.82</v>
      </c>
      <c r="KL97" s="359">
        <v>15.72</v>
      </c>
      <c r="KM97" s="359">
        <v>15.72</v>
      </c>
      <c r="KN97" s="359">
        <v>15.72</v>
      </c>
      <c r="KO97" s="359">
        <v>15.72</v>
      </c>
      <c r="KP97" s="359">
        <v>15.72</v>
      </c>
      <c r="KQ97" s="359">
        <v>15.72</v>
      </c>
      <c r="KR97" s="359">
        <v>15.72</v>
      </c>
      <c r="KS97" s="359">
        <v>15.72</v>
      </c>
      <c r="KT97" s="359">
        <v>15.72</v>
      </c>
      <c r="KU97" s="359">
        <v>15.72</v>
      </c>
      <c r="KV97" s="359">
        <v>15.72</v>
      </c>
      <c r="KW97" s="359">
        <v>15.72</v>
      </c>
      <c r="KX97" s="359">
        <v>15.72</v>
      </c>
      <c r="KY97" s="359">
        <v>15.72</v>
      </c>
      <c r="KZ97" s="359">
        <v>15.72</v>
      </c>
      <c r="LA97" s="359">
        <v>15.72</v>
      </c>
      <c r="LB97" s="359"/>
      <c r="LC97" s="359"/>
      <c r="LD97" s="359"/>
      <c r="LE97" s="359"/>
      <c r="LF97" s="359"/>
      <c r="LG97" s="359"/>
      <c r="LH97" s="359"/>
      <c r="LI97" s="359"/>
      <c r="LJ97" s="359"/>
      <c r="LK97" s="359"/>
      <c r="LL97" s="359"/>
      <c r="LM97" s="359"/>
      <c r="LN97" s="359"/>
      <c r="LO97" s="359"/>
      <c r="LP97" s="359"/>
      <c r="LQ97" s="359"/>
      <c r="LR97" s="359"/>
      <c r="LS97" s="359"/>
      <c r="LT97" s="359"/>
      <c r="LU97" s="359"/>
      <c r="LV97" s="359"/>
      <c r="LW97" s="359"/>
      <c r="LX97" s="359"/>
      <c r="LY97" s="359"/>
      <c r="LZ97" s="359"/>
      <c r="MA97" s="359"/>
    </row>
    <row r="98" spans="2:339" ht="90" thickBot="1" x14ac:dyDescent="0.25">
      <c r="B98" s="355"/>
      <c r="C98" s="356" t="s">
        <v>825</v>
      </c>
      <c r="D98" s="357" t="s">
        <v>821</v>
      </c>
      <c r="E98" s="359">
        <v>30</v>
      </c>
      <c r="F98" s="359">
        <v>30</v>
      </c>
      <c r="G98" s="359">
        <v>30</v>
      </c>
      <c r="H98" s="359">
        <v>30</v>
      </c>
      <c r="I98" s="359">
        <v>31.7</v>
      </c>
      <c r="J98" s="359">
        <v>42</v>
      </c>
      <c r="K98" s="359">
        <v>29</v>
      </c>
      <c r="L98" s="359">
        <v>31.7</v>
      </c>
      <c r="M98" s="359">
        <v>45.6</v>
      </c>
      <c r="N98" s="359">
        <v>25.46</v>
      </c>
      <c r="O98" s="359">
        <v>30.03</v>
      </c>
      <c r="P98" s="359">
        <v>45.6</v>
      </c>
      <c r="Q98" s="359">
        <v>25.46</v>
      </c>
      <c r="R98" s="359">
        <v>30.03</v>
      </c>
      <c r="S98" s="359">
        <v>45.6</v>
      </c>
      <c r="T98" s="359">
        <v>25.46</v>
      </c>
      <c r="U98" s="359">
        <v>30.03</v>
      </c>
      <c r="V98" s="359">
        <v>45.6</v>
      </c>
      <c r="W98" s="359">
        <v>25.46</v>
      </c>
      <c r="X98" s="359">
        <v>27.1</v>
      </c>
      <c r="Y98" s="359">
        <v>30.03</v>
      </c>
      <c r="Z98" s="359">
        <v>45.6</v>
      </c>
      <c r="AA98" s="359">
        <v>25.46</v>
      </c>
      <c r="AB98" s="359">
        <v>30.03</v>
      </c>
      <c r="AC98" s="359">
        <v>45.6</v>
      </c>
      <c r="AD98" s="359">
        <v>25.46</v>
      </c>
      <c r="AE98" s="359">
        <v>30.03</v>
      </c>
      <c r="AF98" s="359">
        <v>45.6</v>
      </c>
      <c r="AG98" s="359">
        <v>25.46</v>
      </c>
      <c r="AH98" s="359">
        <v>30.03</v>
      </c>
      <c r="AI98" s="359">
        <v>45.6</v>
      </c>
      <c r="AJ98" s="359">
        <v>25.46</v>
      </c>
      <c r="AK98" s="359">
        <v>30.03</v>
      </c>
      <c r="AL98" s="359">
        <v>45.6</v>
      </c>
      <c r="AM98" s="359">
        <v>25.46</v>
      </c>
      <c r="AN98" s="359">
        <v>30.03</v>
      </c>
      <c r="AO98" s="359">
        <v>45.6</v>
      </c>
      <c r="AP98" s="359">
        <v>25.46</v>
      </c>
      <c r="AQ98" s="359">
        <v>30.03</v>
      </c>
      <c r="AR98" s="359">
        <v>45.6</v>
      </c>
      <c r="AS98" s="359">
        <v>25.46</v>
      </c>
      <c r="AT98" s="359">
        <v>40.9</v>
      </c>
      <c r="AU98" s="359">
        <v>34.1</v>
      </c>
      <c r="AV98" s="359">
        <v>30</v>
      </c>
      <c r="AW98" s="359">
        <v>30</v>
      </c>
      <c r="AX98" s="359">
        <v>30</v>
      </c>
      <c r="AY98" s="359">
        <v>30</v>
      </c>
      <c r="AZ98" s="359">
        <v>30</v>
      </c>
      <c r="BA98" s="359">
        <v>30</v>
      </c>
      <c r="BB98" s="359">
        <v>30</v>
      </c>
      <c r="BC98" s="359">
        <v>30</v>
      </c>
      <c r="BD98" s="359">
        <v>30</v>
      </c>
      <c r="BE98" s="359">
        <v>30</v>
      </c>
      <c r="BF98" s="359">
        <v>30</v>
      </c>
      <c r="BG98" s="359">
        <v>30</v>
      </c>
      <c r="BH98" s="359">
        <v>30</v>
      </c>
      <c r="BI98" s="359">
        <v>30</v>
      </c>
      <c r="BJ98" s="359">
        <v>30</v>
      </c>
      <c r="BK98" s="359">
        <v>30</v>
      </c>
      <c r="BL98" s="359">
        <v>30</v>
      </c>
      <c r="BM98" s="359">
        <v>30</v>
      </c>
      <c r="BN98" s="359">
        <v>30</v>
      </c>
      <c r="BO98" s="359">
        <v>30</v>
      </c>
      <c r="BP98" s="359">
        <v>30</v>
      </c>
      <c r="BQ98" s="359">
        <v>30.03</v>
      </c>
      <c r="BR98" s="359">
        <v>39.44</v>
      </c>
      <c r="BS98" s="359">
        <v>32.42</v>
      </c>
      <c r="BT98" s="359">
        <v>51.9</v>
      </c>
      <c r="BU98" s="359">
        <v>51.9</v>
      </c>
      <c r="BV98" s="359">
        <v>35.700000000000003</v>
      </c>
      <c r="BW98" s="359">
        <v>43</v>
      </c>
      <c r="BX98" s="359">
        <v>36.017000000000003</v>
      </c>
      <c r="BY98" s="359">
        <v>36.017000000000003</v>
      </c>
      <c r="BZ98" s="359">
        <v>40.75</v>
      </c>
      <c r="CA98" s="359">
        <v>40.783000000000001</v>
      </c>
      <c r="CB98" s="359">
        <v>-24</v>
      </c>
      <c r="CC98" s="359">
        <v>-24</v>
      </c>
      <c r="CD98" s="359">
        <v>49.238</v>
      </c>
      <c r="CE98" s="359">
        <v>43.317</v>
      </c>
      <c r="CF98" s="359">
        <v>42.667000000000002</v>
      </c>
      <c r="CG98" s="359">
        <v>-33.933</v>
      </c>
      <c r="CH98" s="359">
        <v>39.299999999999997</v>
      </c>
      <c r="CI98" s="359">
        <v>36.200000000000003</v>
      </c>
      <c r="CJ98" s="359">
        <v>43.5</v>
      </c>
      <c r="CK98" s="359">
        <v>35.200000000000003</v>
      </c>
      <c r="CL98" s="359">
        <v>-24</v>
      </c>
      <c r="CM98" s="359">
        <v>50.5</v>
      </c>
      <c r="CN98" s="359">
        <v>40.75</v>
      </c>
      <c r="CO98" s="359">
        <v>-33.933</v>
      </c>
      <c r="CP98" s="359">
        <v>43</v>
      </c>
      <c r="CQ98" s="359">
        <v>36.017000000000003</v>
      </c>
      <c r="CR98" s="359">
        <v>40.75</v>
      </c>
      <c r="CS98" s="359">
        <v>40.783000000000001</v>
      </c>
      <c r="CT98" s="359">
        <v>-24</v>
      </c>
      <c r="CU98" s="359">
        <v>50.5</v>
      </c>
      <c r="CV98" s="359">
        <v>43.317</v>
      </c>
      <c r="CW98" s="359">
        <v>42.667000000000002</v>
      </c>
      <c r="CX98" s="359">
        <v>-22.567</v>
      </c>
      <c r="CY98" s="359">
        <v>-22.567</v>
      </c>
      <c r="CZ98" s="359">
        <v>-23.667000000000002</v>
      </c>
      <c r="DA98" s="359">
        <v>39.299999999999997</v>
      </c>
      <c r="DB98" s="359">
        <v>36.200000000000003</v>
      </c>
      <c r="DC98" s="359">
        <v>43.5</v>
      </c>
      <c r="DD98" s="359">
        <v>35.200000000000003</v>
      </c>
      <c r="DE98" s="359">
        <v>43</v>
      </c>
      <c r="DF98" s="359">
        <v>43</v>
      </c>
      <c r="DG98" s="359">
        <v>36.017000000000003</v>
      </c>
      <c r="DH98" s="359">
        <v>36.017000000000003</v>
      </c>
      <c r="DI98" s="359">
        <v>43.317</v>
      </c>
      <c r="DJ98" s="359">
        <v>42.667000000000002</v>
      </c>
      <c r="DK98" s="359">
        <v>-24</v>
      </c>
      <c r="DL98" s="359">
        <v>50.5</v>
      </c>
      <c r="DM98" s="359">
        <v>47.667000000000002</v>
      </c>
      <c r="DN98" s="359">
        <v>40.75</v>
      </c>
      <c r="DO98" s="359">
        <v>40.783000000000001</v>
      </c>
      <c r="DP98" s="359">
        <v>-33.933</v>
      </c>
      <c r="DQ98" s="359">
        <v>43</v>
      </c>
      <c r="DR98" s="359">
        <v>43</v>
      </c>
      <c r="DS98" s="359">
        <v>36.017000000000003</v>
      </c>
      <c r="DT98" s="359">
        <v>40.75</v>
      </c>
      <c r="DU98" s="359">
        <v>40.75</v>
      </c>
      <c r="DV98" s="359">
        <v>40.783000000000001</v>
      </c>
      <c r="DW98" s="359">
        <v>-24</v>
      </c>
      <c r="DX98" s="359">
        <v>43.317</v>
      </c>
      <c r="DY98" s="359">
        <v>42.667000000000002</v>
      </c>
      <c r="DZ98" s="359">
        <v>-22.567</v>
      </c>
      <c r="EA98" s="359">
        <v>-22.567</v>
      </c>
      <c r="EB98" s="359">
        <v>-23.667000000000002</v>
      </c>
      <c r="EC98" s="359">
        <v>39.299999999999997</v>
      </c>
      <c r="ED98" s="359">
        <v>36.200000000000003</v>
      </c>
      <c r="EE98" s="359">
        <v>43.5</v>
      </c>
      <c r="EF98" s="359">
        <v>35.200000000000003</v>
      </c>
      <c r="EG98" s="359">
        <v>43</v>
      </c>
      <c r="EH98" s="359">
        <v>43</v>
      </c>
      <c r="EI98" s="359">
        <v>36.017000000000003</v>
      </c>
      <c r="EJ98" s="359">
        <v>36.017000000000003</v>
      </c>
      <c r="EK98" s="359">
        <v>43.317</v>
      </c>
      <c r="EL98" s="359">
        <v>42.667000000000002</v>
      </c>
      <c r="EM98" s="359">
        <v>-24</v>
      </c>
      <c r="EN98" s="359">
        <v>43</v>
      </c>
      <c r="EO98" s="359">
        <v>36.017000000000003</v>
      </c>
      <c r="EP98" s="359">
        <v>40.75</v>
      </c>
      <c r="EQ98" s="359">
        <v>40.783000000000001</v>
      </c>
      <c r="ER98" s="359">
        <v>-24</v>
      </c>
      <c r="ES98" s="359">
        <v>-24</v>
      </c>
      <c r="ET98" s="359">
        <v>49.238</v>
      </c>
      <c r="EU98" s="359">
        <v>43.317</v>
      </c>
      <c r="EV98" s="359">
        <v>42.667000000000002</v>
      </c>
      <c r="EW98" s="359">
        <v>-33.933</v>
      </c>
      <c r="EX98" s="359">
        <v>39.299999999999997</v>
      </c>
      <c r="EY98" s="359">
        <v>36.200000000000003</v>
      </c>
      <c r="EZ98" s="359">
        <v>43.5</v>
      </c>
      <c r="FA98" s="359">
        <v>35.200000000000003</v>
      </c>
      <c r="FB98" s="359">
        <v>36.017000000000003</v>
      </c>
      <c r="FC98" s="359">
        <v>40.75</v>
      </c>
      <c r="FD98" s="359">
        <v>43</v>
      </c>
      <c r="FE98" s="359">
        <v>43</v>
      </c>
      <c r="FF98" s="359">
        <v>36.017000000000003</v>
      </c>
      <c r="FG98" s="359">
        <v>36.017000000000003</v>
      </c>
      <c r="FH98" s="359">
        <v>40.75</v>
      </c>
      <c r="FI98" s="359">
        <v>40.783000000000001</v>
      </c>
      <c r="FJ98" s="359">
        <v>-24</v>
      </c>
      <c r="FK98" s="359">
        <v>-24</v>
      </c>
      <c r="FL98" s="359">
        <v>49.238</v>
      </c>
      <c r="FM98" s="359">
        <v>43.317</v>
      </c>
      <c r="FN98" s="359">
        <v>42.667000000000002</v>
      </c>
      <c r="FO98" s="359">
        <v>-33.933</v>
      </c>
      <c r="FP98" s="359">
        <v>39.299999999999997</v>
      </c>
      <c r="FQ98" s="359">
        <v>36.200000000000003</v>
      </c>
      <c r="FR98" s="359">
        <v>43.5</v>
      </c>
      <c r="FS98" s="359">
        <v>35.200000000000003</v>
      </c>
      <c r="FT98" s="359">
        <v>42.667000000000002</v>
      </c>
      <c r="FU98" s="359">
        <v>-24</v>
      </c>
      <c r="FV98" s="359">
        <v>50.5</v>
      </c>
      <c r="FW98" s="359">
        <v>-23.667000000000002</v>
      </c>
      <c r="FX98" s="359">
        <v>-33.933</v>
      </c>
      <c r="FY98" s="359">
        <v>41.8</v>
      </c>
      <c r="FZ98" s="359">
        <v>35</v>
      </c>
      <c r="GA98" s="359">
        <v>42.8</v>
      </c>
      <c r="GB98" s="359">
        <v>47.6</v>
      </c>
      <c r="GC98" s="359">
        <v>33.5</v>
      </c>
      <c r="GD98" s="359">
        <v>40.700000000000003</v>
      </c>
      <c r="GE98" s="359">
        <v>25.7</v>
      </c>
      <c r="GF98" s="359">
        <v>25.7</v>
      </c>
      <c r="GG98" s="359">
        <v>39.1</v>
      </c>
      <c r="GH98" s="359">
        <v>39.1</v>
      </c>
      <c r="GI98" s="359">
        <v>40.700000000000003</v>
      </c>
      <c r="GJ98" s="359">
        <v>39.1</v>
      </c>
      <c r="GK98" s="359">
        <v>25.7</v>
      </c>
      <c r="GL98" s="359">
        <v>25.7</v>
      </c>
      <c r="GM98" s="359">
        <v>39.1</v>
      </c>
      <c r="GN98" s="359">
        <v>40.75</v>
      </c>
      <c r="GO98" s="359">
        <v>40.700000000000003</v>
      </c>
      <c r="GP98" s="359">
        <v>40.700000000000003</v>
      </c>
      <c r="GQ98" s="359">
        <v>33.5</v>
      </c>
      <c r="GR98" s="359">
        <v>43.6</v>
      </c>
      <c r="GS98" s="359">
        <v>30.03</v>
      </c>
      <c r="GT98" s="359">
        <v>-22</v>
      </c>
      <c r="GU98" s="359">
        <v>29.96</v>
      </c>
      <c r="GV98" s="359">
        <v>29.96</v>
      </c>
      <c r="GW98" s="359">
        <v>-22</v>
      </c>
      <c r="GX98" s="359">
        <v>29.96</v>
      </c>
      <c r="GY98" s="359">
        <v>-22</v>
      </c>
      <c r="GZ98" s="359">
        <v>-22</v>
      </c>
      <c r="HA98" s="359">
        <v>29.96</v>
      </c>
      <c r="HB98" s="359">
        <v>28</v>
      </c>
      <c r="HC98" s="359">
        <v>-22</v>
      </c>
      <c r="HD98" s="359">
        <v>29.96</v>
      </c>
      <c r="HE98" s="359">
        <v>-22</v>
      </c>
      <c r="HF98" s="359">
        <v>29.96</v>
      </c>
      <c r="HG98" s="359">
        <v>28</v>
      </c>
      <c r="HH98" s="359">
        <v>-22</v>
      </c>
      <c r="HI98" s="359">
        <v>29.96</v>
      </c>
      <c r="HJ98" s="359">
        <v>-22</v>
      </c>
      <c r="HK98" s="359">
        <v>29.96</v>
      </c>
      <c r="HL98" s="359">
        <v>28</v>
      </c>
      <c r="HM98" s="359">
        <v>-22</v>
      </c>
      <c r="HN98" s="359">
        <v>29.96</v>
      </c>
      <c r="HO98" s="359">
        <v>28</v>
      </c>
      <c r="HP98" s="359">
        <v>-22</v>
      </c>
      <c r="HQ98" s="359">
        <v>29.96</v>
      </c>
      <c r="HR98" s="359">
        <v>28</v>
      </c>
      <c r="HS98" s="359">
        <v>-22</v>
      </c>
      <c r="HT98" s="359">
        <v>29.96</v>
      </c>
      <c r="HU98" s="359">
        <v>28</v>
      </c>
      <c r="HV98" s="359">
        <v>-22</v>
      </c>
      <c r="HW98" s="359">
        <v>29.96</v>
      </c>
      <c r="HX98" s="359">
        <v>28</v>
      </c>
      <c r="HY98" s="359">
        <v>-22</v>
      </c>
      <c r="HZ98" s="359">
        <v>29.96</v>
      </c>
      <c r="IA98" s="359">
        <v>28</v>
      </c>
      <c r="IB98" s="359">
        <v>-22</v>
      </c>
      <c r="IC98" s="359">
        <v>29.96</v>
      </c>
      <c r="ID98" s="359">
        <v>30</v>
      </c>
      <c r="IE98" s="359">
        <v>30</v>
      </c>
      <c r="IF98" s="359">
        <v>30</v>
      </c>
      <c r="IG98" s="359">
        <v>30</v>
      </c>
      <c r="IH98" s="359">
        <v>30</v>
      </c>
      <c r="II98" s="359">
        <v>40</v>
      </c>
      <c r="IJ98" s="359">
        <v>40</v>
      </c>
      <c r="IK98" s="359">
        <v>40</v>
      </c>
      <c r="IL98" s="359">
        <v>40</v>
      </c>
      <c r="IM98" s="359">
        <v>40</v>
      </c>
      <c r="IN98" s="359">
        <v>40</v>
      </c>
      <c r="IO98" s="359">
        <v>40</v>
      </c>
      <c r="IP98" s="359">
        <v>40</v>
      </c>
      <c r="IQ98" s="359">
        <v>40</v>
      </c>
      <c r="IR98" s="359">
        <v>40</v>
      </c>
      <c r="IS98" s="359">
        <v>25.78</v>
      </c>
      <c r="IT98" s="359">
        <v>39.5</v>
      </c>
      <c r="IU98" s="359">
        <v>39.5</v>
      </c>
      <c r="IV98" s="359">
        <v>39.5</v>
      </c>
      <c r="IW98" s="359">
        <v>43.2</v>
      </c>
      <c r="IX98" s="359">
        <v>43.2</v>
      </c>
      <c r="IY98" s="359">
        <v>39.700000000000003</v>
      </c>
      <c r="IZ98" s="359">
        <v>40</v>
      </c>
      <c r="JA98" s="359">
        <v>40</v>
      </c>
      <c r="JB98" s="359">
        <v>33.5</v>
      </c>
      <c r="JC98" s="359">
        <v>40</v>
      </c>
      <c r="JD98" s="359">
        <v>49</v>
      </c>
      <c r="JE98" s="359">
        <v>33</v>
      </c>
      <c r="JF98" s="359">
        <v>39</v>
      </c>
      <c r="JG98" s="359">
        <v>39</v>
      </c>
      <c r="JH98" s="359">
        <v>39</v>
      </c>
      <c r="JI98" s="359">
        <v>39</v>
      </c>
      <c r="JJ98" s="359">
        <v>36.17</v>
      </c>
      <c r="JK98" s="359">
        <v>36.17</v>
      </c>
      <c r="JL98" s="359">
        <v>25.76</v>
      </c>
      <c r="JM98" s="359">
        <v>25.76</v>
      </c>
      <c r="JN98" s="359">
        <v>25.76</v>
      </c>
      <c r="JO98" s="359">
        <v>38.909999999999997</v>
      </c>
      <c r="JP98" s="359">
        <v>38.909999999999997</v>
      </c>
      <c r="JQ98" s="359">
        <v>38.909999999999997</v>
      </c>
      <c r="JR98" s="359">
        <v>36.17</v>
      </c>
      <c r="JS98" s="359">
        <v>36.17</v>
      </c>
      <c r="JT98" s="359">
        <v>36.17</v>
      </c>
      <c r="JU98" s="359">
        <v>25.76</v>
      </c>
      <c r="JV98" s="359">
        <v>25.76</v>
      </c>
      <c r="JW98" s="359">
        <v>25.76</v>
      </c>
      <c r="JX98" s="359">
        <v>25.76</v>
      </c>
      <c r="JY98" s="359">
        <v>25.76</v>
      </c>
      <c r="JZ98" s="359">
        <v>25.76</v>
      </c>
      <c r="KA98" s="359">
        <v>25.76</v>
      </c>
      <c r="KB98" s="359">
        <v>25.76</v>
      </c>
      <c r="KC98" s="359">
        <v>38.909999999999997</v>
      </c>
      <c r="KD98" s="359">
        <v>38.909999999999997</v>
      </c>
      <c r="KE98" s="359">
        <v>38.909999999999997</v>
      </c>
      <c r="KF98" s="359">
        <v>38.909999999999997</v>
      </c>
      <c r="KG98" s="359">
        <v>38.909999999999997</v>
      </c>
      <c r="KH98" s="359">
        <v>38.909999999999997</v>
      </c>
      <c r="KI98" s="359">
        <v>38.909999999999997</v>
      </c>
      <c r="KJ98" s="359">
        <v>38.909999999999997</v>
      </c>
      <c r="KK98" s="359">
        <v>38.909999999999997</v>
      </c>
      <c r="KL98" s="359">
        <v>36.17</v>
      </c>
      <c r="KM98" s="359">
        <v>36.17</v>
      </c>
      <c r="KN98" s="359">
        <v>36.17</v>
      </c>
      <c r="KO98" s="359">
        <v>36.17</v>
      </c>
      <c r="KP98" s="359">
        <v>36.17</v>
      </c>
      <c r="KQ98" s="359">
        <v>36.17</v>
      </c>
      <c r="KR98" s="359">
        <v>36.17</v>
      </c>
      <c r="KS98" s="359">
        <v>36.17</v>
      </c>
      <c r="KT98" s="359">
        <v>36.17</v>
      </c>
      <c r="KU98" s="359">
        <v>36.17</v>
      </c>
      <c r="KV98" s="359">
        <v>36.17</v>
      </c>
      <c r="KW98" s="359">
        <v>36.17</v>
      </c>
      <c r="KX98" s="359">
        <v>36.17</v>
      </c>
      <c r="KY98" s="359">
        <v>36.17</v>
      </c>
      <c r="KZ98" s="359">
        <v>36.17</v>
      </c>
      <c r="LA98" s="359">
        <v>36.17</v>
      </c>
      <c r="LB98" s="359">
        <v>25.76</v>
      </c>
      <c r="LC98" s="359">
        <v>25.76</v>
      </c>
      <c r="LD98" s="359">
        <v>25.76</v>
      </c>
      <c r="LE98" s="359">
        <v>25.76</v>
      </c>
      <c r="LF98" s="359">
        <v>25.76</v>
      </c>
      <c r="LG98" s="359">
        <v>38.909999999999997</v>
      </c>
      <c r="LH98" s="359">
        <v>38.909999999999997</v>
      </c>
      <c r="LI98" s="359">
        <v>38.909999999999997</v>
      </c>
      <c r="LJ98" s="359">
        <v>38.909999999999997</v>
      </c>
      <c r="LK98" s="359">
        <v>38.909999999999997</v>
      </c>
      <c r="LL98" s="359">
        <v>36.17</v>
      </c>
      <c r="LM98" s="359">
        <v>32.215881000000003</v>
      </c>
      <c r="LN98" s="359">
        <v>48.146861000000001</v>
      </c>
      <c r="LO98" s="359">
        <v>35.309583000000003</v>
      </c>
      <c r="LP98" s="359">
        <v>27.6904722222</v>
      </c>
      <c r="LQ98" s="359">
        <v>35.092305555599999</v>
      </c>
      <c r="LR98" s="359">
        <v>25.76</v>
      </c>
      <c r="LS98" s="359">
        <v>25.76</v>
      </c>
      <c r="LT98" s="359">
        <v>25.76</v>
      </c>
      <c r="LU98" s="359">
        <v>25.76</v>
      </c>
      <c r="LV98" s="359">
        <v>38.909999999999997</v>
      </c>
      <c r="LW98" s="359">
        <v>38.909999999999997</v>
      </c>
      <c r="LX98" s="359">
        <v>38.909999999999997</v>
      </c>
      <c r="LY98" s="359">
        <v>36.17</v>
      </c>
      <c r="LZ98" s="359">
        <v>36.17</v>
      </c>
      <c r="MA98" s="359">
        <v>36.17</v>
      </c>
    </row>
    <row r="99" spans="2:339" ht="90" thickBot="1" x14ac:dyDescent="0.25">
      <c r="B99" s="355"/>
      <c r="C99" s="356" t="s">
        <v>826</v>
      </c>
      <c r="D99" s="357" t="s">
        <v>11</v>
      </c>
      <c r="E99" s="359">
        <v>-103</v>
      </c>
      <c r="F99" s="359">
        <v>-103</v>
      </c>
      <c r="G99" s="359">
        <v>-103</v>
      </c>
      <c r="H99" s="359">
        <v>-103</v>
      </c>
      <c r="I99" s="359">
        <v>-105</v>
      </c>
      <c r="J99" s="359">
        <v>-119</v>
      </c>
      <c r="K99" s="359">
        <v>-100</v>
      </c>
      <c r="L99" s="359">
        <v>-105</v>
      </c>
      <c r="M99" s="359">
        <v>-120</v>
      </c>
      <c r="N99" s="359">
        <v>-81</v>
      </c>
      <c r="O99" s="359">
        <v>-103</v>
      </c>
      <c r="P99" s="359">
        <v>-120</v>
      </c>
      <c r="Q99" s="359">
        <v>-81</v>
      </c>
      <c r="R99" s="359">
        <v>-103</v>
      </c>
      <c r="S99" s="359">
        <v>-120</v>
      </c>
      <c r="T99" s="359">
        <v>-81</v>
      </c>
      <c r="U99" s="359">
        <v>-103</v>
      </c>
      <c r="V99" s="359">
        <v>-120</v>
      </c>
      <c r="W99" s="359">
        <v>-81</v>
      </c>
      <c r="X99" s="359">
        <v>-99</v>
      </c>
      <c r="Y99" s="359">
        <v>-103</v>
      </c>
      <c r="Z99" s="359">
        <v>-120</v>
      </c>
      <c r="AA99" s="359">
        <v>-81</v>
      </c>
      <c r="AB99" s="359">
        <v>-103</v>
      </c>
      <c r="AC99" s="359">
        <v>-120</v>
      </c>
      <c r="AD99" s="359">
        <v>-81</v>
      </c>
      <c r="AE99" s="359">
        <v>-103</v>
      </c>
      <c r="AF99" s="359">
        <v>-120</v>
      </c>
      <c r="AG99" s="359">
        <v>-81</v>
      </c>
      <c r="AH99" s="359">
        <v>-103</v>
      </c>
      <c r="AI99" s="359">
        <v>-120</v>
      </c>
      <c r="AJ99" s="359">
        <v>-81</v>
      </c>
      <c r="AK99" s="359">
        <v>-103</v>
      </c>
      <c r="AL99" s="359">
        <v>-120</v>
      </c>
      <c r="AM99" s="359">
        <v>-81</v>
      </c>
      <c r="AN99" s="359">
        <v>-103</v>
      </c>
      <c r="AO99" s="359">
        <v>-120</v>
      </c>
      <c r="AP99" s="359">
        <v>-81</v>
      </c>
      <c r="AQ99" s="359">
        <v>-103</v>
      </c>
      <c r="AR99" s="359">
        <v>-120</v>
      </c>
      <c r="AS99" s="359">
        <v>-81</v>
      </c>
      <c r="AT99" s="359">
        <v>-119</v>
      </c>
      <c r="AU99" s="359">
        <v>-116</v>
      </c>
      <c r="AV99" s="359">
        <v>-103</v>
      </c>
      <c r="AW99" s="359">
        <v>-103</v>
      </c>
      <c r="AX99" s="359">
        <v>-102</v>
      </c>
      <c r="AY99" s="359">
        <v>-102</v>
      </c>
      <c r="AZ99" s="359">
        <v>-102</v>
      </c>
      <c r="BA99" s="359">
        <v>-102</v>
      </c>
      <c r="BB99" s="359">
        <v>-103</v>
      </c>
      <c r="BC99" s="359">
        <v>-103</v>
      </c>
      <c r="BD99" s="359">
        <v>-103</v>
      </c>
      <c r="BE99" s="359">
        <v>-103</v>
      </c>
      <c r="BF99" s="359">
        <v>-103</v>
      </c>
      <c r="BG99" s="359">
        <v>-103</v>
      </c>
      <c r="BH99" s="359">
        <v>-103</v>
      </c>
      <c r="BI99" s="359">
        <v>-102</v>
      </c>
      <c r="BJ99" s="359">
        <v>-102</v>
      </c>
      <c r="BK99" s="359">
        <v>-102</v>
      </c>
      <c r="BL99" s="359">
        <v>-102</v>
      </c>
      <c r="BM99" s="359">
        <v>-102</v>
      </c>
      <c r="BN99" s="359">
        <v>-103</v>
      </c>
      <c r="BO99" s="359">
        <v>-103</v>
      </c>
      <c r="BP99" s="359">
        <v>-103</v>
      </c>
      <c r="BQ99" s="359">
        <v>-103</v>
      </c>
      <c r="BR99" s="359">
        <v>-119</v>
      </c>
      <c r="BS99" s="359">
        <v>-114</v>
      </c>
      <c r="BT99" s="359">
        <v>-178</v>
      </c>
      <c r="BU99" s="359">
        <v>-178</v>
      </c>
      <c r="BV99" s="359">
        <v>-118</v>
      </c>
      <c r="BW99" s="359">
        <v>-116</v>
      </c>
      <c r="BX99" s="359">
        <v>-118</v>
      </c>
      <c r="BY99" s="359">
        <v>-118</v>
      </c>
      <c r="BZ99" s="359">
        <v>-119</v>
      </c>
      <c r="CA99" s="359">
        <v>-119</v>
      </c>
      <c r="CB99" s="359">
        <v>-97</v>
      </c>
      <c r="CC99" s="359">
        <v>-97</v>
      </c>
      <c r="CD99" s="359">
        <v>-95</v>
      </c>
      <c r="CE99" s="359">
        <v>-121</v>
      </c>
      <c r="CF99" s="359">
        <v>-110</v>
      </c>
      <c r="CG99" s="359">
        <v>-97</v>
      </c>
      <c r="CH99" s="359">
        <v>-119</v>
      </c>
      <c r="CI99" s="359">
        <v>-117</v>
      </c>
      <c r="CJ99" s="359">
        <v>-119</v>
      </c>
      <c r="CK99" s="359">
        <v>-118</v>
      </c>
      <c r="CL99" s="359">
        <v>-97</v>
      </c>
      <c r="CM99" s="359">
        <v>-97</v>
      </c>
      <c r="CN99" s="359">
        <v>-119</v>
      </c>
      <c r="CO99" s="359">
        <v>-97</v>
      </c>
      <c r="CP99" s="359">
        <v>-116</v>
      </c>
      <c r="CQ99" s="359">
        <v>-118</v>
      </c>
      <c r="CR99" s="359">
        <v>-119</v>
      </c>
      <c r="CS99" s="359">
        <v>-119</v>
      </c>
      <c r="CT99" s="359">
        <v>-97</v>
      </c>
      <c r="CU99" s="359">
        <v>-97</v>
      </c>
      <c r="CV99" s="359">
        <v>-121</v>
      </c>
      <c r="CW99" s="359">
        <v>-110</v>
      </c>
      <c r="CX99" s="359">
        <v>-97</v>
      </c>
      <c r="CY99" s="359">
        <v>-97</v>
      </c>
      <c r="CZ99" s="359">
        <v>-97</v>
      </c>
      <c r="DA99" s="359">
        <v>-119</v>
      </c>
      <c r="DB99" s="359">
        <v>-117</v>
      </c>
      <c r="DC99" s="359">
        <v>-119</v>
      </c>
      <c r="DD99" s="359">
        <v>-118</v>
      </c>
      <c r="DE99" s="359">
        <v>-116</v>
      </c>
      <c r="DF99" s="359">
        <v>-116</v>
      </c>
      <c r="DG99" s="359">
        <v>-118</v>
      </c>
      <c r="DH99" s="359">
        <v>-118</v>
      </c>
      <c r="DI99" s="359">
        <v>-121</v>
      </c>
      <c r="DJ99" s="359">
        <v>-110</v>
      </c>
      <c r="DK99" s="359">
        <v>-97</v>
      </c>
      <c r="DL99" s="359">
        <v>-97</v>
      </c>
      <c r="DM99" s="359">
        <v>-120</v>
      </c>
      <c r="DN99" s="359">
        <v>-119</v>
      </c>
      <c r="DO99" s="359">
        <v>-119</v>
      </c>
      <c r="DP99" s="359">
        <v>-97</v>
      </c>
      <c r="DQ99" s="359">
        <v>-116</v>
      </c>
      <c r="DR99" s="359">
        <v>-116</v>
      </c>
      <c r="DS99" s="359">
        <v>-118</v>
      </c>
      <c r="DT99" s="359">
        <v>-119</v>
      </c>
      <c r="DU99" s="359">
        <v>-119</v>
      </c>
      <c r="DV99" s="359">
        <v>-119</v>
      </c>
      <c r="DW99" s="359">
        <v>-97</v>
      </c>
      <c r="DX99" s="359">
        <v>-121</v>
      </c>
      <c r="DY99" s="359">
        <v>-110</v>
      </c>
      <c r="DZ99" s="359">
        <v>-97</v>
      </c>
      <c r="EA99" s="359">
        <v>-97</v>
      </c>
      <c r="EB99" s="359">
        <v>-97</v>
      </c>
      <c r="EC99" s="359">
        <v>-119</v>
      </c>
      <c r="ED99" s="359">
        <v>-117</v>
      </c>
      <c r="EE99" s="359">
        <v>-119</v>
      </c>
      <c r="EF99" s="359">
        <v>-118</v>
      </c>
      <c r="EG99" s="359">
        <v>-116</v>
      </c>
      <c r="EH99" s="359">
        <v>-116</v>
      </c>
      <c r="EI99" s="359">
        <v>-118</v>
      </c>
      <c r="EJ99" s="359">
        <v>-118</v>
      </c>
      <c r="EK99" s="359">
        <v>-121</v>
      </c>
      <c r="EL99" s="359">
        <v>-110</v>
      </c>
      <c r="EM99" s="359">
        <v>-97</v>
      </c>
      <c r="EN99" s="359">
        <v>-116</v>
      </c>
      <c r="EO99" s="359">
        <v>-118</v>
      </c>
      <c r="EP99" s="359">
        <v>-119</v>
      </c>
      <c r="EQ99" s="359">
        <v>-119</v>
      </c>
      <c r="ER99" s="359">
        <v>-97</v>
      </c>
      <c r="ES99" s="359">
        <v>-97</v>
      </c>
      <c r="ET99" s="359">
        <v>-95</v>
      </c>
      <c r="EU99" s="359">
        <v>-121</v>
      </c>
      <c r="EV99" s="359">
        <v>-110</v>
      </c>
      <c r="EW99" s="359">
        <v>-97</v>
      </c>
      <c r="EX99" s="359">
        <v>-119</v>
      </c>
      <c r="EY99" s="359">
        <v>-117</v>
      </c>
      <c r="EZ99" s="359">
        <v>-119</v>
      </c>
      <c r="FA99" s="359">
        <v>-118</v>
      </c>
      <c r="FB99" s="359">
        <v>-118</v>
      </c>
      <c r="FC99" s="359">
        <v>-119</v>
      </c>
      <c r="FD99" s="359">
        <v>-116</v>
      </c>
      <c r="FE99" s="359">
        <v>-116</v>
      </c>
      <c r="FF99" s="359">
        <v>-118</v>
      </c>
      <c r="FG99" s="359">
        <v>-118</v>
      </c>
      <c r="FH99" s="359">
        <v>-119</v>
      </c>
      <c r="FI99" s="359">
        <v>-119</v>
      </c>
      <c r="FJ99" s="359">
        <v>-97</v>
      </c>
      <c r="FK99" s="359">
        <v>-97</v>
      </c>
      <c r="FL99" s="359">
        <v>-95</v>
      </c>
      <c r="FM99" s="359">
        <v>-121</v>
      </c>
      <c r="FN99" s="359">
        <v>-110</v>
      </c>
      <c r="FO99" s="359">
        <v>-97</v>
      </c>
      <c r="FP99" s="359">
        <v>-119</v>
      </c>
      <c r="FQ99" s="359">
        <v>-117</v>
      </c>
      <c r="FR99" s="359">
        <v>-119</v>
      </c>
      <c r="FS99" s="359">
        <v>-118</v>
      </c>
      <c r="FT99" s="359">
        <v>-110</v>
      </c>
      <c r="FU99" s="359">
        <v>-97</v>
      </c>
      <c r="FV99" s="359">
        <v>-97</v>
      </c>
      <c r="FW99" s="359">
        <v>-97</v>
      </c>
      <c r="FX99" s="359">
        <v>-97</v>
      </c>
      <c r="FY99" s="359">
        <v>-110</v>
      </c>
      <c r="FZ99" s="359">
        <v>-118</v>
      </c>
      <c r="GA99" s="359">
        <v>-115</v>
      </c>
      <c r="GB99" s="359">
        <v>-120</v>
      </c>
      <c r="GC99" s="359">
        <v>-116</v>
      </c>
      <c r="GD99" s="359">
        <v>-120</v>
      </c>
      <c r="GE99" s="359">
        <v>-81</v>
      </c>
      <c r="GF99" s="359">
        <v>-81</v>
      </c>
      <c r="GG99" s="359">
        <v>-119</v>
      </c>
      <c r="GH99" s="359">
        <v>-119</v>
      </c>
      <c r="GI99" s="359">
        <v>-120</v>
      </c>
      <c r="GJ99" s="359">
        <v>-119</v>
      </c>
      <c r="GK99" s="359">
        <v>-81</v>
      </c>
      <c r="GL99" s="359">
        <v>-81</v>
      </c>
      <c r="GM99" s="359">
        <v>-119</v>
      </c>
      <c r="GN99" s="359">
        <v>-119</v>
      </c>
      <c r="GO99" s="359">
        <v>-120</v>
      </c>
      <c r="GP99" s="359">
        <v>-120</v>
      </c>
      <c r="GQ99" s="359">
        <v>-116</v>
      </c>
      <c r="GR99" s="359">
        <v>-119</v>
      </c>
      <c r="GS99" s="359">
        <v>-103</v>
      </c>
      <c r="GT99" s="359">
        <v>-97</v>
      </c>
      <c r="GU99" s="359">
        <v>-103</v>
      </c>
      <c r="GV99" s="359">
        <v>-103</v>
      </c>
      <c r="GW99" s="359">
        <v>-97</v>
      </c>
      <c r="GX99" s="359">
        <v>-103</v>
      </c>
      <c r="GY99" s="359">
        <v>-97</v>
      </c>
      <c r="GZ99" s="359">
        <v>-97</v>
      </c>
      <c r="HA99" s="359">
        <v>-103</v>
      </c>
      <c r="HB99" s="359">
        <v>-99</v>
      </c>
      <c r="HC99" s="359">
        <v>-97</v>
      </c>
      <c r="HD99" s="359">
        <v>-103</v>
      </c>
      <c r="HE99" s="359">
        <v>-97</v>
      </c>
      <c r="HF99" s="359">
        <v>-103</v>
      </c>
      <c r="HG99" s="359">
        <v>-99</v>
      </c>
      <c r="HH99" s="359">
        <v>-97</v>
      </c>
      <c r="HI99" s="359">
        <v>-103</v>
      </c>
      <c r="HJ99" s="359">
        <v>-97</v>
      </c>
      <c r="HK99" s="359">
        <v>-103</v>
      </c>
      <c r="HL99" s="359">
        <v>-99</v>
      </c>
      <c r="HM99" s="359">
        <v>-97</v>
      </c>
      <c r="HN99" s="359">
        <v>-103</v>
      </c>
      <c r="HO99" s="359">
        <v>-99</v>
      </c>
      <c r="HP99" s="359">
        <v>-97</v>
      </c>
      <c r="HQ99" s="359">
        <v>-103</v>
      </c>
      <c r="HR99" s="359">
        <v>-99</v>
      </c>
      <c r="HS99" s="359">
        <v>-97</v>
      </c>
      <c r="HT99" s="359">
        <v>-103</v>
      </c>
      <c r="HU99" s="359">
        <v>-99</v>
      </c>
      <c r="HV99" s="359">
        <v>-97</v>
      </c>
      <c r="HW99" s="359">
        <v>-103</v>
      </c>
      <c r="HX99" s="359">
        <v>-99</v>
      </c>
      <c r="HY99" s="359">
        <v>-97</v>
      </c>
      <c r="HZ99" s="359">
        <v>-103</v>
      </c>
      <c r="IA99" s="359">
        <v>-99</v>
      </c>
      <c r="IB99" s="359">
        <v>-97</v>
      </c>
      <c r="IC99" s="359">
        <v>-103</v>
      </c>
      <c r="ID99" s="359">
        <v>-102</v>
      </c>
      <c r="IE99" s="359">
        <v>-102</v>
      </c>
      <c r="IF99" s="359">
        <v>-102</v>
      </c>
      <c r="IG99" s="359">
        <v>-102</v>
      </c>
      <c r="IH99" s="359">
        <v>-102</v>
      </c>
      <c r="II99" s="359">
        <v>-119</v>
      </c>
      <c r="IJ99" s="359">
        <v>-119</v>
      </c>
      <c r="IK99" s="359">
        <v>-119</v>
      </c>
      <c r="IL99" s="359">
        <v>-119</v>
      </c>
      <c r="IM99" s="359">
        <v>-119</v>
      </c>
      <c r="IN99" s="359">
        <v>-119</v>
      </c>
      <c r="IO99" s="359">
        <v>-119</v>
      </c>
      <c r="IP99" s="359">
        <v>-119</v>
      </c>
      <c r="IQ99" s="359">
        <v>-119</v>
      </c>
      <c r="IR99" s="359">
        <v>-119</v>
      </c>
      <c r="IS99" s="359">
        <v>-80.19</v>
      </c>
      <c r="IT99" s="359">
        <v>-119</v>
      </c>
      <c r="IU99" s="359">
        <v>-119</v>
      </c>
      <c r="IV99" s="359">
        <v>-119</v>
      </c>
      <c r="IW99" s="359">
        <v>-121</v>
      </c>
      <c r="IX99" s="359">
        <v>-121</v>
      </c>
      <c r="IY99" s="359">
        <v>-119</v>
      </c>
      <c r="IZ99" s="359">
        <v>-119</v>
      </c>
      <c r="JA99" s="359">
        <v>-119</v>
      </c>
      <c r="JB99" s="359">
        <v>-116</v>
      </c>
      <c r="JC99" s="359">
        <v>-119</v>
      </c>
      <c r="JD99" s="359">
        <v>-95</v>
      </c>
      <c r="JE99" s="359">
        <v>-116</v>
      </c>
      <c r="JF99" s="359">
        <v>-119</v>
      </c>
      <c r="JG99" s="359">
        <v>-119</v>
      </c>
      <c r="JH99" s="359">
        <v>-119</v>
      </c>
      <c r="JI99" s="359">
        <v>-119</v>
      </c>
      <c r="JJ99" s="359">
        <v>-115.14</v>
      </c>
      <c r="JK99" s="359">
        <v>-115.14</v>
      </c>
      <c r="JL99" s="359">
        <v>-80.19</v>
      </c>
      <c r="JM99" s="359">
        <v>-80.19</v>
      </c>
      <c r="JN99" s="359">
        <v>-80.19</v>
      </c>
      <c r="JO99" s="359">
        <v>-77.040000000000006</v>
      </c>
      <c r="JP99" s="359">
        <v>-77.040000000000006</v>
      </c>
      <c r="JQ99" s="359">
        <v>-77.040000000000006</v>
      </c>
      <c r="JR99" s="359">
        <v>-115.14</v>
      </c>
      <c r="JS99" s="359">
        <v>-115.14</v>
      </c>
      <c r="JT99" s="359">
        <v>-115.14</v>
      </c>
      <c r="JU99" s="359">
        <v>-80.19</v>
      </c>
      <c r="JV99" s="359">
        <v>-80.19</v>
      </c>
      <c r="JW99" s="359">
        <v>-80.19</v>
      </c>
      <c r="JX99" s="359">
        <v>-80.19</v>
      </c>
      <c r="JY99" s="359">
        <v>-80.19</v>
      </c>
      <c r="JZ99" s="359">
        <v>-80.19</v>
      </c>
      <c r="KA99" s="359">
        <v>-80.19</v>
      </c>
      <c r="KB99" s="359">
        <v>-80.19</v>
      </c>
      <c r="KC99" s="359">
        <v>-77.040000000000006</v>
      </c>
      <c r="KD99" s="359">
        <v>-77.040000000000006</v>
      </c>
      <c r="KE99" s="359">
        <v>-77.040000000000006</v>
      </c>
      <c r="KF99" s="359">
        <v>-77.040000000000006</v>
      </c>
      <c r="KG99" s="359">
        <v>-77.040000000000006</v>
      </c>
      <c r="KH99" s="359">
        <v>-77.040000000000006</v>
      </c>
      <c r="KI99" s="359">
        <v>-77.040000000000006</v>
      </c>
      <c r="KJ99" s="359">
        <v>-77.040000000000006</v>
      </c>
      <c r="KK99" s="359">
        <v>-77.040000000000006</v>
      </c>
      <c r="KL99" s="359">
        <v>-115.14</v>
      </c>
      <c r="KM99" s="359">
        <v>-115.14</v>
      </c>
      <c r="KN99" s="359">
        <v>-115.14</v>
      </c>
      <c r="KO99" s="359">
        <v>-115.14</v>
      </c>
      <c r="KP99" s="359">
        <v>-115.14</v>
      </c>
      <c r="KQ99" s="359">
        <v>-115.14</v>
      </c>
      <c r="KR99" s="359">
        <v>-115.14</v>
      </c>
      <c r="KS99" s="359">
        <v>-115.14</v>
      </c>
      <c r="KT99" s="359">
        <v>-115.14</v>
      </c>
      <c r="KU99" s="359">
        <v>-115.14</v>
      </c>
      <c r="KV99" s="359">
        <v>-115.14</v>
      </c>
      <c r="KW99" s="359">
        <v>-115.14</v>
      </c>
      <c r="KX99" s="359">
        <v>-115.14</v>
      </c>
      <c r="KY99" s="359">
        <v>-115.14</v>
      </c>
      <c r="KZ99" s="359">
        <v>-115.14</v>
      </c>
      <c r="LA99" s="359">
        <v>-115.14</v>
      </c>
      <c r="LB99" s="359">
        <v>-80.19</v>
      </c>
      <c r="LC99" s="359">
        <v>-80.19</v>
      </c>
      <c r="LD99" s="359">
        <v>-80.19</v>
      </c>
      <c r="LE99" s="359">
        <v>-80.19</v>
      </c>
      <c r="LF99" s="359">
        <v>-80.19</v>
      </c>
      <c r="LG99" s="359">
        <v>-77.040000000000006</v>
      </c>
      <c r="LH99" s="359">
        <v>-77.040000000000006</v>
      </c>
      <c r="LI99" s="359">
        <v>-77.040000000000006</v>
      </c>
      <c r="LJ99" s="359">
        <v>-77.040000000000006</v>
      </c>
      <c r="LK99" s="359">
        <v>-77.040000000000006</v>
      </c>
      <c r="LL99" s="359">
        <v>-115.14</v>
      </c>
      <c r="LM99" s="359">
        <v>-110.961856</v>
      </c>
      <c r="LN99" s="359">
        <v>-119.692111</v>
      </c>
      <c r="LO99" s="359">
        <v>-119.076139</v>
      </c>
      <c r="LP99" s="359">
        <v>-99.449722222199995</v>
      </c>
      <c r="LQ99" s="359">
        <v>-106.65300000000001</v>
      </c>
      <c r="LR99" s="359">
        <v>-80.19</v>
      </c>
      <c r="LS99" s="359">
        <v>-80.19</v>
      </c>
      <c r="LT99" s="359">
        <v>-80.19</v>
      </c>
      <c r="LU99" s="359">
        <v>-80.19</v>
      </c>
      <c r="LV99" s="359">
        <v>-77.040000000000006</v>
      </c>
      <c r="LW99" s="359">
        <v>-77.040000000000006</v>
      </c>
      <c r="LX99" s="359">
        <v>-77.040000000000006</v>
      </c>
      <c r="LY99" s="359">
        <v>-115.14</v>
      </c>
      <c r="LZ99" s="359">
        <v>-115.14</v>
      </c>
      <c r="MA99" s="359">
        <v>-115.14</v>
      </c>
    </row>
    <row r="100" spans="2:339" ht="141" thickBot="1" x14ac:dyDescent="0.25">
      <c r="B100" s="355"/>
      <c r="C100" s="356" t="s">
        <v>827</v>
      </c>
      <c r="D100" s="357" t="s">
        <v>824</v>
      </c>
      <c r="E100" s="359">
        <v>35.167999999999999</v>
      </c>
      <c r="F100" s="359">
        <v>35.167999999999999</v>
      </c>
      <c r="G100" s="359">
        <v>35.167999999999999</v>
      </c>
      <c r="H100" s="359">
        <v>35.167999999999999</v>
      </c>
      <c r="I100" s="359">
        <v>23</v>
      </c>
      <c r="J100" s="359">
        <v>7.6</v>
      </c>
      <c r="K100" s="359">
        <v>23</v>
      </c>
      <c r="L100" s="359">
        <v>23</v>
      </c>
      <c r="M100" s="359">
        <v>15.791999999999989</v>
      </c>
      <c r="N100" s="359">
        <v>77.09396000000001</v>
      </c>
      <c r="O100" s="359">
        <v>35.319920000000003</v>
      </c>
      <c r="P100" s="359">
        <v>15.791999999999989</v>
      </c>
      <c r="Q100" s="359">
        <v>77.09396000000001</v>
      </c>
      <c r="R100" s="359">
        <v>35.319920000000003</v>
      </c>
      <c r="S100" s="359">
        <v>15.791999999999989</v>
      </c>
      <c r="T100" s="359">
        <v>77.09396000000001</v>
      </c>
      <c r="U100" s="359">
        <v>35.319920000000003</v>
      </c>
      <c r="V100" s="359">
        <v>15.791999999999989</v>
      </c>
      <c r="W100" s="359">
        <v>77.09396000000001</v>
      </c>
      <c r="X100" s="359">
        <v>49.011199999999988</v>
      </c>
      <c r="Y100" s="359">
        <v>35.319920000000003</v>
      </c>
      <c r="Z100" s="359">
        <v>15.791999999999989</v>
      </c>
      <c r="AA100" s="359">
        <v>77.09396000000001</v>
      </c>
      <c r="AB100" s="359">
        <v>35.319920000000003</v>
      </c>
      <c r="AC100" s="359">
        <v>15.791999999999989</v>
      </c>
      <c r="AD100" s="359">
        <v>77.09396000000001</v>
      </c>
      <c r="AE100" s="359">
        <v>35.319920000000003</v>
      </c>
      <c r="AF100" s="359">
        <v>15.791999999999989</v>
      </c>
      <c r="AG100" s="359">
        <v>77.09396000000001</v>
      </c>
      <c r="AH100" s="359">
        <v>35.319920000000003</v>
      </c>
      <c r="AI100" s="359">
        <v>15.791999999999989</v>
      </c>
      <c r="AJ100" s="359">
        <v>77.09396000000001</v>
      </c>
      <c r="AK100" s="359">
        <v>35.319920000000003</v>
      </c>
      <c r="AL100" s="359">
        <v>15.791999999999989</v>
      </c>
      <c r="AM100" s="359">
        <v>77.09396000000001</v>
      </c>
      <c r="AN100" s="359">
        <v>35.319920000000003</v>
      </c>
      <c r="AO100" s="359">
        <v>15.791999999999989</v>
      </c>
      <c r="AP100" s="359">
        <v>77.09396000000001</v>
      </c>
      <c r="AQ100" s="359">
        <v>35.319920000000003</v>
      </c>
      <c r="AR100" s="359">
        <v>15.791999999999989</v>
      </c>
      <c r="AS100" s="359">
        <v>77.09396000000001</v>
      </c>
      <c r="AT100" s="359">
        <v>12.9382</v>
      </c>
      <c r="AU100" s="359">
        <v>15.892799999999999</v>
      </c>
      <c r="AV100" s="359">
        <v>35.167999999999999</v>
      </c>
      <c r="AW100" s="359">
        <v>35.167999999999999</v>
      </c>
      <c r="AX100" s="359">
        <v>38</v>
      </c>
      <c r="AY100" s="359">
        <v>38</v>
      </c>
      <c r="AZ100" s="359">
        <v>38</v>
      </c>
      <c r="BA100" s="359">
        <v>38</v>
      </c>
      <c r="BB100" s="359">
        <v>35.167999999999999</v>
      </c>
      <c r="BC100" s="359">
        <v>35.167999999999999</v>
      </c>
      <c r="BD100" s="359">
        <v>35.167999999999999</v>
      </c>
      <c r="BE100" s="359">
        <v>35.167999999999999</v>
      </c>
      <c r="BF100" s="359">
        <v>35.167999999999999</v>
      </c>
      <c r="BG100" s="359">
        <v>35.167999999999999</v>
      </c>
      <c r="BH100" s="359">
        <v>35.167999999999999</v>
      </c>
      <c r="BI100" s="359">
        <v>38</v>
      </c>
      <c r="BJ100" s="359">
        <v>38</v>
      </c>
      <c r="BK100" s="359">
        <v>38</v>
      </c>
      <c r="BL100" s="359">
        <v>38</v>
      </c>
      <c r="BM100" s="359">
        <v>38</v>
      </c>
      <c r="BN100" s="359">
        <v>35.167999999999999</v>
      </c>
      <c r="BO100" s="359">
        <v>35.167999999999999</v>
      </c>
      <c r="BP100" s="359">
        <v>35.167999999999999</v>
      </c>
      <c r="BQ100" s="359">
        <v>35.319920000000003</v>
      </c>
      <c r="BR100" s="359">
        <v>13.23375999999999</v>
      </c>
      <c r="BS100" s="359">
        <v>20.273679999999999</v>
      </c>
      <c r="BT100" s="359">
        <v>24.821400000000001</v>
      </c>
      <c r="BU100" s="359">
        <v>24.821400000000001</v>
      </c>
      <c r="BV100" s="359">
        <v>14.09020000000001</v>
      </c>
      <c r="BW100" s="359">
        <v>14.51</v>
      </c>
      <c r="BX100" s="359">
        <v>15.35365600000001</v>
      </c>
      <c r="BY100" s="359">
        <v>15.35365600000001</v>
      </c>
      <c r="BZ100" s="359">
        <v>13.481999999999999</v>
      </c>
      <c r="CA100" s="359">
        <v>13.33627199999999</v>
      </c>
      <c r="CB100" s="359">
        <v>29.475999999999999</v>
      </c>
      <c r="CC100" s="359">
        <v>29.475999999999999</v>
      </c>
      <c r="CD100" s="359">
        <v>28.525103999999999</v>
      </c>
      <c r="CE100" s="359">
        <v>14.627808</v>
      </c>
      <c r="CF100" s="359">
        <v>14.61504</v>
      </c>
      <c r="CG100" s="359">
        <v>40.037616</v>
      </c>
      <c r="CH100" s="359">
        <v>12.915599999999991</v>
      </c>
      <c r="CI100" s="359">
        <v>15.01599999999997</v>
      </c>
      <c r="CJ100" s="359">
        <v>14.544</v>
      </c>
      <c r="CK100" s="359">
        <v>13.874599999999999</v>
      </c>
      <c r="CL100" s="359">
        <v>29.475999999999999</v>
      </c>
      <c r="CM100" s="359">
        <v>26.312999999999999</v>
      </c>
      <c r="CN100" s="359">
        <v>13.481999999999999</v>
      </c>
      <c r="CO100" s="359">
        <v>40.037616</v>
      </c>
      <c r="CP100" s="359">
        <v>14.51</v>
      </c>
      <c r="CQ100" s="359">
        <v>15.35365600000001</v>
      </c>
      <c r="CR100" s="359">
        <v>13.481999999999999</v>
      </c>
      <c r="CS100" s="359">
        <v>13.33627199999999</v>
      </c>
      <c r="CT100" s="359">
        <v>29.475999999999999</v>
      </c>
      <c r="CU100" s="359">
        <v>26.312999999999999</v>
      </c>
      <c r="CV100" s="359">
        <v>14.627808</v>
      </c>
      <c r="CW100" s="359">
        <v>14.61504</v>
      </c>
      <c r="CX100" s="359">
        <v>27.475688000000002</v>
      </c>
      <c r="CY100" s="359">
        <v>27.475688000000002</v>
      </c>
      <c r="CZ100" s="359">
        <v>28.982800000000001</v>
      </c>
      <c r="DA100" s="359">
        <v>12.915599999999991</v>
      </c>
      <c r="DB100" s="359">
        <v>15.01599999999997</v>
      </c>
      <c r="DC100" s="359">
        <v>14.544</v>
      </c>
      <c r="DD100" s="359">
        <v>13.874599999999999</v>
      </c>
      <c r="DE100" s="359">
        <v>14.51</v>
      </c>
      <c r="DF100" s="359">
        <v>14.51</v>
      </c>
      <c r="DG100" s="359">
        <v>15.35365600000001</v>
      </c>
      <c r="DH100" s="359">
        <v>15.35365600000001</v>
      </c>
      <c r="DI100" s="359">
        <v>14.627808</v>
      </c>
      <c r="DJ100" s="359">
        <v>14.61504</v>
      </c>
      <c r="DK100" s="359">
        <v>29.475999999999999</v>
      </c>
      <c r="DL100" s="359">
        <v>26.312999999999999</v>
      </c>
      <c r="DM100" s="359">
        <v>14.243472000000001</v>
      </c>
      <c r="DN100" s="359">
        <v>13.481999999999999</v>
      </c>
      <c r="DO100" s="359">
        <v>13.33627199999999</v>
      </c>
      <c r="DP100" s="359">
        <v>40.037616</v>
      </c>
      <c r="DQ100" s="359">
        <v>14.51</v>
      </c>
      <c r="DR100" s="359">
        <v>14.51</v>
      </c>
      <c r="DS100" s="359">
        <v>15.35365600000001</v>
      </c>
      <c r="DT100" s="359">
        <v>13.481999999999999</v>
      </c>
      <c r="DU100" s="359">
        <v>13.481999999999999</v>
      </c>
      <c r="DV100" s="359">
        <v>13.33627199999999</v>
      </c>
      <c r="DW100" s="359">
        <v>29.475999999999999</v>
      </c>
      <c r="DX100" s="359">
        <v>14.627808</v>
      </c>
      <c r="DY100" s="359">
        <v>14.61504</v>
      </c>
      <c r="DZ100" s="359">
        <v>27.475688000000002</v>
      </c>
      <c r="EA100" s="359">
        <v>27.475688000000002</v>
      </c>
      <c r="EB100" s="359">
        <v>28.982800000000001</v>
      </c>
      <c r="EC100" s="359">
        <v>12.915599999999991</v>
      </c>
      <c r="ED100" s="359">
        <v>15.01599999999997</v>
      </c>
      <c r="EE100" s="359">
        <v>14.544</v>
      </c>
      <c r="EF100" s="359">
        <v>13.874599999999999</v>
      </c>
      <c r="EG100" s="359">
        <v>14.51</v>
      </c>
      <c r="EH100" s="359">
        <v>14.51</v>
      </c>
      <c r="EI100" s="359">
        <v>15.35365600000001</v>
      </c>
      <c r="EJ100" s="359">
        <v>15.35365600000001</v>
      </c>
      <c r="EK100" s="359">
        <v>14.627808</v>
      </c>
      <c r="EL100" s="359">
        <v>14.61504</v>
      </c>
      <c r="EM100" s="359">
        <v>29.475999999999999</v>
      </c>
      <c r="EN100" s="359">
        <v>14.51</v>
      </c>
      <c r="EO100" s="359">
        <v>15.35365600000001</v>
      </c>
      <c r="EP100" s="359">
        <v>13.481999999999999</v>
      </c>
      <c r="EQ100" s="359">
        <v>13.33627199999999</v>
      </c>
      <c r="ER100" s="359">
        <v>29.475999999999999</v>
      </c>
      <c r="ES100" s="359">
        <v>29.475999999999999</v>
      </c>
      <c r="ET100" s="359">
        <v>28.525103999999999</v>
      </c>
      <c r="EU100" s="359">
        <v>14.627808</v>
      </c>
      <c r="EV100" s="359">
        <v>14.61504</v>
      </c>
      <c r="EW100" s="359">
        <v>40.037616</v>
      </c>
      <c r="EX100" s="359">
        <v>12.915599999999991</v>
      </c>
      <c r="EY100" s="359">
        <v>15.01599999999997</v>
      </c>
      <c r="EZ100" s="359">
        <v>14.544</v>
      </c>
      <c r="FA100" s="359">
        <v>13.874599999999999</v>
      </c>
      <c r="FB100" s="359">
        <v>15.35365600000001</v>
      </c>
      <c r="FC100" s="359">
        <v>13.481999999999999</v>
      </c>
      <c r="FD100" s="359">
        <v>14.51</v>
      </c>
      <c r="FE100" s="359">
        <v>14.51</v>
      </c>
      <c r="FF100" s="359">
        <v>15.35365600000001</v>
      </c>
      <c r="FG100" s="359">
        <v>15.35365600000001</v>
      </c>
      <c r="FH100" s="359">
        <v>13.481999999999999</v>
      </c>
      <c r="FI100" s="359">
        <v>13.33627199999999</v>
      </c>
      <c r="FJ100" s="359">
        <v>29.475999999999999</v>
      </c>
      <c r="FK100" s="359">
        <v>29.475999999999999</v>
      </c>
      <c r="FL100" s="359">
        <v>28.525103999999999</v>
      </c>
      <c r="FM100" s="359">
        <v>14.627808</v>
      </c>
      <c r="FN100" s="359">
        <v>14.61504</v>
      </c>
      <c r="FO100" s="359">
        <v>40.037616</v>
      </c>
      <c r="FP100" s="359">
        <v>12.915599999999991</v>
      </c>
      <c r="FQ100" s="359">
        <v>15.01599999999997</v>
      </c>
      <c r="FR100" s="359">
        <v>14.544</v>
      </c>
      <c r="FS100" s="359">
        <v>13.874599999999999</v>
      </c>
      <c r="FT100" s="359">
        <v>14.61504</v>
      </c>
      <c r="FU100" s="359">
        <v>29.475999999999999</v>
      </c>
      <c r="FV100" s="359">
        <v>26.312999999999999</v>
      </c>
      <c r="FW100" s="359">
        <v>28.982800000000001</v>
      </c>
      <c r="FX100" s="359">
        <v>40.037616</v>
      </c>
      <c r="FY100" s="359">
        <v>14.5184</v>
      </c>
      <c r="FZ100" s="359">
        <v>14.071</v>
      </c>
      <c r="GA100" s="359">
        <v>14.95060000000001</v>
      </c>
      <c r="GB100" s="359">
        <v>14.1952</v>
      </c>
      <c r="GC100" s="359">
        <v>13.359</v>
      </c>
      <c r="GD100" s="359">
        <v>13.548999999999999</v>
      </c>
      <c r="GE100" s="359">
        <v>77.611199999999997</v>
      </c>
      <c r="GF100" s="359">
        <v>77.611199999999997</v>
      </c>
      <c r="GG100" s="359">
        <v>12.648199999999999</v>
      </c>
      <c r="GH100" s="359">
        <v>12.648199999999999</v>
      </c>
      <c r="GI100" s="359">
        <v>13.548999999999999</v>
      </c>
      <c r="GJ100" s="359">
        <v>12.648199999999999</v>
      </c>
      <c r="GK100" s="359">
        <v>77.611199999999997</v>
      </c>
      <c r="GL100" s="359">
        <v>77.611199999999997</v>
      </c>
      <c r="GM100" s="359">
        <v>12.648199999999999</v>
      </c>
      <c r="GN100" s="359">
        <v>13.481999999999999</v>
      </c>
      <c r="GO100" s="359">
        <v>13.548999999999999</v>
      </c>
      <c r="GP100" s="359">
        <v>13.548999999999999</v>
      </c>
      <c r="GQ100" s="359">
        <v>13.359</v>
      </c>
      <c r="GR100" s="359">
        <v>14.427199999999999</v>
      </c>
      <c r="GS100" s="359">
        <v>35.319920000000003</v>
      </c>
      <c r="GT100" s="359">
        <v>26.776</v>
      </c>
      <c r="GU100" s="359">
        <v>34.947200000000009</v>
      </c>
      <c r="GV100" s="359">
        <v>34.947200000000009</v>
      </c>
      <c r="GW100" s="359">
        <v>26.776</v>
      </c>
      <c r="GX100" s="359">
        <v>34.947200000000009</v>
      </c>
      <c r="GY100" s="359">
        <v>26.776</v>
      </c>
      <c r="GZ100" s="359">
        <v>26.776</v>
      </c>
      <c r="HA100" s="359">
        <v>34.947200000000009</v>
      </c>
      <c r="HB100" s="359">
        <v>49.374000000000002</v>
      </c>
      <c r="HC100" s="359">
        <v>26.776</v>
      </c>
      <c r="HD100" s="359">
        <v>34.947200000000009</v>
      </c>
      <c r="HE100" s="359">
        <v>26.776</v>
      </c>
      <c r="HF100" s="359">
        <v>34.947200000000009</v>
      </c>
      <c r="HG100" s="359">
        <v>49.374000000000002</v>
      </c>
      <c r="HH100" s="359">
        <v>26.776</v>
      </c>
      <c r="HI100" s="359">
        <v>34.947200000000009</v>
      </c>
      <c r="HJ100" s="359">
        <v>26.776</v>
      </c>
      <c r="HK100" s="359">
        <v>34.947200000000009</v>
      </c>
      <c r="HL100" s="359">
        <v>49.374000000000002</v>
      </c>
      <c r="HM100" s="359">
        <v>26.776</v>
      </c>
      <c r="HN100" s="359">
        <v>34.947200000000009</v>
      </c>
      <c r="HO100" s="359">
        <v>49.374000000000002</v>
      </c>
      <c r="HP100" s="359">
        <v>26.776</v>
      </c>
      <c r="HQ100" s="359">
        <v>34.947200000000009</v>
      </c>
      <c r="HR100" s="359">
        <v>49.374000000000002</v>
      </c>
      <c r="HS100" s="359">
        <v>26.776</v>
      </c>
      <c r="HT100" s="359">
        <v>34.947200000000009</v>
      </c>
      <c r="HU100" s="359">
        <v>49.374000000000002</v>
      </c>
      <c r="HV100" s="359">
        <v>26.776</v>
      </c>
      <c r="HW100" s="359">
        <v>34.947200000000009</v>
      </c>
      <c r="HX100" s="359">
        <v>49.374000000000002</v>
      </c>
      <c r="HY100" s="359">
        <v>26.776</v>
      </c>
      <c r="HZ100" s="359">
        <v>34.947200000000009</v>
      </c>
      <c r="IA100" s="359">
        <v>49.374000000000002</v>
      </c>
      <c r="IB100" s="359">
        <v>26.776</v>
      </c>
      <c r="IC100" s="359">
        <v>34.947200000000009</v>
      </c>
      <c r="ID100" s="359">
        <v>38</v>
      </c>
      <c r="IE100" s="359">
        <v>38</v>
      </c>
      <c r="IF100" s="359">
        <v>38</v>
      </c>
      <c r="IG100" s="359">
        <v>38</v>
      </c>
      <c r="IH100" s="359">
        <v>38</v>
      </c>
      <c r="II100" s="359">
        <v>14.01</v>
      </c>
      <c r="IJ100" s="359">
        <v>14.01</v>
      </c>
      <c r="IK100" s="359">
        <v>14.01</v>
      </c>
      <c r="IL100" s="359">
        <v>14.01</v>
      </c>
      <c r="IM100" s="359">
        <v>14.01</v>
      </c>
      <c r="IN100" s="359">
        <v>14.01</v>
      </c>
      <c r="IO100" s="359">
        <v>14.01</v>
      </c>
      <c r="IP100" s="359">
        <v>14.01</v>
      </c>
      <c r="IQ100" s="359">
        <v>14.01</v>
      </c>
      <c r="IR100" s="359">
        <v>14.01</v>
      </c>
      <c r="IS100" s="359">
        <v>77.382080000000002</v>
      </c>
      <c r="IT100" s="359">
        <v>13.42</v>
      </c>
      <c r="IU100" s="359">
        <v>13.42</v>
      </c>
      <c r="IV100" s="359">
        <v>13.42</v>
      </c>
      <c r="IW100" s="359">
        <v>14.671799999999999</v>
      </c>
      <c r="IX100" s="359">
        <v>14.671799999999999</v>
      </c>
      <c r="IY100" s="359">
        <v>13.953200000000001</v>
      </c>
      <c r="IZ100" s="359">
        <v>14.01</v>
      </c>
      <c r="JA100" s="359">
        <v>14.01</v>
      </c>
      <c r="JB100" s="359">
        <v>13.359</v>
      </c>
      <c r="JC100" s="359">
        <v>14.01</v>
      </c>
      <c r="JD100" s="359">
        <v>28.907</v>
      </c>
      <c r="JE100" s="359">
        <v>14.811999999999999</v>
      </c>
      <c r="JF100" s="359">
        <v>12.648999999999999</v>
      </c>
      <c r="JG100" s="359">
        <v>12.648999999999999</v>
      </c>
      <c r="JH100" s="359">
        <v>12.648999999999999</v>
      </c>
      <c r="JI100" s="359">
        <v>12.648999999999999</v>
      </c>
      <c r="JJ100" s="359">
        <v>17.048003199999592</v>
      </c>
      <c r="JK100" s="359">
        <v>17.048003199999592</v>
      </c>
      <c r="JL100" s="359">
        <v>88.97</v>
      </c>
      <c r="JM100" s="359">
        <v>88.97</v>
      </c>
      <c r="JN100" s="359">
        <v>88.97</v>
      </c>
      <c r="JO100" s="359">
        <v>47.82</v>
      </c>
      <c r="JP100" s="359">
        <v>47.82</v>
      </c>
      <c r="JQ100" s="359">
        <v>47.82</v>
      </c>
      <c r="JR100" s="359">
        <v>15.72</v>
      </c>
      <c r="JS100" s="359">
        <v>15.72</v>
      </c>
      <c r="JT100" s="359">
        <v>15.72</v>
      </c>
      <c r="JU100" s="359">
        <v>88.97</v>
      </c>
      <c r="JV100" s="359">
        <v>88.97</v>
      </c>
      <c r="JW100" s="359">
        <v>88.97</v>
      </c>
      <c r="JX100" s="359">
        <v>88.97</v>
      </c>
      <c r="JY100" s="359">
        <v>88.97</v>
      </c>
      <c r="JZ100" s="359">
        <v>88.97</v>
      </c>
      <c r="KA100" s="359">
        <v>88.97</v>
      </c>
      <c r="KB100" s="359">
        <v>88.97</v>
      </c>
      <c r="KC100" s="359">
        <v>47.82</v>
      </c>
      <c r="KD100" s="359">
        <v>47.82</v>
      </c>
      <c r="KE100" s="359">
        <v>47.82</v>
      </c>
      <c r="KF100" s="359">
        <v>47.82</v>
      </c>
      <c r="KG100" s="359">
        <v>47.82</v>
      </c>
      <c r="KH100" s="359">
        <v>47.82</v>
      </c>
      <c r="KI100" s="359">
        <v>47.82</v>
      </c>
      <c r="KJ100" s="359">
        <v>47.82</v>
      </c>
      <c r="KK100" s="359">
        <v>47.82</v>
      </c>
      <c r="KL100" s="359">
        <v>15.72</v>
      </c>
      <c r="KM100" s="359">
        <v>15.72</v>
      </c>
      <c r="KN100" s="359">
        <v>15.72</v>
      </c>
      <c r="KO100" s="359">
        <v>15.72</v>
      </c>
      <c r="KP100" s="359">
        <v>15.72</v>
      </c>
      <c r="KQ100" s="359">
        <v>15.72</v>
      </c>
      <c r="KR100" s="359">
        <v>15.72</v>
      </c>
      <c r="KS100" s="359">
        <v>15.72</v>
      </c>
      <c r="KT100" s="359">
        <v>15.72</v>
      </c>
      <c r="KU100" s="359">
        <v>15.72</v>
      </c>
      <c r="KV100" s="359">
        <v>15.72</v>
      </c>
      <c r="KW100" s="359">
        <v>15.72</v>
      </c>
      <c r="KX100" s="359">
        <v>15.72</v>
      </c>
      <c r="KY100" s="359">
        <v>15.72</v>
      </c>
      <c r="KZ100" s="359">
        <v>15.72</v>
      </c>
      <c r="LA100" s="359">
        <v>15.72</v>
      </c>
      <c r="LB100" s="359">
        <v>88.97</v>
      </c>
      <c r="LC100" s="359">
        <v>88.97</v>
      </c>
      <c r="LD100" s="359">
        <v>88.97</v>
      </c>
      <c r="LE100" s="359">
        <v>88.97</v>
      </c>
      <c r="LF100" s="359">
        <v>88.97</v>
      </c>
      <c r="LG100" s="359">
        <v>47.82</v>
      </c>
      <c r="LH100" s="359">
        <v>47.82</v>
      </c>
      <c r="LI100" s="359">
        <v>47.82</v>
      </c>
      <c r="LJ100" s="359">
        <v>47.82</v>
      </c>
      <c r="LK100" s="359">
        <v>47.82</v>
      </c>
      <c r="LL100" s="359">
        <v>15.72</v>
      </c>
      <c r="LM100" s="359">
        <v>35.402719283505142</v>
      </c>
      <c r="LN100" s="359">
        <v>14.40436342180563</v>
      </c>
      <c r="LO100" s="359">
        <v>16.375563143030739</v>
      </c>
      <c r="LP100" s="359">
        <v>48.482956528674123</v>
      </c>
      <c r="LQ100" s="359">
        <v>23.5751687288864</v>
      </c>
      <c r="LR100" s="359">
        <v>88.97</v>
      </c>
      <c r="LS100" s="359">
        <v>88.97</v>
      </c>
      <c r="LT100" s="359">
        <v>88.97</v>
      </c>
      <c r="LU100" s="359">
        <v>88.97</v>
      </c>
      <c r="LV100" s="359">
        <v>47.82</v>
      </c>
      <c r="LW100" s="359">
        <v>47.82</v>
      </c>
      <c r="LX100" s="359">
        <v>47.82</v>
      </c>
      <c r="LY100" s="359">
        <v>15.72</v>
      </c>
      <c r="LZ100" s="359">
        <v>15.72</v>
      </c>
      <c r="MA100" s="359">
        <v>15.72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4F12-9744-46FD-90A7-24A27867A569}">
  <dimension ref="A1:G331"/>
  <sheetViews>
    <sheetView zoomScale="80" workbookViewId="0">
      <selection activeCell="H6" sqref="H6"/>
    </sheetView>
  </sheetViews>
  <sheetFormatPr defaultColWidth="8.85546875" defaultRowHeight="14.25" x14ac:dyDescent="0.2"/>
  <cols>
    <col min="1" max="1" width="5.140625" style="73" customWidth="1"/>
    <col min="2" max="2" width="5.28515625" style="10" customWidth="1"/>
    <col min="3" max="3" width="75.28515625" style="3" customWidth="1"/>
    <col min="4" max="4" width="10" style="2" customWidth="1"/>
    <col min="5" max="6" width="14" style="5" customWidth="1"/>
    <col min="7" max="7" width="14.140625" style="2" customWidth="1"/>
    <col min="8" max="16384" width="8.85546875" style="3"/>
  </cols>
  <sheetData>
    <row r="1" spans="1:7" s="1" customFormat="1" ht="42.6" customHeight="1" thickBot="1" x14ac:dyDescent="0.25">
      <c r="A1" s="72">
        <v>1</v>
      </c>
      <c r="B1" s="12"/>
      <c r="C1" s="39" t="s">
        <v>0</v>
      </c>
      <c r="D1" s="13" t="s">
        <v>1</v>
      </c>
      <c r="E1" s="14" t="s">
        <v>42</v>
      </c>
      <c r="F1" s="14" t="s">
        <v>43</v>
      </c>
      <c r="G1" s="15" t="s">
        <v>2</v>
      </c>
    </row>
    <row r="2" spans="1:7" s="8" customFormat="1" ht="30" customHeight="1" thickBot="1" x14ac:dyDescent="0.25">
      <c r="A2" s="73">
        <f>A1+1</f>
        <v>2</v>
      </c>
      <c r="B2" s="16">
        <v>1</v>
      </c>
      <c r="C2" s="30" t="s">
        <v>3</v>
      </c>
      <c r="D2" s="31"/>
      <c r="E2" s="32"/>
      <c r="F2" s="32"/>
      <c r="G2" s="83"/>
    </row>
    <row r="3" spans="1:7" ht="19.899999999999999" customHeight="1" thickBot="1" x14ac:dyDescent="0.25">
      <c r="A3" s="73">
        <f t="shared" ref="A3:A67" si="0">A2+1</f>
        <v>3</v>
      </c>
      <c r="B3" s="18">
        <v>1.1000000000000001</v>
      </c>
      <c r="C3" s="19" t="s">
        <v>261</v>
      </c>
      <c r="D3" s="20"/>
      <c r="E3" s="21" t="s">
        <v>4</v>
      </c>
      <c r="F3" s="21" t="s">
        <v>44</v>
      </c>
      <c r="G3" s="20"/>
    </row>
    <row r="4" spans="1:7" ht="19.899999999999999" customHeight="1" thickBot="1" x14ac:dyDescent="0.25">
      <c r="A4" s="73">
        <f t="shared" si="0"/>
        <v>4</v>
      </c>
      <c r="B4" s="18">
        <v>1.2</v>
      </c>
      <c r="C4" s="19" t="s">
        <v>5</v>
      </c>
      <c r="D4" s="20"/>
      <c r="E4" s="21" t="s">
        <v>6</v>
      </c>
      <c r="F4" s="21" t="s">
        <v>45</v>
      </c>
      <c r="G4" s="20"/>
    </row>
    <row r="5" spans="1:7" ht="19.899999999999999" customHeight="1" thickBot="1" x14ac:dyDescent="0.25">
      <c r="A5" s="73">
        <f t="shared" si="0"/>
        <v>5</v>
      </c>
      <c r="B5" s="18">
        <v>1.3</v>
      </c>
      <c r="C5" s="19" t="s">
        <v>7</v>
      </c>
      <c r="D5" s="20"/>
      <c r="E5" s="21" t="s">
        <v>8</v>
      </c>
      <c r="F5" s="21" t="s">
        <v>46</v>
      </c>
      <c r="G5" s="20"/>
    </row>
    <row r="6" spans="1:7" ht="19.899999999999999" customHeight="1" thickBot="1" x14ac:dyDescent="0.25">
      <c r="A6" s="73">
        <f t="shared" si="0"/>
        <v>6</v>
      </c>
      <c r="B6" s="291">
        <v>1.4</v>
      </c>
      <c r="C6" s="19" t="s">
        <v>564</v>
      </c>
      <c r="D6" s="20" t="s">
        <v>565</v>
      </c>
      <c r="E6" s="292">
        <v>45108</v>
      </c>
      <c r="F6" s="292">
        <v>36251</v>
      </c>
      <c r="G6" s="296"/>
    </row>
    <row r="7" spans="1:7" s="8" customFormat="1" ht="30" customHeight="1" thickBot="1" x14ac:dyDescent="0.25">
      <c r="A7" s="73">
        <f t="shared" si="0"/>
        <v>7</v>
      </c>
      <c r="B7" s="16">
        <v>2</v>
      </c>
      <c r="C7" s="30" t="s">
        <v>9</v>
      </c>
      <c r="D7" s="31"/>
      <c r="E7" s="32"/>
      <c r="F7" s="32"/>
      <c r="G7" s="83"/>
    </row>
    <row r="8" spans="1:7" ht="30" customHeight="1" thickBot="1" x14ac:dyDescent="0.25">
      <c r="A8" s="73">
        <f t="shared" si="0"/>
        <v>8</v>
      </c>
      <c r="B8" s="18">
        <v>2.1</v>
      </c>
      <c r="C8" s="19" t="s">
        <v>10</v>
      </c>
      <c r="D8" s="22" t="s">
        <v>11</v>
      </c>
      <c r="E8" s="21">
        <v>201</v>
      </c>
      <c r="F8" s="21">
        <v>158</v>
      </c>
      <c r="G8" s="20"/>
    </row>
    <row r="9" spans="1:7" ht="19.899999999999999" customHeight="1" thickBot="1" x14ac:dyDescent="0.25">
      <c r="A9" s="73">
        <f t="shared" si="0"/>
        <v>9</v>
      </c>
      <c r="B9" s="18">
        <v>2.2000000000000002</v>
      </c>
      <c r="C9" s="19" t="s">
        <v>127</v>
      </c>
      <c r="D9" s="20"/>
      <c r="E9" s="21" t="s">
        <v>125</v>
      </c>
      <c r="F9" s="21" t="s">
        <v>126</v>
      </c>
      <c r="G9" s="20"/>
    </row>
    <row r="10" spans="1:7" s="8" customFormat="1" ht="30" customHeight="1" thickBot="1" x14ac:dyDescent="0.25">
      <c r="A10" s="73">
        <f t="shared" si="0"/>
        <v>10</v>
      </c>
      <c r="B10" s="16">
        <v>3</v>
      </c>
      <c r="C10" s="30" t="s">
        <v>12</v>
      </c>
      <c r="D10" s="31"/>
      <c r="E10" s="32"/>
      <c r="F10" s="32"/>
      <c r="G10" s="83"/>
    </row>
    <row r="11" spans="1:7" s="4" customFormat="1" ht="30" customHeight="1" thickBot="1" x14ac:dyDescent="0.25">
      <c r="A11" s="73">
        <f t="shared" si="0"/>
        <v>11</v>
      </c>
      <c r="B11" s="23">
        <v>3.1</v>
      </c>
      <c r="C11" s="24" t="s">
        <v>353</v>
      </c>
      <c r="D11" s="22" t="s">
        <v>14</v>
      </c>
      <c r="E11" s="21" t="s">
        <v>15</v>
      </c>
      <c r="F11" s="21" t="s">
        <v>15</v>
      </c>
      <c r="G11" s="22"/>
    </row>
    <row r="12" spans="1:7" s="4" customFormat="1" ht="30" customHeight="1" thickBot="1" x14ac:dyDescent="0.25">
      <c r="A12" s="73">
        <f t="shared" si="0"/>
        <v>12</v>
      </c>
      <c r="B12" s="23">
        <v>3.2</v>
      </c>
      <c r="C12" s="24" t="s">
        <v>16</v>
      </c>
      <c r="D12" s="22" t="s">
        <v>14</v>
      </c>
      <c r="E12" s="21" t="s">
        <v>17</v>
      </c>
      <c r="F12" s="21" t="s">
        <v>15</v>
      </c>
      <c r="G12" s="22"/>
    </row>
    <row r="13" spans="1:7" ht="19.899999999999999" customHeight="1" thickBot="1" x14ac:dyDescent="0.25">
      <c r="A13" s="73">
        <f t="shared" si="0"/>
        <v>13</v>
      </c>
      <c r="B13" s="18">
        <v>3.3</v>
      </c>
      <c r="C13" s="19" t="s">
        <v>47</v>
      </c>
      <c r="D13" s="20" t="s">
        <v>18</v>
      </c>
      <c r="E13" s="21">
        <v>29.75</v>
      </c>
      <c r="F13" s="21">
        <v>28.4</v>
      </c>
      <c r="G13" s="20"/>
    </row>
    <row r="14" spans="1:7" ht="27" customHeight="1" thickBot="1" x14ac:dyDescent="0.25">
      <c r="A14" s="73">
        <f t="shared" si="0"/>
        <v>14</v>
      </c>
      <c r="B14" s="18">
        <v>3.4</v>
      </c>
      <c r="C14" s="19" t="s">
        <v>50</v>
      </c>
      <c r="D14" s="20"/>
      <c r="E14" s="21" t="s">
        <v>19</v>
      </c>
      <c r="F14" s="21" t="s">
        <v>48</v>
      </c>
      <c r="G14" s="20"/>
    </row>
    <row r="15" spans="1:7" ht="19.899999999999999" customHeight="1" thickBot="1" x14ac:dyDescent="0.25">
      <c r="A15" s="73">
        <f t="shared" si="0"/>
        <v>15</v>
      </c>
      <c r="B15" s="18">
        <v>3.5</v>
      </c>
      <c r="C15" s="19" t="s">
        <v>49</v>
      </c>
      <c r="D15" s="20" t="s">
        <v>18</v>
      </c>
      <c r="E15" s="21">
        <v>19.95</v>
      </c>
      <c r="F15" s="21">
        <v>18.600000000000001</v>
      </c>
      <c r="G15" s="20"/>
    </row>
    <row r="16" spans="1:7" ht="29.25" customHeight="1" thickBot="1" x14ac:dyDescent="0.25">
      <c r="A16" s="73">
        <f t="shared" si="0"/>
        <v>16</v>
      </c>
      <c r="B16" s="18">
        <v>3.6</v>
      </c>
      <c r="C16" s="19" t="s">
        <v>51</v>
      </c>
      <c r="D16" s="20"/>
      <c r="E16" s="21" t="s">
        <v>20</v>
      </c>
      <c r="F16" s="21" t="s">
        <v>48</v>
      </c>
      <c r="G16" s="20"/>
    </row>
    <row r="17" spans="1:7" ht="30" customHeight="1" thickBot="1" x14ac:dyDescent="0.25">
      <c r="A17" s="73">
        <f t="shared" si="0"/>
        <v>17</v>
      </c>
      <c r="B17" s="18" t="s">
        <v>163</v>
      </c>
      <c r="C17" s="24" t="s">
        <v>252</v>
      </c>
      <c r="D17" s="20"/>
      <c r="E17" s="21" t="s">
        <v>22</v>
      </c>
      <c r="F17" s="21" t="s">
        <v>52</v>
      </c>
      <c r="G17" s="20"/>
    </row>
    <row r="18" spans="1:7" ht="19.899999999999999" customHeight="1" thickBot="1" x14ac:dyDescent="0.25">
      <c r="A18" s="73">
        <f t="shared" si="0"/>
        <v>18</v>
      </c>
      <c r="B18" s="18" t="s">
        <v>164</v>
      </c>
      <c r="C18" s="24" t="s">
        <v>21</v>
      </c>
      <c r="D18" s="20"/>
      <c r="E18" s="21" t="s">
        <v>168</v>
      </c>
      <c r="F18" s="21" t="s">
        <v>39</v>
      </c>
      <c r="G18" s="20"/>
    </row>
    <row r="19" spans="1:7" ht="30" customHeight="1" thickBot="1" x14ac:dyDescent="0.25">
      <c r="A19" s="73">
        <f t="shared" si="0"/>
        <v>19</v>
      </c>
      <c r="B19" s="18" t="s">
        <v>165</v>
      </c>
      <c r="C19" s="24" t="s">
        <v>356</v>
      </c>
      <c r="D19" s="20"/>
      <c r="E19" s="21" t="s">
        <v>23</v>
      </c>
      <c r="F19" s="21" t="s">
        <v>23</v>
      </c>
      <c r="G19" s="20"/>
    </row>
    <row r="20" spans="1:7" ht="19.899999999999999" customHeight="1" thickBot="1" x14ac:dyDescent="0.25">
      <c r="A20" s="73">
        <f t="shared" si="0"/>
        <v>20</v>
      </c>
      <c r="B20" s="18" t="s">
        <v>80</v>
      </c>
      <c r="C20" s="19" t="s">
        <v>24</v>
      </c>
      <c r="D20" s="20"/>
      <c r="E20" s="21" t="s">
        <v>23</v>
      </c>
      <c r="F20" s="21" t="s">
        <v>39</v>
      </c>
      <c r="G20" s="20"/>
    </row>
    <row r="21" spans="1:7" ht="19.899999999999999" customHeight="1" thickBot="1" x14ac:dyDescent="0.25">
      <c r="A21" s="73">
        <f t="shared" si="0"/>
        <v>21</v>
      </c>
      <c r="B21" s="18" t="s">
        <v>250</v>
      </c>
      <c r="C21" s="19" t="s">
        <v>25</v>
      </c>
      <c r="D21" s="20" t="s">
        <v>26</v>
      </c>
      <c r="E21" s="21">
        <v>1.7</v>
      </c>
      <c r="F21" s="21">
        <v>3.4000000000000002E-2</v>
      </c>
      <c r="G21" s="20"/>
    </row>
    <row r="22" spans="1:7" ht="19.899999999999999" customHeight="1" thickBot="1" x14ac:dyDescent="0.25">
      <c r="A22" s="73">
        <f t="shared" si="0"/>
        <v>22</v>
      </c>
      <c r="B22" s="18" t="s">
        <v>251</v>
      </c>
      <c r="C22" s="19" t="s">
        <v>27</v>
      </c>
      <c r="D22" s="20" t="s">
        <v>26</v>
      </c>
      <c r="E22" s="21">
        <v>81</v>
      </c>
      <c r="F22" s="21">
        <v>3.4000000000000002E-2</v>
      </c>
      <c r="G22" s="20"/>
    </row>
    <row r="23" spans="1:7" s="8" customFormat="1" ht="30" customHeight="1" thickBot="1" x14ac:dyDescent="0.25">
      <c r="A23" s="73">
        <f t="shared" si="0"/>
        <v>23</v>
      </c>
      <c r="B23" s="16">
        <v>4</v>
      </c>
      <c r="C23" s="30" t="s">
        <v>28</v>
      </c>
      <c r="D23" s="31"/>
      <c r="E23" s="32"/>
      <c r="F23" s="37"/>
      <c r="G23" s="84"/>
    </row>
    <row r="24" spans="1:7" ht="19.899999999999999" customHeight="1" thickBot="1" x14ac:dyDescent="0.25">
      <c r="A24" s="73">
        <f t="shared" si="0"/>
        <v>24</v>
      </c>
      <c r="B24" s="18" t="s">
        <v>81</v>
      </c>
      <c r="C24" s="19" t="s">
        <v>29</v>
      </c>
      <c r="D24" s="20" t="s">
        <v>30</v>
      </c>
      <c r="E24" s="21">
        <v>47</v>
      </c>
      <c r="F24" s="21">
        <v>43.8</v>
      </c>
      <c r="G24" s="20"/>
    </row>
    <row r="25" spans="1:7" ht="19.899999999999999" customHeight="1" thickBot="1" x14ac:dyDescent="0.25">
      <c r="A25" s="73">
        <f t="shared" si="0"/>
        <v>25</v>
      </c>
      <c r="B25" s="18" t="s">
        <v>82</v>
      </c>
      <c r="C25" s="19" t="s">
        <v>357</v>
      </c>
      <c r="D25" s="20" t="s">
        <v>30</v>
      </c>
      <c r="E25" s="21">
        <v>45.7</v>
      </c>
      <c r="F25" s="21">
        <v>42.7</v>
      </c>
      <c r="G25" s="20"/>
    </row>
    <row r="26" spans="1:7" ht="26.25" customHeight="1" thickBot="1" x14ac:dyDescent="0.25">
      <c r="A26" s="73">
        <f t="shared" si="0"/>
        <v>26</v>
      </c>
      <c r="B26" s="18" t="s">
        <v>83</v>
      </c>
      <c r="C26" s="24" t="s">
        <v>384</v>
      </c>
      <c r="D26" s="20"/>
      <c r="E26" s="21" t="s">
        <v>390</v>
      </c>
      <c r="F26" s="21" t="s">
        <v>53</v>
      </c>
      <c r="G26" s="20"/>
    </row>
    <row r="27" spans="1:7" ht="19.899999999999999" customHeight="1" thickBot="1" x14ac:dyDescent="0.25">
      <c r="A27" s="73">
        <f t="shared" si="0"/>
        <v>27</v>
      </c>
      <c r="B27" s="18" t="s">
        <v>84</v>
      </c>
      <c r="C27" s="19" t="s">
        <v>32</v>
      </c>
      <c r="D27" s="20" t="s">
        <v>33</v>
      </c>
      <c r="E27" s="21">
        <v>700</v>
      </c>
      <c r="F27" s="21">
        <v>1202</v>
      </c>
      <c r="G27" s="20"/>
    </row>
    <row r="28" spans="1:7" ht="19.899999999999999" customHeight="1" thickBot="1" x14ac:dyDescent="0.25">
      <c r="A28" s="73">
        <f t="shared" si="0"/>
        <v>28</v>
      </c>
      <c r="B28" s="18" t="s">
        <v>85</v>
      </c>
      <c r="C28" s="24" t="s">
        <v>34</v>
      </c>
      <c r="D28" s="20" t="s">
        <v>35</v>
      </c>
      <c r="E28" s="21">
        <v>57</v>
      </c>
      <c r="F28" s="21">
        <v>15.8</v>
      </c>
      <c r="G28" s="20"/>
    </row>
    <row r="29" spans="1:7" ht="19.899999999999999" customHeight="1" thickBot="1" x14ac:dyDescent="0.25">
      <c r="A29" s="73">
        <f t="shared" si="0"/>
        <v>29</v>
      </c>
      <c r="B29" s="18" t="s">
        <v>86</v>
      </c>
      <c r="C29" s="19" t="s">
        <v>36</v>
      </c>
      <c r="D29" s="20" t="s">
        <v>30</v>
      </c>
      <c r="E29" s="21">
        <v>50.5</v>
      </c>
      <c r="F29" s="21">
        <v>38.799999999999997</v>
      </c>
      <c r="G29" s="20"/>
    </row>
    <row r="30" spans="1:7" ht="19.899999999999999" customHeight="1" thickBot="1" x14ac:dyDescent="0.25">
      <c r="A30" s="73">
        <f t="shared" si="0"/>
        <v>30</v>
      </c>
      <c r="B30" s="18" t="s">
        <v>87</v>
      </c>
      <c r="C30" s="19" t="s">
        <v>359</v>
      </c>
      <c r="D30" s="20" t="s">
        <v>30</v>
      </c>
      <c r="E30" s="21">
        <v>49</v>
      </c>
      <c r="F30" s="21">
        <v>38.799999999999997</v>
      </c>
      <c r="G30" s="20"/>
    </row>
    <row r="31" spans="1:7" ht="30" customHeight="1" thickBot="1" x14ac:dyDescent="0.25">
      <c r="A31" s="73">
        <f t="shared" si="0"/>
        <v>31</v>
      </c>
      <c r="B31" s="18" t="s">
        <v>88</v>
      </c>
      <c r="C31" s="24" t="s">
        <v>385</v>
      </c>
      <c r="D31" s="20"/>
      <c r="E31" s="21" t="s">
        <v>390</v>
      </c>
      <c r="F31" s="21" t="s">
        <v>53</v>
      </c>
      <c r="G31" s="20"/>
    </row>
    <row r="32" spans="1:7" ht="19.899999999999999" customHeight="1" thickBot="1" x14ac:dyDescent="0.25">
      <c r="A32" s="73">
        <f t="shared" si="0"/>
        <v>32</v>
      </c>
      <c r="B32" s="18" t="s">
        <v>89</v>
      </c>
      <c r="C32" s="19" t="s">
        <v>358</v>
      </c>
      <c r="D32" s="20" t="s">
        <v>38</v>
      </c>
      <c r="E32" s="21" t="s">
        <v>39</v>
      </c>
      <c r="F32" s="21">
        <v>-8.9</v>
      </c>
      <c r="G32" s="20"/>
    </row>
    <row r="33" spans="1:7" ht="19.899999999999999" customHeight="1" thickBot="1" x14ac:dyDescent="0.25">
      <c r="A33" s="73">
        <f t="shared" si="0"/>
        <v>33</v>
      </c>
      <c r="B33" s="18" t="s">
        <v>90</v>
      </c>
      <c r="C33" s="19" t="s">
        <v>40</v>
      </c>
      <c r="D33" s="20" t="s">
        <v>38</v>
      </c>
      <c r="E33" s="21">
        <v>0</v>
      </c>
      <c r="F33" s="21">
        <v>0</v>
      </c>
      <c r="G33" s="20"/>
    </row>
    <row r="34" spans="1:7" s="8" customFormat="1" ht="30" customHeight="1" thickBot="1" x14ac:dyDescent="0.25">
      <c r="A34" s="73">
        <f t="shared" si="0"/>
        <v>34</v>
      </c>
      <c r="B34" s="16">
        <v>5</v>
      </c>
      <c r="C34" s="30" t="s">
        <v>41</v>
      </c>
      <c r="D34" s="31"/>
      <c r="E34" s="32"/>
      <c r="F34" s="37"/>
      <c r="G34" s="84"/>
    </row>
    <row r="35" spans="1:7" ht="19.899999999999999" customHeight="1" thickBot="1" x14ac:dyDescent="0.25">
      <c r="A35" s="73">
        <f t="shared" si="0"/>
        <v>35</v>
      </c>
      <c r="B35" s="18" t="s">
        <v>91</v>
      </c>
      <c r="C35" s="19" t="s">
        <v>54</v>
      </c>
      <c r="D35" s="20" t="s">
        <v>35</v>
      </c>
      <c r="E35" s="21">
        <v>41.9</v>
      </c>
      <c r="F35" s="21">
        <v>38.799999999999997</v>
      </c>
      <c r="G35" s="20"/>
    </row>
    <row r="36" spans="1:7" ht="19.899999999999999" customHeight="1" thickBot="1" x14ac:dyDescent="0.25">
      <c r="A36" s="73">
        <f t="shared" si="0"/>
        <v>36</v>
      </c>
      <c r="B36" s="18" t="s">
        <v>92</v>
      </c>
      <c r="C36" s="19" t="s">
        <v>55</v>
      </c>
      <c r="D36" s="20" t="s">
        <v>30</v>
      </c>
      <c r="E36" s="21">
        <v>48</v>
      </c>
      <c r="F36" s="21">
        <v>64.599999999999994</v>
      </c>
      <c r="G36" s="20"/>
    </row>
    <row r="37" spans="1:7" ht="19.899999999999999" customHeight="1" thickBot="1" x14ac:dyDescent="0.25">
      <c r="A37" s="73">
        <f t="shared" si="0"/>
        <v>37</v>
      </c>
      <c r="B37" s="18" t="s">
        <v>93</v>
      </c>
      <c r="C37" s="19" t="s">
        <v>360</v>
      </c>
      <c r="D37" s="20"/>
      <c r="E37" s="21" t="s">
        <v>56</v>
      </c>
      <c r="F37" s="21" t="s">
        <v>56</v>
      </c>
      <c r="G37" s="20"/>
    </row>
    <row r="38" spans="1:7" ht="19.899999999999999" customHeight="1" thickBot="1" x14ac:dyDescent="0.25">
      <c r="A38" s="73">
        <f t="shared" si="0"/>
        <v>38</v>
      </c>
      <c r="B38" s="18" t="s">
        <v>94</v>
      </c>
      <c r="C38" s="19" t="s">
        <v>58</v>
      </c>
      <c r="D38" s="20" t="s">
        <v>38</v>
      </c>
      <c r="E38" s="21">
        <v>12</v>
      </c>
      <c r="F38" s="21">
        <v>10</v>
      </c>
      <c r="G38" s="20"/>
    </row>
    <row r="39" spans="1:7" ht="19.899999999999999" customHeight="1" thickBot="1" x14ac:dyDescent="0.25">
      <c r="A39" s="73">
        <f t="shared" si="0"/>
        <v>39</v>
      </c>
      <c r="B39" s="18" t="s">
        <v>95</v>
      </c>
      <c r="C39" s="19" t="s">
        <v>57</v>
      </c>
      <c r="D39" s="20" t="s">
        <v>38</v>
      </c>
      <c r="E39" s="21">
        <v>0.1</v>
      </c>
      <c r="F39" s="21" t="s">
        <v>59</v>
      </c>
      <c r="G39" s="20"/>
    </row>
    <row r="40" spans="1:7" ht="19.899999999999999" customHeight="1" thickBot="1" x14ac:dyDescent="0.25">
      <c r="A40" s="73">
        <f t="shared" si="0"/>
        <v>40</v>
      </c>
      <c r="B40" s="18" t="s">
        <v>96</v>
      </c>
      <c r="C40" s="19" t="s">
        <v>181</v>
      </c>
      <c r="D40" s="20" t="s">
        <v>63</v>
      </c>
      <c r="E40" s="21">
        <v>1</v>
      </c>
      <c r="F40" s="21">
        <v>0.55000000000000004</v>
      </c>
      <c r="G40" s="74"/>
    </row>
    <row r="41" spans="1:7" ht="19.899999999999999" customHeight="1" thickBot="1" x14ac:dyDescent="0.25">
      <c r="A41" s="73">
        <f t="shared" si="0"/>
        <v>41</v>
      </c>
      <c r="B41" s="18" t="s">
        <v>97</v>
      </c>
      <c r="C41" s="19" t="s">
        <v>60</v>
      </c>
      <c r="D41" s="20" t="s">
        <v>30</v>
      </c>
      <c r="E41" s="21">
        <v>44.5</v>
      </c>
      <c r="F41" s="21">
        <v>53.1</v>
      </c>
      <c r="G41" s="74"/>
    </row>
    <row r="42" spans="1:7" ht="19.899999999999999" customHeight="1" thickBot="1" x14ac:dyDescent="0.25">
      <c r="A42" s="73">
        <f t="shared" si="0"/>
        <v>42</v>
      </c>
      <c r="B42" s="18" t="s">
        <v>98</v>
      </c>
      <c r="C42" s="19" t="s">
        <v>361</v>
      </c>
      <c r="D42" s="20"/>
      <c r="E42" s="21" t="s">
        <v>61</v>
      </c>
      <c r="F42" s="21" t="s">
        <v>56</v>
      </c>
      <c r="G42" s="20"/>
    </row>
    <row r="43" spans="1:7" ht="19.899999999999999" customHeight="1" thickBot="1" x14ac:dyDescent="0.25">
      <c r="A43" s="73">
        <f t="shared" si="0"/>
        <v>43</v>
      </c>
      <c r="B43" s="18" t="s">
        <v>99</v>
      </c>
      <c r="C43" s="19" t="s">
        <v>64</v>
      </c>
      <c r="D43" s="20" t="s">
        <v>33</v>
      </c>
      <c r="E43" s="21">
        <v>250</v>
      </c>
      <c r="F43" s="21">
        <v>250</v>
      </c>
      <c r="G43" s="20"/>
    </row>
    <row r="44" spans="1:7" ht="19.899999999999999" customHeight="1" thickBot="1" x14ac:dyDescent="0.25">
      <c r="A44" s="73">
        <f t="shared" si="0"/>
        <v>44</v>
      </c>
      <c r="B44" s="18" t="s">
        <v>100</v>
      </c>
      <c r="C44" s="19" t="s">
        <v>62</v>
      </c>
      <c r="D44" s="20" t="s">
        <v>63</v>
      </c>
      <c r="E44" s="21">
        <v>30</v>
      </c>
      <c r="F44" s="21">
        <v>40</v>
      </c>
      <c r="G44" s="20"/>
    </row>
    <row r="45" spans="1:7" ht="19.899999999999999" customHeight="1" thickBot="1" x14ac:dyDescent="0.25">
      <c r="A45" s="73">
        <f t="shared" si="0"/>
        <v>45</v>
      </c>
      <c r="B45" s="18" t="s">
        <v>101</v>
      </c>
      <c r="C45" s="19" t="s">
        <v>65</v>
      </c>
      <c r="D45" s="20" t="s">
        <v>63</v>
      </c>
      <c r="E45" s="21">
        <v>20</v>
      </c>
      <c r="F45" s="21">
        <v>33</v>
      </c>
      <c r="G45" s="20"/>
    </row>
    <row r="46" spans="1:7" s="8" customFormat="1" ht="30" customHeight="1" thickBot="1" x14ac:dyDescent="0.25">
      <c r="A46" s="73">
        <f t="shared" si="0"/>
        <v>46</v>
      </c>
      <c r="B46" s="16">
        <v>6</v>
      </c>
      <c r="C46" s="30" t="s">
        <v>66</v>
      </c>
      <c r="D46" s="31"/>
      <c r="E46" s="32"/>
      <c r="F46" s="32"/>
      <c r="G46" s="83"/>
    </row>
    <row r="47" spans="1:7" ht="19.899999999999999" customHeight="1" thickBot="1" x14ac:dyDescent="0.25">
      <c r="A47" s="73">
        <f t="shared" si="0"/>
        <v>47</v>
      </c>
      <c r="B47" s="18" t="s">
        <v>102</v>
      </c>
      <c r="C47" s="19" t="s">
        <v>67</v>
      </c>
      <c r="D47" s="20" t="s">
        <v>38</v>
      </c>
      <c r="E47" s="21">
        <v>15.4</v>
      </c>
      <c r="F47" s="21">
        <v>100</v>
      </c>
      <c r="G47" s="20"/>
    </row>
    <row r="48" spans="1:7" ht="19.899999999999999" customHeight="1" thickBot="1" x14ac:dyDescent="0.25">
      <c r="A48" s="73">
        <f t="shared" si="0"/>
        <v>48</v>
      </c>
      <c r="B48" s="18" t="s">
        <v>103</v>
      </c>
      <c r="C48" s="19" t="s">
        <v>68</v>
      </c>
      <c r="D48" s="20" t="s">
        <v>38</v>
      </c>
      <c r="E48" s="21">
        <v>15</v>
      </c>
      <c r="F48" s="21">
        <v>23.5</v>
      </c>
      <c r="G48" s="20"/>
    </row>
    <row r="49" spans="1:7" ht="30" customHeight="1" thickBot="1" x14ac:dyDescent="0.25">
      <c r="A49" s="73">
        <f t="shared" si="0"/>
        <v>49</v>
      </c>
      <c r="B49" s="18" t="s">
        <v>104</v>
      </c>
      <c r="C49" s="24" t="s">
        <v>69</v>
      </c>
      <c r="D49" s="20" t="s">
        <v>38</v>
      </c>
      <c r="E49" s="21">
        <v>18.399999999999999</v>
      </c>
      <c r="F49" s="21">
        <v>20</v>
      </c>
      <c r="G49" s="20"/>
    </row>
    <row r="50" spans="1:7" ht="19.899999999999999" customHeight="1" thickBot="1" x14ac:dyDescent="0.25">
      <c r="A50" s="73">
        <f t="shared" si="0"/>
        <v>50</v>
      </c>
      <c r="B50" s="18" t="s">
        <v>105</v>
      </c>
      <c r="C50" s="19" t="s">
        <v>70</v>
      </c>
      <c r="D50" s="20" t="s">
        <v>38</v>
      </c>
      <c r="E50" s="21">
        <v>16.8</v>
      </c>
      <c r="F50" s="21">
        <v>21.4</v>
      </c>
      <c r="G50" s="20"/>
    </row>
    <row r="51" spans="1:7" s="8" customFormat="1" ht="30" customHeight="1" thickBot="1" x14ac:dyDescent="0.25">
      <c r="A51" s="73">
        <f t="shared" si="0"/>
        <v>51</v>
      </c>
      <c r="B51" s="16">
        <v>7</v>
      </c>
      <c r="C51" s="30" t="s">
        <v>71</v>
      </c>
      <c r="D51" s="31"/>
      <c r="E51" s="32"/>
      <c r="F51" s="32"/>
      <c r="G51" s="83"/>
    </row>
    <row r="52" spans="1:7" s="7" customFormat="1" ht="30" customHeight="1" thickBot="1" x14ac:dyDescent="0.25">
      <c r="A52" s="73">
        <f t="shared" si="0"/>
        <v>52</v>
      </c>
      <c r="B52" s="16" t="s">
        <v>72</v>
      </c>
      <c r="C52" s="38" t="s">
        <v>73</v>
      </c>
      <c r="D52" s="34"/>
      <c r="E52" s="35"/>
      <c r="F52" s="35"/>
      <c r="G52" s="85"/>
    </row>
    <row r="53" spans="1:7" ht="19.899999999999999" customHeight="1" thickBot="1" x14ac:dyDescent="0.25">
      <c r="A53" s="73">
        <f t="shared" si="0"/>
        <v>53</v>
      </c>
      <c r="B53" s="18" t="s">
        <v>106</v>
      </c>
      <c r="C53" s="19" t="s">
        <v>74</v>
      </c>
      <c r="D53" s="20" t="s">
        <v>38</v>
      </c>
      <c r="E53" s="21">
        <v>12.1</v>
      </c>
      <c r="F53" s="21">
        <v>13.31</v>
      </c>
      <c r="G53" s="20"/>
    </row>
    <row r="54" spans="1:7" ht="19.899999999999999" customHeight="1" thickBot="1" x14ac:dyDescent="0.25">
      <c r="A54" s="73">
        <f t="shared" si="0"/>
        <v>54</v>
      </c>
      <c r="B54" s="18" t="s">
        <v>107</v>
      </c>
      <c r="C54" s="19" t="s">
        <v>75</v>
      </c>
      <c r="D54" s="20" t="s">
        <v>38</v>
      </c>
      <c r="E54" s="21">
        <v>6.8</v>
      </c>
      <c r="F54" s="21">
        <v>5.9</v>
      </c>
      <c r="G54" s="20"/>
    </row>
    <row r="55" spans="1:7" ht="19.899999999999999" customHeight="1" thickBot="1" x14ac:dyDescent="0.25">
      <c r="A55" s="73">
        <f t="shared" si="0"/>
        <v>55</v>
      </c>
      <c r="B55" s="18" t="s">
        <v>108</v>
      </c>
      <c r="C55" s="19" t="s">
        <v>362</v>
      </c>
      <c r="D55" s="20" t="s">
        <v>76</v>
      </c>
      <c r="E55" s="21">
        <v>99.5</v>
      </c>
      <c r="F55" s="21">
        <v>99.88</v>
      </c>
      <c r="G55" s="20"/>
    </row>
    <row r="56" spans="1:7" ht="19.899999999999999" customHeight="1" thickBot="1" x14ac:dyDescent="0.25">
      <c r="A56" s="73">
        <f t="shared" si="0"/>
        <v>56</v>
      </c>
      <c r="B56" s="18" t="s">
        <v>109</v>
      </c>
      <c r="C56" s="19" t="s">
        <v>77</v>
      </c>
      <c r="D56" s="20" t="s">
        <v>38</v>
      </c>
      <c r="E56" s="21">
        <v>5</v>
      </c>
      <c r="F56" s="21">
        <v>5.3</v>
      </c>
      <c r="G56" s="20"/>
    </row>
    <row r="57" spans="1:7" s="6" customFormat="1" ht="30" customHeight="1" thickBot="1" x14ac:dyDescent="0.25">
      <c r="A57" s="73">
        <f t="shared" si="0"/>
        <v>57</v>
      </c>
      <c r="B57" s="16" t="s">
        <v>78</v>
      </c>
      <c r="C57" s="38" t="s">
        <v>79</v>
      </c>
      <c r="D57" s="26"/>
      <c r="E57" s="27"/>
      <c r="F57" s="27"/>
      <c r="G57" s="86"/>
    </row>
    <row r="58" spans="1:7" ht="19.899999999999999" customHeight="1" thickBot="1" x14ac:dyDescent="0.25">
      <c r="A58" s="73">
        <f t="shared" si="0"/>
        <v>58</v>
      </c>
      <c r="B58" s="18" t="s">
        <v>110</v>
      </c>
      <c r="C58" s="19" t="s">
        <v>74</v>
      </c>
      <c r="D58" s="20" t="s">
        <v>38</v>
      </c>
      <c r="E58" s="21">
        <v>8.5</v>
      </c>
      <c r="F58" s="21" t="s">
        <v>39</v>
      </c>
      <c r="G58" s="20"/>
    </row>
    <row r="59" spans="1:7" ht="19.899999999999999" customHeight="1" thickBot="1" x14ac:dyDescent="0.25">
      <c r="A59" s="73">
        <f t="shared" si="0"/>
        <v>59</v>
      </c>
      <c r="B59" s="18" t="s">
        <v>111</v>
      </c>
      <c r="C59" s="19" t="s">
        <v>75</v>
      </c>
      <c r="D59" s="20" t="s">
        <v>38</v>
      </c>
      <c r="E59" s="21">
        <v>7.6</v>
      </c>
      <c r="F59" s="21" t="s">
        <v>39</v>
      </c>
      <c r="G59" s="20"/>
    </row>
    <row r="60" spans="1:7" ht="19.899999999999999" customHeight="1" thickBot="1" x14ac:dyDescent="0.25">
      <c r="A60" s="73">
        <f t="shared" si="0"/>
        <v>60</v>
      </c>
      <c r="B60" s="18" t="s">
        <v>112</v>
      </c>
      <c r="C60" s="19" t="s">
        <v>362</v>
      </c>
      <c r="D60" s="20" t="s">
        <v>76</v>
      </c>
      <c r="E60" s="21">
        <v>99.5</v>
      </c>
      <c r="F60" s="21" t="s">
        <v>39</v>
      </c>
      <c r="G60" s="20"/>
    </row>
    <row r="61" spans="1:7" ht="19.899999999999999" customHeight="1" thickBot="1" x14ac:dyDescent="0.25">
      <c r="A61" s="73">
        <f t="shared" si="0"/>
        <v>61</v>
      </c>
      <c r="B61" s="18" t="s">
        <v>113</v>
      </c>
      <c r="C61" s="19" t="s">
        <v>114</v>
      </c>
      <c r="D61" s="20"/>
      <c r="E61" s="21"/>
      <c r="F61" s="21"/>
      <c r="G61" s="20"/>
    </row>
    <row r="62" spans="1:7" s="6" customFormat="1" ht="30" customHeight="1" thickBot="1" x14ac:dyDescent="0.25">
      <c r="A62" s="73">
        <f t="shared" si="0"/>
        <v>62</v>
      </c>
      <c r="B62" s="16" t="s">
        <v>115</v>
      </c>
      <c r="C62" s="28" t="s">
        <v>116</v>
      </c>
      <c r="D62" s="26"/>
      <c r="E62" s="27"/>
      <c r="F62" s="27"/>
      <c r="G62" s="86"/>
    </row>
    <row r="63" spans="1:7" ht="19.899999999999999" customHeight="1" thickBot="1" x14ac:dyDescent="0.25">
      <c r="A63" s="73">
        <f t="shared" si="0"/>
        <v>63</v>
      </c>
      <c r="B63" s="70"/>
      <c r="C63" s="71" t="s">
        <v>234</v>
      </c>
      <c r="D63" s="44"/>
      <c r="E63" s="45"/>
      <c r="F63" s="45"/>
      <c r="G63" s="87"/>
    </row>
    <row r="64" spans="1:7" ht="45" customHeight="1" thickBot="1" x14ac:dyDescent="0.25">
      <c r="A64" s="73">
        <f t="shared" si="0"/>
        <v>64</v>
      </c>
      <c r="B64" s="70"/>
      <c r="C64" s="308" t="s">
        <v>118</v>
      </c>
      <c r="D64" s="316"/>
      <c r="E64" s="316"/>
      <c r="F64" s="316"/>
      <c r="G64" s="87"/>
    </row>
    <row r="65" spans="1:7" s="6" customFormat="1" ht="30" customHeight="1" thickBot="1" x14ac:dyDescent="0.25">
      <c r="A65" s="73">
        <f t="shared" si="0"/>
        <v>65</v>
      </c>
      <c r="B65" s="16" t="s">
        <v>119</v>
      </c>
      <c r="C65" s="28" t="s">
        <v>120</v>
      </c>
      <c r="D65" s="26"/>
      <c r="E65" s="27"/>
      <c r="F65" s="27"/>
      <c r="G65" s="86"/>
    </row>
    <row r="66" spans="1:7" s="48" customFormat="1" ht="19.899999999999999" customHeight="1" thickBot="1" x14ac:dyDescent="0.25">
      <c r="A66" s="73">
        <f t="shared" si="0"/>
        <v>66</v>
      </c>
      <c r="B66" s="18" t="s">
        <v>215</v>
      </c>
      <c r="C66" s="58" t="s">
        <v>122</v>
      </c>
      <c r="D66" s="59" t="s">
        <v>38</v>
      </c>
      <c r="E66" s="60">
        <f>-20*LOG(4*PI()*(E13/0.3)*6376000*(SQRT((42162/6376)^2-(COS(RADIANS(E44)))^2)-SIN(RADIANS(E44))))</f>
        <v>-213.64569978143413</v>
      </c>
      <c r="F66" s="60">
        <f>-20*LOG(4*PI()*(F13/0.3)*6376000*(SQRT((42162/6376)^2-(COS(RADIANS(F44)))^2)-SIN(RADIANS(F44))))</f>
        <v>-213.05331306179602</v>
      </c>
      <c r="G66" s="59"/>
    </row>
    <row r="67" spans="1:7" s="48" customFormat="1" ht="19.899999999999999" customHeight="1" thickBot="1" x14ac:dyDescent="0.25">
      <c r="A67" s="73">
        <f t="shared" si="0"/>
        <v>67</v>
      </c>
      <c r="B67" s="18" t="s">
        <v>216</v>
      </c>
      <c r="C67" s="58" t="s">
        <v>235</v>
      </c>
      <c r="D67" s="59" t="s">
        <v>35</v>
      </c>
      <c r="E67" s="60">
        <f>E35+E25+E66</f>
        <v>-126.04569978143414</v>
      </c>
      <c r="F67" s="60">
        <f>F35+F25+F66</f>
        <v>-131.55331306179602</v>
      </c>
      <c r="G67" s="59"/>
    </row>
    <row r="68" spans="1:7" s="48" customFormat="1" ht="19.899999999999999" customHeight="1" thickBot="1" x14ac:dyDescent="0.25">
      <c r="A68" s="73">
        <f t="shared" ref="A68:A88" si="1">A67+1</f>
        <v>68</v>
      </c>
      <c r="B68" s="18" t="s">
        <v>217</v>
      </c>
      <c r="C68" s="58" t="s">
        <v>124</v>
      </c>
      <c r="D68" s="59" t="s">
        <v>35</v>
      </c>
      <c r="E68" s="60">
        <f>-228.6+10*LOG(E27*E21*1000000)</f>
        <v>-137.84453038607467</v>
      </c>
      <c r="F68" s="60">
        <f>-228.6+10*LOG(F27*F21*1000000)</f>
        <v>-152.48616615291024</v>
      </c>
      <c r="G68" s="59"/>
    </row>
    <row r="69" spans="1:7" s="48" customFormat="1" ht="19.899999999999999" customHeight="1" thickBot="1" x14ac:dyDescent="0.25">
      <c r="A69" s="73">
        <f t="shared" si="1"/>
        <v>69</v>
      </c>
      <c r="B69" s="18" t="s">
        <v>218</v>
      </c>
      <c r="C69" s="58" t="s">
        <v>208</v>
      </c>
      <c r="D69" s="59" t="s">
        <v>38</v>
      </c>
      <c r="E69" s="60">
        <f>E67-E68</f>
        <v>11.798830604640528</v>
      </c>
      <c r="F69" s="60">
        <f>F67-F68</f>
        <v>20.932853091114225</v>
      </c>
      <c r="G69" s="59"/>
    </row>
    <row r="70" spans="1:7" s="48" customFormat="1" ht="19.899999999999999" customHeight="1" thickBot="1" x14ac:dyDescent="0.25">
      <c r="A70" s="73">
        <f t="shared" si="1"/>
        <v>70</v>
      </c>
      <c r="B70" s="18" t="s">
        <v>219</v>
      </c>
      <c r="C70" s="58" t="s">
        <v>212</v>
      </c>
      <c r="D70" s="59" t="s">
        <v>38</v>
      </c>
      <c r="E70" s="60">
        <f>-10*LOG(10^(-E47/10)+10^(-E48/10))</f>
        <v>12.185096499997121</v>
      </c>
      <c r="F70" s="60">
        <f>-10*LOG(10^(-F47/10)+10^(-F48/10))</f>
        <v>23.499999902773581</v>
      </c>
      <c r="G70" s="59"/>
    </row>
    <row r="71" spans="1:7" s="48" customFormat="1" ht="19.899999999999999" customHeight="1" thickBot="1" x14ac:dyDescent="0.25">
      <c r="A71" s="73">
        <f t="shared" si="1"/>
        <v>71</v>
      </c>
      <c r="B71" s="18" t="s">
        <v>220</v>
      </c>
      <c r="C71" s="58" t="s">
        <v>239</v>
      </c>
      <c r="D71" s="59" t="s">
        <v>38</v>
      </c>
      <c r="E71" s="60">
        <f>-10*LOG(10^(-E69/10)+10^(-E70/10))</f>
        <v>8.9773706505505846</v>
      </c>
      <c r="F71" s="60">
        <f>-10*LOG(10^(-F69/10)+10^(-F70/10))</f>
        <v>19.019142961590376</v>
      </c>
      <c r="G71" s="59"/>
    </row>
    <row r="72" spans="1:7" s="48" customFormat="1" ht="19.899999999999999" customHeight="1" thickBot="1" x14ac:dyDescent="0.25">
      <c r="A72" s="73">
        <f t="shared" si="1"/>
        <v>72</v>
      </c>
      <c r="B72" s="18" t="s">
        <v>221</v>
      </c>
      <c r="C72" s="58" t="s">
        <v>123</v>
      </c>
      <c r="D72" s="59" t="s">
        <v>38</v>
      </c>
      <c r="E72" s="60">
        <f>-20*LOG(4*PI()*(E15/0.3)*6376000*(SQRT((42162/6376)^2-(COS(RADIANS(E45)))^2)-SIN(RADIANS(E45))))</f>
        <v>-210.38430556293761</v>
      </c>
      <c r="F72" s="60">
        <f>-20*LOG(4*PI()*(F15/0.3)*6376000*(SQRT((42162/6376)^2-(COS(RADIANS(F45)))^2)-SIN(RADIANS(F45))))</f>
        <v>-209.50709075199941</v>
      </c>
      <c r="G72" s="59"/>
    </row>
    <row r="73" spans="1:7" s="48" customFormat="1" ht="19.899999999999999" customHeight="1" thickBot="1" x14ac:dyDescent="0.25">
      <c r="A73" s="73">
        <f t="shared" si="1"/>
        <v>73</v>
      </c>
      <c r="B73" s="18" t="s">
        <v>222</v>
      </c>
      <c r="C73" s="58" t="s">
        <v>236</v>
      </c>
      <c r="D73" s="59" t="s">
        <v>35</v>
      </c>
      <c r="E73" s="60">
        <f>E28+E41+E72</f>
        <v>-108.88430556293761</v>
      </c>
      <c r="F73" s="60">
        <f>F28+F41+F72</f>
        <v>-140.60709075199941</v>
      </c>
      <c r="G73" s="59"/>
    </row>
    <row r="74" spans="1:7" s="48" customFormat="1" ht="19.899999999999999" customHeight="1" thickBot="1" x14ac:dyDescent="0.25">
      <c r="A74" s="73">
        <f t="shared" si="1"/>
        <v>74</v>
      </c>
      <c r="B74" s="18" t="s">
        <v>223</v>
      </c>
      <c r="C74" s="58" t="s">
        <v>248</v>
      </c>
      <c r="D74" s="59" t="s">
        <v>35</v>
      </c>
      <c r="E74" s="60">
        <f>-228.6+10*LOG((E43*E22*1000000))</f>
        <v>-125.53574972449312</v>
      </c>
      <c r="F74" s="60">
        <f>-228.6+10*LOG((F43*F22*1000000))</f>
        <v>-159.30581074285706</v>
      </c>
      <c r="G74" s="59"/>
    </row>
    <row r="75" spans="1:7" s="48" customFormat="1" ht="19.899999999999999" customHeight="1" thickBot="1" x14ac:dyDescent="0.25">
      <c r="A75" s="73">
        <f t="shared" si="1"/>
        <v>75</v>
      </c>
      <c r="B75" s="18" t="s">
        <v>224</v>
      </c>
      <c r="C75" s="58" t="s">
        <v>209</v>
      </c>
      <c r="D75" s="59" t="s">
        <v>38</v>
      </c>
      <c r="E75" s="60">
        <f>E73-E74</f>
        <v>16.651444161555503</v>
      </c>
      <c r="F75" s="60">
        <f>F73-F74</f>
        <v>18.698719990857654</v>
      </c>
      <c r="G75" s="59"/>
    </row>
    <row r="76" spans="1:7" s="48" customFormat="1" ht="19.899999999999999" customHeight="1" thickBot="1" x14ac:dyDescent="0.25">
      <c r="A76" s="73">
        <f t="shared" si="1"/>
        <v>76</v>
      </c>
      <c r="B76" s="18" t="s">
        <v>225</v>
      </c>
      <c r="C76" s="58" t="s">
        <v>213</v>
      </c>
      <c r="D76" s="59" t="s">
        <v>38</v>
      </c>
      <c r="E76" s="60">
        <f>-10*LOG(10^(-E49/10)+10^(-E50/10))</f>
        <v>14.516430290417613</v>
      </c>
      <c r="F76" s="60">
        <f>-10*LOG(10^(-F49/10)+10^(-F50/10))</f>
        <v>17.633529292771492</v>
      </c>
      <c r="G76" s="59"/>
    </row>
    <row r="77" spans="1:7" s="48" customFormat="1" ht="19.899999999999999" customHeight="1" thickBot="1" x14ac:dyDescent="0.25">
      <c r="A77" s="73">
        <f t="shared" si="1"/>
        <v>77</v>
      </c>
      <c r="B77" s="18" t="s">
        <v>226</v>
      </c>
      <c r="C77" s="58" t="s">
        <v>240</v>
      </c>
      <c r="D77" s="59" t="s">
        <v>38</v>
      </c>
      <c r="E77" s="60">
        <f>-10*LOG(10^(-E75/10)+10^(-E76/10))</f>
        <v>12.443739539377178</v>
      </c>
      <c r="F77" s="60">
        <f>-10*LOG(10^(-F75/10)+10^(-F76/10))</f>
        <v>15.123248903522981</v>
      </c>
      <c r="G77" s="59"/>
    </row>
    <row r="78" spans="1:7" s="57" customFormat="1" ht="19.899999999999999" customHeight="1" thickBot="1" x14ac:dyDescent="0.25">
      <c r="A78" s="73">
        <f t="shared" si="1"/>
        <v>78</v>
      </c>
      <c r="B78" s="62" t="s">
        <v>210</v>
      </c>
      <c r="C78" s="66" t="s">
        <v>241</v>
      </c>
      <c r="D78" s="67"/>
      <c r="E78" s="68"/>
      <c r="F78" s="68"/>
      <c r="G78" s="88"/>
    </row>
    <row r="79" spans="1:7" s="48" customFormat="1" ht="19.899999999999999" customHeight="1" thickBot="1" x14ac:dyDescent="0.25">
      <c r="A79" s="73">
        <f t="shared" si="1"/>
        <v>79</v>
      </c>
      <c r="B79" s="18" t="s">
        <v>227</v>
      </c>
      <c r="C79" s="58" t="s">
        <v>253</v>
      </c>
      <c r="D79" s="59" t="s">
        <v>38</v>
      </c>
      <c r="E79" s="60" t="str">
        <f>IF(LEFT(TRIM(E9),1)="T",-10*LOG(10^(-E71/10)+10^(-E77/10)),"-")</f>
        <v>-</v>
      </c>
      <c r="F79" s="60">
        <f>IF(LEFT(TRIM(F9),1)="T",-10*LOG(10^(-F71/10)+10^(-F77/10)),"-")</f>
        <v>13.637945390494146</v>
      </c>
      <c r="G79" s="59"/>
    </row>
    <row r="80" spans="1:7" s="48" customFormat="1" ht="19.899999999999999" customHeight="1" thickBot="1" x14ac:dyDescent="0.25">
      <c r="A80" s="73">
        <f t="shared" si="1"/>
        <v>80</v>
      </c>
      <c r="B80" s="18" t="s">
        <v>228</v>
      </c>
      <c r="C80" s="58" t="s">
        <v>214</v>
      </c>
      <c r="D80" s="59" t="s">
        <v>38</v>
      </c>
      <c r="E80" s="60" t="str">
        <f>IF(LEFT(TRIM(E9),1)="T",E53,"-")</f>
        <v>-</v>
      </c>
      <c r="F80" s="60">
        <f>IF(LEFT(TRIM(F9),1)="T",F53,"-")</f>
        <v>13.31</v>
      </c>
      <c r="G80" s="59"/>
    </row>
    <row r="81" spans="1:7" s="56" customFormat="1" ht="19.899999999999999" customHeight="1" thickBot="1" x14ac:dyDescent="0.25">
      <c r="A81" s="73">
        <f t="shared" si="1"/>
        <v>81</v>
      </c>
      <c r="B81" s="18" t="s">
        <v>229</v>
      </c>
      <c r="C81" s="92" t="s">
        <v>254</v>
      </c>
      <c r="D81" s="93" t="s">
        <v>38</v>
      </c>
      <c r="E81" s="91" t="str">
        <f>IF(LEFT(TRIM(E9),1)="T",E79-E80,"-")</f>
        <v>-</v>
      </c>
      <c r="F81" s="91">
        <f>IF(LEFT(TRIM(F9),1)="T",F79-F80,"-")</f>
        <v>0.32794539049414517</v>
      </c>
      <c r="G81" s="93"/>
    </row>
    <row r="82" spans="1:7" s="57" customFormat="1" ht="19.899999999999999" customHeight="1" thickBot="1" x14ac:dyDescent="0.25">
      <c r="A82" s="73">
        <f t="shared" si="1"/>
        <v>82</v>
      </c>
      <c r="B82" s="62" t="s">
        <v>211</v>
      </c>
      <c r="C82" s="63" t="s">
        <v>242</v>
      </c>
      <c r="D82" s="64"/>
      <c r="E82" s="65"/>
      <c r="F82" s="65"/>
      <c r="G82" s="64"/>
    </row>
    <row r="83" spans="1:7" s="56" customFormat="1" ht="19.899999999999999" customHeight="1" thickBot="1" x14ac:dyDescent="0.25">
      <c r="A83" s="73">
        <f t="shared" si="1"/>
        <v>83</v>
      </c>
      <c r="B83" s="18" t="s">
        <v>230</v>
      </c>
      <c r="C83" s="58" t="s">
        <v>255</v>
      </c>
      <c r="D83" s="59" t="s">
        <v>38</v>
      </c>
      <c r="E83" s="60">
        <f>IF(LEFT(TRIM(E9),1)="R",E71,"-")</f>
        <v>8.9773706505505846</v>
      </c>
      <c r="F83" s="60" t="str">
        <f>IF(LEFT(TRIM(F9),1)="R",F71,"-")</f>
        <v>-</v>
      </c>
      <c r="G83" s="59"/>
    </row>
    <row r="84" spans="1:7" s="56" customFormat="1" ht="19.899999999999999" customHeight="1" thickBot="1" x14ac:dyDescent="0.25">
      <c r="A84" s="73">
        <f t="shared" si="1"/>
        <v>84</v>
      </c>
      <c r="B84" s="18" t="s">
        <v>231</v>
      </c>
      <c r="C84" s="58" t="s">
        <v>245</v>
      </c>
      <c r="D84" s="59" t="s">
        <v>38</v>
      </c>
      <c r="E84" s="60">
        <f>IF(LEFT(TRIM(E9),1)="R",E58,"-")</f>
        <v>8.5</v>
      </c>
      <c r="F84" s="60" t="str">
        <f>IF(LEFT(TRIM(F9),1)="R",F58,"-")</f>
        <v>-</v>
      </c>
      <c r="G84" s="59"/>
    </row>
    <row r="85" spans="1:7" s="56" customFormat="1" ht="19.899999999999999" customHeight="1" thickBot="1" x14ac:dyDescent="0.25">
      <c r="A85" s="73">
        <f t="shared" si="1"/>
        <v>85</v>
      </c>
      <c r="B85" s="18" t="s">
        <v>232</v>
      </c>
      <c r="C85" s="92" t="s">
        <v>256</v>
      </c>
      <c r="D85" s="93" t="s">
        <v>38</v>
      </c>
      <c r="E85" s="91">
        <f>IF(LEFT(TRIM(E9),1)="R",E83-E84,"-")</f>
        <v>0.47737065055058459</v>
      </c>
      <c r="F85" s="91" t="str">
        <f>IF(LEFT(TRIM(F9),1)="R",F83-F84,"-")</f>
        <v>-</v>
      </c>
      <c r="G85" s="93"/>
    </row>
    <row r="86" spans="1:7" s="56" customFormat="1" ht="19.899999999999999" customHeight="1" thickBot="1" x14ac:dyDescent="0.25">
      <c r="A86" s="73">
        <f t="shared" si="1"/>
        <v>86</v>
      </c>
      <c r="B86" s="18" t="s">
        <v>233</v>
      </c>
      <c r="C86" s="58" t="s">
        <v>257</v>
      </c>
      <c r="D86" s="59" t="s">
        <v>38</v>
      </c>
      <c r="E86" s="60">
        <f>IF(LEFT(TRIM(E9),1)="R",E77,"-")</f>
        <v>12.443739539377178</v>
      </c>
      <c r="F86" s="60" t="str">
        <f>IF(LEFT(TRIM(F9),1)="R",F77,"-")</f>
        <v>-</v>
      </c>
      <c r="G86" s="59"/>
    </row>
    <row r="87" spans="1:7" s="56" customFormat="1" ht="19.899999999999999" customHeight="1" thickBot="1" x14ac:dyDescent="0.25">
      <c r="A87" s="73">
        <f t="shared" si="1"/>
        <v>87</v>
      </c>
      <c r="B87" s="18" t="s">
        <v>243</v>
      </c>
      <c r="C87" s="58" t="s">
        <v>246</v>
      </c>
      <c r="D87" s="59" t="s">
        <v>38</v>
      </c>
      <c r="E87" s="60">
        <f>IF(LEFT(TRIM(E9),1)="R",E53,"-")</f>
        <v>12.1</v>
      </c>
      <c r="F87" s="60" t="str">
        <f>IF(LEFT(TRIM(F9),1)="R",F53,"-")</f>
        <v>-</v>
      </c>
      <c r="G87" s="59"/>
    </row>
    <row r="88" spans="1:7" s="56" customFormat="1" ht="19.899999999999999" customHeight="1" thickBot="1" x14ac:dyDescent="0.25">
      <c r="A88" s="73">
        <f t="shared" si="1"/>
        <v>88</v>
      </c>
      <c r="B88" s="18" t="s">
        <v>244</v>
      </c>
      <c r="C88" s="92" t="s">
        <v>258</v>
      </c>
      <c r="D88" s="93" t="s">
        <v>38</v>
      </c>
      <c r="E88" s="91">
        <f>IF(LEFT(TRIM(E9),1)="R",E86-E87,"-")</f>
        <v>0.34373953937717872</v>
      </c>
      <c r="F88" s="91" t="str">
        <f>IF(LEFT(TRIM(F9),1)="R",F86-F87,"-")</f>
        <v>-</v>
      </c>
      <c r="G88" s="93"/>
    </row>
    <row r="89" spans="1:7" s="48" customFormat="1" ht="19.899999999999999" customHeight="1" x14ac:dyDescent="0.2">
      <c r="A89" s="73"/>
      <c r="B89" s="49"/>
      <c r="C89" s="79"/>
      <c r="D89" s="80"/>
      <c r="E89" s="81"/>
      <c r="F89" s="81"/>
      <c r="G89" s="80"/>
    </row>
    <row r="90" spans="1:7" s="48" customFormat="1" ht="19.899999999999999" customHeight="1" x14ac:dyDescent="0.2">
      <c r="A90" s="73"/>
      <c r="B90" s="49"/>
      <c r="C90" s="50"/>
      <c r="D90" s="47"/>
      <c r="E90" s="51"/>
      <c r="F90" s="51"/>
      <c r="G90" s="47"/>
    </row>
    <row r="91" spans="1:7" s="48" customFormat="1" ht="19.899999999999999" customHeight="1" x14ac:dyDescent="0.2">
      <c r="A91" s="78"/>
      <c r="B91" s="49"/>
      <c r="C91" s="50"/>
      <c r="D91" s="47"/>
      <c r="E91" s="51"/>
      <c r="F91" s="51"/>
      <c r="G91" s="47"/>
    </row>
    <row r="92" spans="1:7" s="48" customFormat="1" ht="19.899999999999999" customHeight="1" x14ac:dyDescent="0.2">
      <c r="A92" s="78"/>
      <c r="B92" s="49"/>
      <c r="C92" s="50"/>
      <c r="D92" s="47"/>
      <c r="E92" s="51"/>
      <c r="F92" s="51"/>
      <c r="G92" s="47"/>
    </row>
    <row r="93" spans="1:7" s="48" customFormat="1" ht="19.899999999999999" customHeight="1" x14ac:dyDescent="0.2">
      <c r="A93" s="78"/>
      <c r="B93" s="49"/>
      <c r="C93" s="50"/>
      <c r="D93" s="47"/>
      <c r="E93" s="51"/>
      <c r="F93" s="51"/>
      <c r="G93" s="47"/>
    </row>
    <row r="94" spans="1:7" s="48" customFormat="1" ht="19.899999999999999" customHeight="1" x14ac:dyDescent="0.2">
      <c r="A94" s="78"/>
      <c r="B94" s="49"/>
      <c r="C94" s="50"/>
      <c r="D94" s="47"/>
      <c r="E94" s="51"/>
      <c r="F94" s="51"/>
      <c r="G94" s="47"/>
    </row>
    <row r="95" spans="1:7" s="48" customFormat="1" ht="19.899999999999999" customHeight="1" x14ac:dyDescent="0.2">
      <c r="A95" s="78"/>
      <c r="B95" s="49"/>
      <c r="C95" s="50"/>
      <c r="D95" s="47"/>
      <c r="E95" s="51"/>
      <c r="F95" s="51"/>
      <c r="G95" s="47"/>
    </row>
    <row r="96" spans="1:7" s="48" customFormat="1" ht="19.899999999999999" customHeight="1" x14ac:dyDescent="0.2">
      <c r="A96" s="78"/>
      <c r="B96" s="49"/>
      <c r="C96" s="50"/>
      <c r="D96" s="47"/>
      <c r="E96" s="51"/>
      <c r="F96" s="51"/>
      <c r="G96" s="47"/>
    </row>
    <row r="97" spans="1:7" s="48" customFormat="1" ht="19.899999999999999" customHeight="1" x14ac:dyDescent="0.2">
      <c r="A97" s="78"/>
      <c r="B97" s="49"/>
      <c r="C97" s="50"/>
      <c r="D97" s="47"/>
      <c r="E97" s="51"/>
      <c r="F97" s="51"/>
      <c r="G97" s="47"/>
    </row>
    <row r="98" spans="1:7" s="48" customFormat="1" ht="19.899999999999999" customHeight="1" x14ac:dyDescent="0.2">
      <c r="A98" s="78"/>
      <c r="B98" s="49"/>
      <c r="C98" s="50"/>
      <c r="D98" s="47"/>
      <c r="E98" s="51"/>
      <c r="F98" s="51"/>
      <c r="G98" s="47"/>
    </row>
    <row r="99" spans="1:7" s="48" customFormat="1" ht="19.899999999999999" customHeight="1" x14ac:dyDescent="0.2">
      <c r="A99" s="78"/>
      <c r="B99" s="49"/>
      <c r="C99" s="50"/>
      <c r="D99" s="47"/>
      <c r="E99" s="51"/>
      <c r="F99" s="51"/>
      <c r="G99" s="47"/>
    </row>
    <row r="100" spans="1:7" s="48" customFormat="1" ht="19.899999999999999" customHeight="1" x14ac:dyDescent="0.2">
      <c r="A100" s="78"/>
      <c r="B100" s="49"/>
      <c r="C100" s="50"/>
      <c r="D100" s="47"/>
      <c r="E100" s="51"/>
      <c r="F100" s="51"/>
      <c r="G100" s="47"/>
    </row>
    <row r="101" spans="1:7" s="48" customFormat="1" ht="19.899999999999999" customHeight="1" x14ac:dyDescent="0.2">
      <c r="A101" s="73"/>
      <c r="B101" s="49"/>
      <c r="C101" s="50"/>
      <c r="D101" s="47"/>
      <c r="E101" s="51"/>
      <c r="F101" s="51"/>
      <c r="G101" s="47"/>
    </row>
    <row r="102" spans="1:7" s="48" customFormat="1" ht="19.899999999999999" customHeight="1" x14ac:dyDescent="0.2">
      <c r="A102" s="73"/>
      <c r="B102" s="49"/>
      <c r="C102" s="50"/>
      <c r="D102" s="47"/>
      <c r="E102" s="51"/>
      <c r="F102" s="51"/>
      <c r="G102" s="47"/>
    </row>
    <row r="103" spans="1:7" s="48" customFormat="1" ht="19.899999999999999" customHeight="1" x14ac:dyDescent="0.2">
      <c r="A103" s="73"/>
      <c r="B103" s="49"/>
      <c r="C103" s="50"/>
      <c r="D103" s="47"/>
      <c r="E103" s="51"/>
      <c r="F103" s="51"/>
      <c r="G103" s="47"/>
    </row>
    <row r="104" spans="1:7" ht="19.899999999999999" customHeight="1" x14ac:dyDescent="0.2">
      <c r="B104" s="9"/>
      <c r="E104" s="51"/>
      <c r="F104" s="51"/>
    </row>
    <row r="105" spans="1:7" ht="19.899999999999999" customHeight="1" x14ac:dyDescent="0.2">
      <c r="B105" s="9"/>
      <c r="E105" s="51"/>
      <c r="F105" s="51"/>
    </row>
    <row r="106" spans="1:7" ht="19.899999999999999" customHeight="1" x14ac:dyDescent="0.2">
      <c r="B106" s="9"/>
      <c r="E106" s="51"/>
      <c r="F106" s="51"/>
    </row>
    <row r="107" spans="1:7" ht="19.899999999999999" customHeight="1" x14ac:dyDescent="0.2">
      <c r="B107" s="9"/>
      <c r="E107" s="51"/>
      <c r="F107" s="52"/>
    </row>
    <row r="108" spans="1:7" ht="19.899999999999999" customHeight="1" x14ac:dyDescent="0.2">
      <c r="B108" s="9"/>
      <c r="E108" s="51"/>
      <c r="F108" s="51"/>
    </row>
    <row r="109" spans="1:7" ht="19.899999999999999" customHeight="1" x14ac:dyDescent="0.2">
      <c r="B109" s="9"/>
      <c r="E109" s="51"/>
      <c r="F109" s="51"/>
    </row>
    <row r="110" spans="1:7" ht="19.899999999999999" customHeight="1" x14ac:dyDescent="0.2">
      <c r="B110" s="9"/>
      <c r="E110" s="51"/>
      <c r="F110" s="51"/>
    </row>
    <row r="111" spans="1:7" ht="19.899999999999999" customHeight="1" x14ac:dyDescent="0.2">
      <c r="B111" s="9"/>
      <c r="E111" s="51"/>
      <c r="F111" s="51"/>
    </row>
    <row r="112" spans="1:7" ht="19.899999999999999" customHeight="1" x14ac:dyDescent="0.2">
      <c r="B112" s="9"/>
      <c r="E112" s="51"/>
      <c r="F112" s="51"/>
    </row>
    <row r="113" spans="2:6" ht="19.899999999999999" customHeight="1" x14ac:dyDescent="0.2">
      <c r="B113" s="9"/>
      <c r="E113" s="51"/>
      <c r="F113" s="51"/>
    </row>
    <row r="114" spans="2:6" ht="19.899999999999999" customHeight="1" x14ac:dyDescent="0.2">
      <c r="B114" s="9"/>
      <c r="E114" s="51"/>
      <c r="F114" s="51"/>
    </row>
    <row r="115" spans="2:6" ht="19.899999999999999" customHeight="1" x14ac:dyDescent="0.2">
      <c r="B115" s="9"/>
      <c r="E115" s="51"/>
      <c r="F115" s="51"/>
    </row>
    <row r="116" spans="2:6" ht="19.899999999999999" customHeight="1" x14ac:dyDescent="0.2">
      <c r="B116" s="9"/>
      <c r="E116" s="51"/>
      <c r="F116" s="51"/>
    </row>
    <row r="117" spans="2:6" ht="19.899999999999999" customHeight="1" x14ac:dyDescent="0.2">
      <c r="B117" s="9"/>
      <c r="E117" s="51"/>
      <c r="F117" s="51"/>
    </row>
    <row r="118" spans="2:6" ht="19.899999999999999" customHeight="1" x14ac:dyDescent="0.2">
      <c r="B118" s="9"/>
      <c r="E118" s="51"/>
      <c r="F118" s="51"/>
    </row>
    <row r="119" spans="2:6" ht="19.899999999999999" customHeight="1" x14ac:dyDescent="0.2">
      <c r="B119" s="9"/>
      <c r="E119" s="51"/>
      <c r="F119" s="51"/>
    </row>
    <row r="120" spans="2:6" ht="19.899999999999999" customHeight="1" x14ac:dyDescent="0.2">
      <c r="B120" s="9"/>
      <c r="E120" s="51"/>
      <c r="F120" s="51"/>
    </row>
    <row r="121" spans="2:6" ht="19.899999999999999" customHeight="1" x14ac:dyDescent="0.2">
      <c r="B121" s="9"/>
      <c r="E121" s="51"/>
      <c r="F121" s="51"/>
    </row>
    <row r="122" spans="2:6" ht="19.899999999999999" customHeight="1" x14ac:dyDescent="0.2">
      <c r="B122" s="9"/>
      <c r="E122" s="51"/>
      <c r="F122" s="51"/>
    </row>
    <row r="123" spans="2:6" ht="19.899999999999999" customHeight="1" x14ac:dyDescent="0.2">
      <c r="B123" s="9"/>
      <c r="E123" s="51"/>
      <c r="F123" s="51"/>
    </row>
    <row r="124" spans="2:6" ht="19.899999999999999" customHeight="1" x14ac:dyDescent="0.2">
      <c r="B124" s="9"/>
      <c r="E124" s="51"/>
      <c r="F124" s="51"/>
    </row>
    <row r="125" spans="2:6" ht="19.899999999999999" customHeight="1" x14ac:dyDescent="0.2">
      <c r="B125" s="9"/>
      <c r="E125" s="51"/>
      <c r="F125" s="51"/>
    </row>
    <row r="126" spans="2:6" ht="19.899999999999999" customHeight="1" x14ac:dyDescent="0.2">
      <c r="B126" s="9"/>
      <c r="E126" s="51"/>
      <c r="F126" s="52"/>
    </row>
    <row r="127" spans="2:6" ht="19.899999999999999" customHeight="1" x14ac:dyDescent="0.2">
      <c r="B127" s="9"/>
      <c r="E127" s="51"/>
      <c r="F127" s="52"/>
    </row>
    <row r="128" spans="2:6" ht="19.899999999999999" customHeight="1" x14ac:dyDescent="0.2">
      <c r="B128" s="9"/>
      <c r="E128" s="51"/>
      <c r="F128" s="51"/>
    </row>
    <row r="129" spans="2:6" ht="19.899999999999999" customHeight="1" x14ac:dyDescent="0.2">
      <c r="B129" s="9"/>
      <c r="E129" s="41"/>
      <c r="F129" s="42"/>
    </row>
    <row r="130" spans="2:6" ht="19.899999999999999" customHeight="1" x14ac:dyDescent="0.2">
      <c r="B130" s="9"/>
      <c r="E130" s="41"/>
      <c r="F130" s="42"/>
    </row>
    <row r="131" spans="2:6" ht="19.899999999999999" customHeight="1" x14ac:dyDescent="0.2">
      <c r="B131" s="9"/>
      <c r="E131" s="41"/>
      <c r="F131" s="42"/>
    </row>
    <row r="132" spans="2:6" ht="19.899999999999999" customHeight="1" x14ac:dyDescent="0.2">
      <c r="B132" s="9"/>
      <c r="E132" s="41"/>
      <c r="F132" s="42"/>
    </row>
    <row r="133" spans="2:6" ht="19.899999999999999" customHeight="1" x14ac:dyDescent="0.2">
      <c r="B133" s="9"/>
      <c r="E133" s="41"/>
      <c r="F133" s="42"/>
    </row>
    <row r="134" spans="2:6" ht="19.899999999999999" customHeight="1" x14ac:dyDescent="0.2">
      <c r="B134" s="9"/>
      <c r="E134" s="41"/>
      <c r="F134" s="42"/>
    </row>
    <row r="135" spans="2:6" ht="19.899999999999999" customHeight="1" x14ac:dyDescent="0.2">
      <c r="B135" s="9"/>
      <c r="E135" s="41"/>
      <c r="F135" s="42"/>
    </row>
    <row r="136" spans="2:6" ht="19.899999999999999" customHeight="1" x14ac:dyDescent="0.2">
      <c r="B136" s="9"/>
      <c r="E136" s="41"/>
      <c r="F136" s="42"/>
    </row>
    <row r="137" spans="2:6" ht="19.899999999999999" customHeight="1" x14ac:dyDescent="0.2">
      <c r="B137" s="9"/>
      <c r="E137" s="41"/>
      <c r="F137" s="42"/>
    </row>
    <row r="138" spans="2:6" ht="19.899999999999999" customHeight="1" x14ac:dyDescent="0.2">
      <c r="B138" s="9"/>
      <c r="E138" s="41"/>
      <c r="F138" s="42"/>
    </row>
    <row r="139" spans="2:6" ht="19.899999999999999" customHeight="1" x14ac:dyDescent="0.2">
      <c r="B139" s="9"/>
      <c r="E139" s="41"/>
      <c r="F139" s="42"/>
    </row>
    <row r="140" spans="2:6" ht="19.899999999999999" customHeight="1" x14ac:dyDescent="0.2">
      <c r="B140" s="9"/>
      <c r="E140" s="41"/>
      <c r="F140" s="42"/>
    </row>
    <row r="141" spans="2:6" ht="19.899999999999999" customHeight="1" x14ac:dyDescent="0.2">
      <c r="B141" s="9"/>
      <c r="E141" s="41"/>
      <c r="F141" s="42"/>
    </row>
    <row r="142" spans="2:6" ht="19.899999999999999" customHeight="1" x14ac:dyDescent="0.2">
      <c r="B142" s="9"/>
      <c r="E142" s="41"/>
      <c r="F142" s="42"/>
    </row>
    <row r="143" spans="2:6" ht="19.899999999999999" customHeight="1" x14ac:dyDescent="0.2">
      <c r="B143" s="9"/>
      <c r="E143" s="41"/>
      <c r="F143" s="42"/>
    </row>
    <row r="144" spans="2:6" ht="19.899999999999999" customHeight="1" x14ac:dyDescent="0.2">
      <c r="B144" s="9"/>
      <c r="E144" s="41"/>
      <c r="F144" s="42"/>
    </row>
    <row r="145" spans="2:6" ht="19.899999999999999" customHeight="1" x14ac:dyDescent="0.2">
      <c r="B145" s="9"/>
      <c r="E145" s="41"/>
      <c r="F145" s="42"/>
    </row>
    <row r="146" spans="2:6" ht="19.899999999999999" customHeight="1" x14ac:dyDescent="0.2">
      <c r="B146" s="9"/>
      <c r="E146" s="41"/>
      <c r="F146" s="42"/>
    </row>
    <row r="147" spans="2:6" ht="19.899999999999999" customHeight="1" x14ac:dyDescent="0.2">
      <c r="B147" s="9"/>
      <c r="E147" s="41"/>
      <c r="F147" s="42"/>
    </row>
    <row r="148" spans="2:6" ht="19.899999999999999" customHeight="1" x14ac:dyDescent="0.2">
      <c r="B148" s="9"/>
      <c r="E148" s="41"/>
      <c r="F148" s="42"/>
    </row>
    <row r="149" spans="2:6" ht="19.899999999999999" customHeight="1" x14ac:dyDescent="0.2">
      <c r="B149" s="9"/>
      <c r="E149" s="41"/>
      <c r="F149" s="42"/>
    </row>
    <row r="150" spans="2:6" ht="19.899999999999999" customHeight="1" x14ac:dyDescent="0.2">
      <c r="B150" s="9"/>
      <c r="E150" s="41"/>
      <c r="F150" s="42"/>
    </row>
    <row r="151" spans="2:6" ht="19.899999999999999" customHeight="1" x14ac:dyDescent="0.2">
      <c r="B151" s="9"/>
      <c r="E151" s="41"/>
      <c r="F151" s="42"/>
    </row>
    <row r="152" spans="2:6" ht="19.899999999999999" customHeight="1" x14ac:dyDescent="0.2">
      <c r="B152" s="9"/>
      <c r="E152" s="41"/>
      <c r="F152" s="42"/>
    </row>
    <row r="153" spans="2:6" ht="19.899999999999999" customHeight="1" x14ac:dyDescent="0.2">
      <c r="B153" s="9"/>
      <c r="E153" s="41"/>
      <c r="F153" s="42"/>
    </row>
    <row r="154" spans="2:6" ht="19.899999999999999" customHeight="1" x14ac:dyDescent="0.2">
      <c r="B154" s="9"/>
      <c r="E154" s="41"/>
      <c r="F154" s="42"/>
    </row>
    <row r="155" spans="2:6" ht="19.899999999999999" customHeight="1" x14ac:dyDescent="0.2">
      <c r="B155" s="9"/>
      <c r="E155" s="41"/>
      <c r="F155" s="42"/>
    </row>
    <row r="156" spans="2:6" ht="19.899999999999999" customHeight="1" x14ac:dyDescent="0.2">
      <c r="B156" s="9"/>
      <c r="E156" s="41"/>
      <c r="F156" s="42"/>
    </row>
    <row r="157" spans="2:6" ht="19.899999999999999" customHeight="1" x14ac:dyDescent="0.2">
      <c r="B157" s="9"/>
      <c r="E157" s="41"/>
      <c r="F157" s="42"/>
    </row>
    <row r="158" spans="2:6" ht="19.899999999999999" customHeight="1" x14ac:dyDescent="0.2">
      <c r="B158" s="9"/>
      <c r="E158" s="41"/>
      <c r="F158" s="42"/>
    </row>
    <row r="159" spans="2:6" ht="19.899999999999999" customHeight="1" x14ac:dyDescent="0.2">
      <c r="B159" s="9"/>
      <c r="E159" s="41"/>
      <c r="F159" s="42"/>
    </row>
    <row r="160" spans="2:6" ht="19.899999999999999" customHeight="1" x14ac:dyDescent="0.2">
      <c r="B160" s="9"/>
      <c r="E160" s="41"/>
      <c r="F160" s="42"/>
    </row>
    <row r="161" spans="2:6" ht="19.899999999999999" customHeight="1" x14ac:dyDescent="0.2">
      <c r="B161" s="9"/>
      <c r="E161" s="41"/>
      <c r="F161" s="42"/>
    </row>
    <row r="162" spans="2:6" ht="19.899999999999999" customHeight="1" x14ac:dyDescent="0.2">
      <c r="B162" s="9"/>
      <c r="E162" s="41"/>
      <c r="F162" s="42"/>
    </row>
    <row r="163" spans="2:6" ht="19.899999999999999" customHeight="1" x14ac:dyDescent="0.2">
      <c r="B163" s="9"/>
      <c r="E163" s="41"/>
      <c r="F163" s="42"/>
    </row>
    <row r="164" spans="2:6" ht="19.899999999999999" customHeight="1" x14ac:dyDescent="0.2">
      <c r="B164" s="9"/>
      <c r="E164" s="41"/>
      <c r="F164" s="42"/>
    </row>
    <row r="165" spans="2:6" ht="19.899999999999999" customHeight="1" x14ac:dyDescent="0.2">
      <c r="B165" s="9"/>
      <c r="E165" s="41"/>
      <c r="F165" s="42"/>
    </row>
    <row r="166" spans="2:6" ht="19.899999999999999" customHeight="1" x14ac:dyDescent="0.2">
      <c r="B166" s="9"/>
      <c r="E166" s="41"/>
      <c r="F166" s="42"/>
    </row>
    <row r="167" spans="2:6" ht="19.899999999999999" customHeight="1" x14ac:dyDescent="0.2">
      <c r="B167" s="9"/>
      <c r="E167" s="41"/>
      <c r="F167" s="42"/>
    </row>
    <row r="168" spans="2:6" ht="19.899999999999999" customHeight="1" x14ac:dyDescent="0.2">
      <c r="B168" s="9"/>
      <c r="E168" s="41"/>
      <c r="F168" s="42"/>
    </row>
    <row r="169" spans="2:6" ht="19.899999999999999" customHeight="1" x14ac:dyDescent="0.2">
      <c r="B169" s="9"/>
      <c r="E169" s="41"/>
      <c r="F169" s="42"/>
    </row>
    <row r="170" spans="2:6" ht="19.899999999999999" customHeight="1" x14ac:dyDescent="0.2">
      <c r="B170" s="9"/>
      <c r="E170" s="41"/>
      <c r="F170" s="42"/>
    </row>
    <row r="171" spans="2:6" ht="19.899999999999999" customHeight="1" x14ac:dyDescent="0.2">
      <c r="B171" s="9"/>
      <c r="E171" s="41"/>
      <c r="F171" s="42"/>
    </row>
    <row r="172" spans="2:6" ht="19.899999999999999" customHeight="1" x14ac:dyDescent="0.2">
      <c r="B172" s="9"/>
      <c r="E172" s="41"/>
      <c r="F172" s="42"/>
    </row>
    <row r="173" spans="2:6" ht="19.899999999999999" customHeight="1" x14ac:dyDescent="0.2">
      <c r="B173" s="9"/>
      <c r="E173" s="41"/>
      <c r="F173" s="42"/>
    </row>
    <row r="174" spans="2:6" ht="19.899999999999999" customHeight="1" x14ac:dyDescent="0.2">
      <c r="B174" s="9"/>
      <c r="E174" s="41"/>
      <c r="F174" s="42"/>
    </row>
    <row r="175" spans="2:6" ht="19.899999999999999" customHeight="1" x14ac:dyDescent="0.2">
      <c r="B175" s="9"/>
      <c r="E175" s="41"/>
      <c r="F175" s="42"/>
    </row>
    <row r="176" spans="2:6" ht="19.899999999999999" customHeight="1" x14ac:dyDescent="0.2">
      <c r="B176" s="9"/>
      <c r="E176" s="41"/>
      <c r="F176" s="42"/>
    </row>
    <row r="177" spans="2:6" ht="19.899999999999999" customHeight="1" x14ac:dyDescent="0.2">
      <c r="B177" s="9"/>
      <c r="E177" s="41"/>
      <c r="F177" s="42"/>
    </row>
    <row r="178" spans="2:6" ht="19.899999999999999" customHeight="1" x14ac:dyDescent="0.2">
      <c r="B178" s="9"/>
      <c r="E178" s="41"/>
      <c r="F178" s="42"/>
    </row>
    <row r="179" spans="2:6" ht="19.899999999999999" customHeight="1" x14ac:dyDescent="0.2">
      <c r="B179" s="9"/>
      <c r="E179" s="41"/>
      <c r="F179" s="42"/>
    </row>
    <row r="180" spans="2:6" ht="19.899999999999999" customHeight="1" x14ac:dyDescent="0.2">
      <c r="B180" s="9"/>
      <c r="E180" s="41"/>
      <c r="F180" s="42"/>
    </row>
    <row r="181" spans="2:6" ht="19.899999999999999" customHeight="1" x14ac:dyDescent="0.2">
      <c r="B181" s="9"/>
      <c r="E181" s="41"/>
      <c r="F181" s="42"/>
    </row>
    <row r="182" spans="2:6" ht="19.899999999999999" customHeight="1" x14ac:dyDescent="0.2">
      <c r="B182" s="9"/>
      <c r="E182" s="41"/>
      <c r="F182" s="42"/>
    </row>
    <row r="183" spans="2:6" ht="19.899999999999999" customHeight="1" x14ac:dyDescent="0.2">
      <c r="B183" s="9"/>
      <c r="E183" s="41"/>
      <c r="F183" s="42"/>
    </row>
    <row r="184" spans="2:6" ht="19.899999999999999" customHeight="1" x14ac:dyDescent="0.2">
      <c r="B184" s="9"/>
      <c r="E184" s="41"/>
      <c r="F184" s="42"/>
    </row>
    <row r="185" spans="2:6" ht="19.899999999999999" customHeight="1" x14ac:dyDescent="0.2">
      <c r="B185" s="9"/>
      <c r="E185" s="41"/>
      <c r="F185" s="42"/>
    </row>
    <row r="186" spans="2:6" ht="19.899999999999999" customHeight="1" x14ac:dyDescent="0.2">
      <c r="B186" s="9"/>
      <c r="E186" s="41"/>
      <c r="F186" s="42"/>
    </row>
    <row r="187" spans="2:6" ht="19.899999999999999" customHeight="1" x14ac:dyDescent="0.2">
      <c r="B187" s="9"/>
      <c r="E187" s="41"/>
      <c r="F187" s="42"/>
    </row>
    <row r="188" spans="2:6" ht="19.899999999999999" customHeight="1" x14ac:dyDescent="0.2">
      <c r="B188" s="9"/>
      <c r="E188" s="41"/>
      <c r="F188" s="42"/>
    </row>
    <row r="189" spans="2:6" ht="19.899999999999999" customHeight="1" x14ac:dyDescent="0.2">
      <c r="B189" s="9"/>
      <c r="E189" s="41"/>
      <c r="F189" s="42"/>
    </row>
    <row r="190" spans="2:6" ht="19.899999999999999" customHeight="1" x14ac:dyDescent="0.2">
      <c r="B190" s="9"/>
      <c r="E190" s="41"/>
      <c r="F190" s="42"/>
    </row>
    <row r="191" spans="2:6" ht="19.899999999999999" customHeight="1" x14ac:dyDescent="0.2">
      <c r="B191" s="9"/>
      <c r="E191" s="41"/>
      <c r="F191" s="42"/>
    </row>
    <row r="192" spans="2:6" ht="19.899999999999999" customHeight="1" x14ac:dyDescent="0.2">
      <c r="B192" s="9"/>
      <c r="E192" s="41"/>
      <c r="F192" s="42"/>
    </row>
    <row r="193" spans="2:6" ht="19.899999999999999" customHeight="1" x14ac:dyDescent="0.2">
      <c r="B193" s="9"/>
      <c r="E193" s="41"/>
      <c r="F193" s="42"/>
    </row>
    <row r="194" spans="2:6" ht="19.899999999999999" customHeight="1" x14ac:dyDescent="0.2">
      <c r="B194" s="9"/>
      <c r="E194" s="41"/>
      <c r="F194" s="42"/>
    </row>
    <row r="195" spans="2:6" ht="19.899999999999999" customHeight="1" x14ac:dyDescent="0.2">
      <c r="B195" s="9"/>
      <c r="E195" s="41"/>
      <c r="F195" s="42"/>
    </row>
    <row r="196" spans="2:6" ht="19.899999999999999" customHeight="1" x14ac:dyDescent="0.2">
      <c r="B196" s="9"/>
      <c r="E196" s="41"/>
      <c r="F196" s="42"/>
    </row>
    <row r="197" spans="2:6" ht="19.899999999999999" customHeight="1" x14ac:dyDescent="0.2">
      <c r="B197" s="9"/>
      <c r="E197" s="41"/>
      <c r="F197" s="42"/>
    </row>
    <row r="198" spans="2:6" ht="19.899999999999999" customHeight="1" x14ac:dyDescent="0.2">
      <c r="B198" s="9"/>
      <c r="E198" s="41"/>
      <c r="F198" s="42"/>
    </row>
    <row r="199" spans="2:6" ht="19.899999999999999" customHeight="1" x14ac:dyDescent="0.2">
      <c r="B199" s="9"/>
      <c r="E199" s="41"/>
      <c r="F199" s="42"/>
    </row>
    <row r="200" spans="2:6" ht="19.899999999999999" customHeight="1" x14ac:dyDescent="0.2">
      <c r="B200" s="9"/>
      <c r="E200" s="41"/>
      <c r="F200" s="42"/>
    </row>
    <row r="201" spans="2:6" ht="19.899999999999999" customHeight="1" x14ac:dyDescent="0.2">
      <c r="B201" s="9"/>
      <c r="E201" s="41"/>
      <c r="F201" s="42"/>
    </row>
    <row r="202" spans="2:6" ht="19.899999999999999" customHeight="1" x14ac:dyDescent="0.2">
      <c r="B202" s="9"/>
      <c r="E202" s="41"/>
      <c r="F202" s="42"/>
    </row>
    <row r="203" spans="2:6" ht="19.899999999999999" customHeight="1" x14ac:dyDescent="0.2">
      <c r="B203" s="9"/>
      <c r="E203" s="41"/>
      <c r="F203" s="42"/>
    </row>
    <row r="204" spans="2:6" ht="19.899999999999999" customHeight="1" x14ac:dyDescent="0.2">
      <c r="B204" s="9"/>
      <c r="E204" s="41"/>
      <c r="F204" s="42"/>
    </row>
    <row r="205" spans="2:6" ht="19.899999999999999" customHeight="1" x14ac:dyDescent="0.2">
      <c r="B205" s="9"/>
      <c r="E205" s="41"/>
      <c r="F205" s="42"/>
    </row>
    <row r="206" spans="2:6" ht="19.899999999999999" customHeight="1" x14ac:dyDescent="0.2">
      <c r="B206" s="9"/>
      <c r="E206" s="41"/>
      <c r="F206" s="42"/>
    </row>
    <row r="207" spans="2:6" ht="19.899999999999999" customHeight="1" x14ac:dyDescent="0.2">
      <c r="B207" s="9"/>
      <c r="E207" s="41"/>
      <c r="F207" s="42"/>
    </row>
    <row r="208" spans="2:6" ht="19.899999999999999" customHeight="1" x14ac:dyDescent="0.2">
      <c r="B208" s="9"/>
      <c r="E208" s="41"/>
      <c r="F208" s="42"/>
    </row>
    <row r="209" spans="2:6" ht="19.899999999999999" customHeight="1" x14ac:dyDescent="0.2">
      <c r="B209" s="9"/>
      <c r="E209" s="41"/>
      <c r="F209" s="42"/>
    </row>
    <row r="210" spans="2:6" ht="19.899999999999999" customHeight="1" x14ac:dyDescent="0.2">
      <c r="B210" s="9"/>
      <c r="E210" s="41"/>
      <c r="F210" s="42"/>
    </row>
    <row r="211" spans="2:6" ht="19.899999999999999" customHeight="1" x14ac:dyDescent="0.2">
      <c r="B211" s="9"/>
      <c r="E211" s="41"/>
      <c r="F211" s="42"/>
    </row>
    <row r="212" spans="2:6" ht="19.899999999999999" customHeight="1" x14ac:dyDescent="0.2">
      <c r="B212" s="9"/>
      <c r="E212" s="41"/>
      <c r="F212" s="42"/>
    </row>
    <row r="213" spans="2:6" ht="19.899999999999999" customHeight="1" x14ac:dyDescent="0.2">
      <c r="B213" s="9"/>
      <c r="E213" s="41"/>
      <c r="F213" s="42"/>
    </row>
    <row r="214" spans="2:6" ht="19.899999999999999" customHeight="1" x14ac:dyDescent="0.2">
      <c r="B214" s="9"/>
      <c r="E214" s="41"/>
      <c r="F214" s="42"/>
    </row>
    <row r="215" spans="2:6" ht="19.899999999999999" customHeight="1" x14ac:dyDescent="0.2">
      <c r="B215" s="9"/>
      <c r="E215" s="41"/>
      <c r="F215" s="42"/>
    </row>
    <row r="216" spans="2:6" ht="19.899999999999999" customHeight="1" x14ac:dyDescent="0.2">
      <c r="B216" s="9"/>
      <c r="E216" s="41"/>
      <c r="F216" s="42"/>
    </row>
    <row r="217" spans="2:6" ht="19.899999999999999" customHeight="1" x14ac:dyDescent="0.2">
      <c r="B217" s="9"/>
      <c r="E217" s="41"/>
      <c r="F217" s="42"/>
    </row>
    <row r="218" spans="2:6" ht="19.899999999999999" customHeight="1" x14ac:dyDescent="0.2">
      <c r="B218" s="9"/>
      <c r="E218" s="41"/>
      <c r="F218" s="42"/>
    </row>
    <row r="219" spans="2:6" ht="19.899999999999999" customHeight="1" x14ac:dyDescent="0.2">
      <c r="B219" s="9"/>
      <c r="E219" s="41"/>
      <c r="F219" s="42"/>
    </row>
    <row r="220" spans="2:6" ht="19.899999999999999" customHeight="1" x14ac:dyDescent="0.2">
      <c r="B220" s="9"/>
      <c r="E220" s="41"/>
      <c r="F220" s="42"/>
    </row>
    <row r="221" spans="2:6" ht="19.899999999999999" customHeight="1" x14ac:dyDescent="0.2">
      <c r="B221" s="9"/>
      <c r="E221" s="41"/>
      <c r="F221" s="42"/>
    </row>
    <row r="222" spans="2:6" ht="19.899999999999999" customHeight="1" x14ac:dyDescent="0.2">
      <c r="B222" s="9"/>
      <c r="E222" s="41"/>
      <c r="F222" s="42"/>
    </row>
    <row r="223" spans="2:6" ht="19.899999999999999" customHeight="1" x14ac:dyDescent="0.2">
      <c r="B223" s="9"/>
      <c r="E223" s="41"/>
      <c r="F223" s="42"/>
    </row>
    <row r="224" spans="2:6" ht="19.899999999999999" customHeight="1" x14ac:dyDescent="0.2">
      <c r="B224" s="9"/>
      <c r="E224" s="41"/>
      <c r="F224" s="42"/>
    </row>
    <row r="225" spans="2:6" ht="19.899999999999999" customHeight="1" x14ac:dyDescent="0.2">
      <c r="B225" s="9"/>
      <c r="E225" s="41"/>
      <c r="F225" s="42"/>
    </row>
    <row r="226" spans="2:6" ht="19.899999999999999" customHeight="1" x14ac:dyDescent="0.2">
      <c r="B226" s="9"/>
      <c r="E226" s="41"/>
      <c r="F226" s="42"/>
    </row>
    <row r="227" spans="2:6" ht="19.899999999999999" customHeight="1" x14ac:dyDescent="0.2">
      <c r="B227" s="9"/>
      <c r="E227" s="40"/>
    </row>
    <row r="228" spans="2:6" ht="19.899999999999999" customHeight="1" x14ac:dyDescent="0.2">
      <c r="B228" s="9"/>
      <c r="E228" s="40"/>
    </row>
    <row r="229" spans="2:6" ht="19.899999999999999" customHeight="1" x14ac:dyDescent="0.2">
      <c r="B229" s="9"/>
      <c r="E229" s="40"/>
    </row>
    <row r="230" spans="2:6" ht="19.899999999999999" customHeight="1" x14ac:dyDescent="0.2">
      <c r="B230" s="9"/>
      <c r="E230" s="40"/>
    </row>
    <row r="231" spans="2:6" ht="19.899999999999999" customHeight="1" x14ac:dyDescent="0.2">
      <c r="B231" s="9"/>
      <c r="E231" s="40"/>
    </row>
    <row r="232" spans="2:6" ht="19.899999999999999" customHeight="1" x14ac:dyDescent="0.2">
      <c r="B232" s="9"/>
      <c r="E232" s="40"/>
    </row>
    <row r="233" spans="2:6" ht="19.899999999999999" customHeight="1" x14ac:dyDescent="0.2">
      <c r="B233" s="9"/>
      <c r="E233" s="40"/>
    </row>
    <row r="234" spans="2:6" ht="19.899999999999999" customHeight="1" x14ac:dyDescent="0.2">
      <c r="B234" s="9"/>
      <c r="E234" s="40"/>
    </row>
    <row r="235" spans="2:6" ht="19.899999999999999" customHeight="1" x14ac:dyDescent="0.2">
      <c r="B235" s="9"/>
      <c r="E235" s="40"/>
    </row>
    <row r="236" spans="2:6" ht="19.899999999999999" customHeight="1" x14ac:dyDescent="0.2">
      <c r="B236" s="9"/>
      <c r="E236" s="40"/>
    </row>
    <row r="237" spans="2:6" ht="19.899999999999999" customHeight="1" x14ac:dyDescent="0.2">
      <c r="B237" s="9"/>
      <c r="E237" s="40"/>
    </row>
    <row r="238" spans="2:6" ht="19.899999999999999" customHeight="1" x14ac:dyDescent="0.2">
      <c r="B238" s="9"/>
      <c r="E238" s="40"/>
    </row>
    <row r="239" spans="2:6" ht="19.899999999999999" customHeight="1" x14ac:dyDescent="0.2">
      <c r="B239" s="9"/>
      <c r="E239" s="40"/>
    </row>
    <row r="240" spans="2:6" ht="19.899999999999999" customHeight="1" x14ac:dyDescent="0.2">
      <c r="B240" s="9"/>
      <c r="E240" s="40"/>
    </row>
    <row r="241" spans="2:5" ht="19.899999999999999" customHeight="1" x14ac:dyDescent="0.2">
      <c r="B241" s="9"/>
      <c r="E241" s="40"/>
    </row>
    <row r="242" spans="2:5" ht="19.899999999999999" customHeight="1" x14ac:dyDescent="0.2">
      <c r="B242" s="9"/>
      <c r="E242" s="40"/>
    </row>
    <row r="243" spans="2:5" ht="19.899999999999999" customHeight="1" x14ac:dyDescent="0.2">
      <c r="B243" s="9"/>
      <c r="E243" s="40"/>
    </row>
    <row r="244" spans="2:5" ht="19.899999999999999" customHeight="1" x14ac:dyDescent="0.2">
      <c r="B244" s="9"/>
      <c r="E244" s="40"/>
    </row>
    <row r="245" spans="2:5" ht="19.899999999999999" customHeight="1" x14ac:dyDescent="0.2">
      <c r="B245" s="9"/>
      <c r="E245" s="40"/>
    </row>
    <row r="246" spans="2:5" ht="19.899999999999999" customHeight="1" x14ac:dyDescent="0.2">
      <c r="B246" s="9"/>
      <c r="E246" s="40"/>
    </row>
    <row r="247" spans="2:5" ht="19.899999999999999" customHeight="1" x14ac:dyDescent="0.2">
      <c r="B247" s="9"/>
      <c r="E247" s="40"/>
    </row>
    <row r="248" spans="2:5" ht="19.899999999999999" customHeight="1" x14ac:dyDescent="0.2">
      <c r="B248" s="9"/>
      <c r="E248" s="40"/>
    </row>
    <row r="249" spans="2:5" ht="19.899999999999999" customHeight="1" x14ac:dyDescent="0.2">
      <c r="B249" s="9"/>
      <c r="E249" s="40"/>
    </row>
    <row r="250" spans="2:5" ht="19.899999999999999" customHeight="1" x14ac:dyDescent="0.2">
      <c r="B250" s="9"/>
      <c r="E250" s="40"/>
    </row>
    <row r="251" spans="2:5" ht="19.899999999999999" customHeight="1" x14ac:dyDescent="0.2">
      <c r="B251" s="9"/>
      <c r="E251" s="40"/>
    </row>
    <row r="252" spans="2:5" ht="19.899999999999999" customHeight="1" x14ac:dyDescent="0.2">
      <c r="B252" s="9"/>
      <c r="E252" s="40"/>
    </row>
    <row r="253" spans="2:5" ht="19.899999999999999" customHeight="1" x14ac:dyDescent="0.2">
      <c r="B253" s="9"/>
      <c r="E253" s="40"/>
    </row>
    <row r="254" spans="2:5" ht="19.899999999999999" customHeight="1" x14ac:dyDescent="0.2">
      <c r="E254" s="40"/>
    </row>
    <row r="255" spans="2:5" ht="19.899999999999999" customHeight="1" x14ac:dyDescent="0.2">
      <c r="E255" s="40"/>
    </row>
    <row r="256" spans="2:5" ht="19.899999999999999" customHeight="1" x14ac:dyDescent="0.2">
      <c r="E256" s="40"/>
    </row>
    <row r="257" spans="5:5" ht="19.899999999999999" customHeight="1" x14ac:dyDescent="0.2">
      <c r="E257" s="40"/>
    </row>
    <row r="258" spans="5:5" ht="19.899999999999999" customHeight="1" x14ac:dyDescent="0.2">
      <c r="E258" s="40"/>
    </row>
    <row r="259" spans="5:5" ht="19.899999999999999" customHeight="1" x14ac:dyDescent="0.2">
      <c r="E259" s="40"/>
    </row>
    <row r="260" spans="5:5" ht="19.899999999999999" customHeight="1" x14ac:dyDescent="0.2">
      <c r="E260" s="40"/>
    </row>
    <row r="261" spans="5:5" ht="19.899999999999999" customHeight="1" x14ac:dyDescent="0.2">
      <c r="E261" s="40"/>
    </row>
    <row r="262" spans="5:5" ht="19.899999999999999" customHeight="1" x14ac:dyDescent="0.2">
      <c r="E262" s="40"/>
    </row>
    <row r="263" spans="5:5" ht="19.899999999999999" customHeight="1" x14ac:dyDescent="0.2">
      <c r="E263" s="40"/>
    </row>
    <row r="264" spans="5:5" ht="19.899999999999999" customHeight="1" x14ac:dyDescent="0.2">
      <c r="E264" s="40"/>
    </row>
    <row r="265" spans="5:5" ht="19.899999999999999" customHeight="1" x14ac:dyDescent="0.2">
      <c r="E265" s="40"/>
    </row>
    <row r="266" spans="5:5" ht="19.899999999999999" customHeight="1" x14ac:dyDescent="0.2">
      <c r="E266" s="40"/>
    </row>
    <row r="267" spans="5:5" ht="19.899999999999999" customHeight="1" x14ac:dyDescent="0.2">
      <c r="E267" s="40"/>
    </row>
    <row r="268" spans="5:5" ht="19.899999999999999" customHeight="1" x14ac:dyDescent="0.2">
      <c r="E268" s="40"/>
    </row>
    <row r="269" spans="5:5" ht="19.899999999999999" customHeight="1" x14ac:dyDescent="0.2">
      <c r="E269" s="40"/>
    </row>
    <row r="270" spans="5:5" ht="19.899999999999999" customHeight="1" x14ac:dyDescent="0.2">
      <c r="E270" s="40"/>
    </row>
    <row r="271" spans="5:5" ht="19.899999999999999" customHeight="1" x14ac:dyDescent="0.2">
      <c r="E271" s="40"/>
    </row>
    <row r="272" spans="5:5" ht="19.899999999999999" customHeight="1" x14ac:dyDescent="0.2">
      <c r="E272" s="40"/>
    </row>
    <row r="273" spans="5:5" ht="19.899999999999999" customHeight="1" x14ac:dyDescent="0.2">
      <c r="E273" s="40"/>
    </row>
    <row r="274" spans="5:5" ht="19.899999999999999" customHeight="1" x14ac:dyDescent="0.2">
      <c r="E274" s="40"/>
    </row>
    <row r="275" spans="5:5" ht="19.899999999999999" customHeight="1" x14ac:dyDescent="0.2">
      <c r="E275" s="40"/>
    </row>
    <row r="276" spans="5:5" ht="19.899999999999999" customHeight="1" x14ac:dyDescent="0.2">
      <c r="E276" s="40"/>
    </row>
    <row r="277" spans="5:5" ht="19.899999999999999" customHeight="1" x14ac:dyDescent="0.2">
      <c r="E277" s="40"/>
    </row>
    <row r="278" spans="5:5" ht="19.899999999999999" customHeight="1" x14ac:dyDescent="0.2">
      <c r="E278" s="40"/>
    </row>
    <row r="279" spans="5:5" ht="19.899999999999999" customHeight="1" x14ac:dyDescent="0.2">
      <c r="E279" s="40"/>
    </row>
    <row r="280" spans="5:5" ht="19.899999999999999" customHeight="1" x14ac:dyDescent="0.2">
      <c r="E280" s="40"/>
    </row>
    <row r="281" spans="5:5" ht="19.899999999999999" customHeight="1" x14ac:dyDescent="0.2">
      <c r="E281" s="40"/>
    </row>
    <row r="282" spans="5:5" ht="19.899999999999999" customHeight="1" x14ac:dyDescent="0.2">
      <c r="E282" s="40"/>
    </row>
    <row r="283" spans="5:5" ht="19.899999999999999" customHeight="1" x14ac:dyDescent="0.2">
      <c r="E283" s="40"/>
    </row>
    <row r="284" spans="5:5" ht="19.899999999999999" customHeight="1" x14ac:dyDescent="0.2">
      <c r="E284" s="40"/>
    </row>
    <row r="285" spans="5:5" ht="19.899999999999999" customHeight="1" x14ac:dyDescent="0.2">
      <c r="E285" s="40"/>
    </row>
    <row r="286" spans="5:5" ht="19.899999999999999" customHeight="1" x14ac:dyDescent="0.2">
      <c r="E286" s="40"/>
    </row>
    <row r="287" spans="5:5" ht="19.899999999999999" customHeight="1" x14ac:dyDescent="0.2">
      <c r="E287" s="40"/>
    </row>
    <row r="288" spans="5:5" ht="19.899999999999999" customHeight="1" x14ac:dyDescent="0.2">
      <c r="E288" s="40"/>
    </row>
    <row r="289" spans="5:5" ht="19.899999999999999" customHeight="1" x14ac:dyDescent="0.2">
      <c r="E289" s="40"/>
    </row>
    <row r="290" spans="5:5" ht="19.899999999999999" customHeight="1" x14ac:dyDescent="0.2">
      <c r="E290" s="40"/>
    </row>
    <row r="291" spans="5:5" ht="19.899999999999999" customHeight="1" x14ac:dyDescent="0.2">
      <c r="E291" s="40"/>
    </row>
    <row r="292" spans="5:5" ht="16.149999999999999" customHeight="1" x14ac:dyDescent="0.2">
      <c r="E292" s="40"/>
    </row>
    <row r="293" spans="5:5" ht="16.149999999999999" customHeight="1" x14ac:dyDescent="0.2">
      <c r="E293" s="40"/>
    </row>
    <row r="294" spans="5:5" ht="16.149999999999999" customHeight="1" x14ac:dyDescent="0.2">
      <c r="E294" s="40"/>
    </row>
    <row r="295" spans="5:5" ht="16.149999999999999" customHeight="1" x14ac:dyDescent="0.2">
      <c r="E295" s="40"/>
    </row>
    <row r="296" spans="5:5" ht="16.149999999999999" customHeight="1" x14ac:dyDescent="0.2">
      <c r="E296" s="40"/>
    </row>
    <row r="297" spans="5:5" ht="16.149999999999999" customHeight="1" x14ac:dyDescent="0.2">
      <c r="E297" s="40"/>
    </row>
    <row r="298" spans="5:5" ht="16.149999999999999" customHeight="1" x14ac:dyDescent="0.2">
      <c r="E298" s="40"/>
    </row>
    <row r="299" spans="5:5" ht="16.149999999999999" customHeight="1" x14ac:dyDescent="0.2">
      <c r="E299" s="40"/>
    </row>
    <row r="300" spans="5:5" ht="16.149999999999999" customHeight="1" x14ac:dyDescent="0.2">
      <c r="E300" s="40"/>
    </row>
    <row r="301" spans="5:5" ht="16.149999999999999" customHeight="1" x14ac:dyDescent="0.2">
      <c r="E301" s="40"/>
    </row>
    <row r="302" spans="5:5" ht="16.149999999999999" customHeight="1" x14ac:dyDescent="0.2">
      <c r="E302" s="40"/>
    </row>
    <row r="303" spans="5:5" ht="16.149999999999999" customHeight="1" x14ac:dyDescent="0.2">
      <c r="E303" s="40"/>
    </row>
    <row r="304" spans="5:5" ht="16.149999999999999" customHeight="1" x14ac:dyDescent="0.2">
      <c r="E304" s="40"/>
    </row>
    <row r="305" spans="5:5" ht="16.149999999999999" customHeight="1" x14ac:dyDescent="0.2">
      <c r="E305" s="40"/>
    </row>
    <row r="306" spans="5:5" ht="16.149999999999999" customHeight="1" x14ac:dyDescent="0.2">
      <c r="E306" s="40"/>
    </row>
    <row r="307" spans="5:5" ht="16.149999999999999" customHeight="1" x14ac:dyDescent="0.2">
      <c r="E307" s="40"/>
    </row>
    <row r="308" spans="5:5" ht="16.149999999999999" customHeight="1" x14ac:dyDescent="0.2">
      <c r="E308" s="40"/>
    </row>
    <row r="309" spans="5:5" ht="16.149999999999999" customHeight="1" x14ac:dyDescent="0.2"/>
    <row r="310" spans="5:5" ht="16.149999999999999" customHeight="1" x14ac:dyDescent="0.2"/>
    <row r="311" spans="5:5" ht="16.149999999999999" customHeight="1" x14ac:dyDescent="0.2"/>
    <row r="312" spans="5:5" ht="16.149999999999999" customHeight="1" x14ac:dyDescent="0.2"/>
    <row r="313" spans="5:5" ht="16.149999999999999" customHeight="1" x14ac:dyDescent="0.2"/>
    <row r="314" spans="5:5" ht="16.149999999999999" customHeight="1" x14ac:dyDescent="0.2"/>
    <row r="315" spans="5:5" ht="16.149999999999999" customHeight="1" x14ac:dyDescent="0.2"/>
    <row r="316" spans="5:5" ht="16.149999999999999" customHeight="1" x14ac:dyDescent="0.2"/>
    <row r="317" spans="5:5" ht="16.149999999999999" customHeight="1" x14ac:dyDescent="0.2"/>
    <row r="318" spans="5:5" ht="16.149999999999999" customHeight="1" x14ac:dyDescent="0.2"/>
    <row r="319" spans="5:5" ht="16.149999999999999" customHeight="1" x14ac:dyDescent="0.2"/>
    <row r="320" spans="5:5" ht="16.149999999999999" customHeight="1" x14ac:dyDescent="0.2"/>
    <row r="321" ht="16.149999999999999" customHeight="1" x14ac:dyDescent="0.2"/>
    <row r="322" ht="16.149999999999999" customHeight="1" x14ac:dyDescent="0.2"/>
    <row r="323" ht="16.149999999999999" customHeight="1" x14ac:dyDescent="0.2"/>
    <row r="324" ht="16.149999999999999" customHeight="1" x14ac:dyDescent="0.2"/>
    <row r="325" ht="16.149999999999999" customHeight="1" x14ac:dyDescent="0.2"/>
    <row r="326" ht="16.149999999999999" customHeight="1" x14ac:dyDescent="0.2"/>
    <row r="327" ht="16.149999999999999" customHeight="1" x14ac:dyDescent="0.2"/>
    <row r="328" ht="16.149999999999999" customHeight="1" x14ac:dyDescent="0.2"/>
    <row r="329" ht="16.149999999999999" customHeight="1" x14ac:dyDescent="0.2"/>
    <row r="330" ht="16.149999999999999" customHeight="1" x14ac:dyDescent="0.2"/>
    <row r="331" ht="16.149999999999999" customHeight="1" x14ac:dyDescent="0.2"/>
  </sheetData>
  <mergeCells count="1">
    <mergeCell ref="C64:F6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DDD65-D5D5-4AB1-921A-6FE84D764773}">
  <dimension ref="A1:G354"/>
  <sheetViews>
    <sheetView zoomScale="80" zoomScaleNormal="80" workbookViewId="0">
      <selection activeCell="H6" sqref="H6"/>
    </sheetView>
  </sheetViews>
  <sheetFormatPr defaultColWidth="8.85546875" defaultRowHeight="14.25" x14ac:dyDescent="0.2"/>
  <cols>
    <col min="1" max="1" width="5.5703125" style="99" customWidth="1"/>
    <col min="2" max="2" width="5.28515625" style="10" customWidth="1"/>
    <col min="3" max="3" width="66" style="3" customWidth="1"/>
    <col min="4" max="4" width="10.5703125" style="2" customWidth="1"/>
    <col min="5" max="6" width="14" style="5" customWidth="1"/>
    <col min="7" max="7" width="14.140625" style="3" customWidth="1"/>
    <col min="8" max="16384" width="8.85546875" style="3"/>
  </cols>
  <sheetData>
    <row r="1" spans="1:7" s="1" customFormat="1" ht="42.6" customHeight="1" thickBot="1" x14ac:dyDescent="0.25">
      <c r="A1" s="98">
        <v>1</v>
      </c>
      <c r="B1" s="12"/>
      <c r="C1" s="39" t="s">
        <v>128</v>
      </c>
      <c r="D1" s="13" t="s">
        <v>1</v>
      </c>
      <c r="E1" s="14" t="s">
        <v>42</v>
      </c>
      <c r="F1" s="14" t="s">
        <v>43</v>
      </c>
      <c r="G1" s="15" t="s">
        <v>2</v>
      </c>
    </row>
    <row r="2" spans="1:7" s="8" customFormat="1" ht="30" customHeight="1" thickBot="1" x14ac:dyDescent="0.25">
      <c r="A2" s="99">
        <f>A1+1</f>
        <v>2</v>
      </c>
      <c r="B2" s="16">
        <v>1</v>
      </c>
      <c r="C2" s="30" t="s">
        <v>3</v>
      </c>
      <c r="D2" s="31"/>
      <c r="E2" s="32"/>
      <c r="F2" s="32"/>
      <c r="G2" s="33"/>
    </row>
    <row r="3" spans="1:7" ht="19.899999999999999" customHeight="1" thickBot="1" x14ac:dyDescent="0.25">
      <c r="A3" s="99">
        <f t="shared" ref="A3:A116" si="0">A2+1</f>
        <v>3</v>
      </c>
      <c r="B3" s="18">
        <v>1.1000000000000001</v>
      </c>
      <c r="C3" s="19" t="s">
        <v>261</v>
      </c>
      <c r="D3" s="20"/>
      <c r="E3" s="21" t="s">
        <v>4</v>
      </c>
      <c r="F3" s="21" t="s">
        <v>44</v>
      </c>
      <c r="G3" s="19"/>
    </row>
    <row r="4" spans="1:7" ht="19.899999999999999" customHeight="1" thickBot="1" x14ac:dyDescent="0.25">
      <c r="A4" s="99">
        <f t="shared" si="0"/>
        <v>4</v>
      </c>
      <c r="B4" s="18">
        <v>1.2</v>
      </c>
      <c r="C4" s="19" t="s">
        <v>5</v>
      </c>
      <c r="D4" s="20"/>
      <c r="E4" s="21" t="s">
        <v>363</v>
      </c>
      <c r="F4" s="21" t="s">
        <v>373</v>
      </c>
      <c r="G4" s="19"/>
    </row>
    <row r="5" spans="1:7" ht="19.899999999999999" customHeight="1" thickBot="1" x14ac:dyDescent="0.25">
      <c r="A5" s="99">
        <f t="shared" si="0"/>
        <v>5</v>
      </c>
      <c r="B5" s="18">
        <v>1.3</v>
      </c>
      <c r="C5" s="19" t="s">
        <v>7</v>
      </c>
      <c r="D5" s="20"/>
      <c r="E5" s="21" t="s">
        <v>364</v>
      </c>
      <c r="F5" s="21" t="s">
        <v>374</v>
      </c>
      <c r="G5" s="19"/>
    </row>
    <row r="6" spans="1:7" ht="19.899999999999999" customHeight="1" thickBot="1" x14ac:dyDescent="0.25">
      <c r="A6" s="99">
        <f t="shared" si="0"/>
        <v>6</v>
      </c>
      <c r="B6" s="291">
        <v>1.4</v>
      </c>
      <c r="C6" s="19" t="s">
        <v>564</v>
      </c>
      <c r="D6" s="20" t="s">
        <v>565</v>
      </c>
      <c r="E6" s="292">
        <v>45108</v>
      </c>
      <c r="F6" s="292">
        <v>36251</v>
      </c>
      <c r="G6" s="296"/>
    </row>
    <row r="7" spans="1:7" s="8" customFormat="1" ht="30" customHeight="1" thickBot="1" x14ac:dyDescent="0.25">
      <c r="A7" s="99">
        <f t="shared" si="0"/>
        <v>7</v>
      </c>
      <c r="B7" s="16">
        <v>2</v>
      </c>
      <c r="C7" s="30" t="s">
        <v>129</v>
      </c>
      <c r="D7" s="31"/>
      <c r="E7" s="32"/>
      <c r="F7" s="32"/>
      <c r="G7" s="33"/>
    </row>
    <row r="8" spans="1:7" ht="19.899999999999999" customHeight="1" thickBot="1" x14ac:dyDescent="0.25">
      <c r="A8" s="99">
        <f t="shared" si="0"/>
        <v>8</v>
      </c>
      <c r="B8" s="18">
        <v>2.1</v>
      </c>
      <c r="C8" s="19" t="s">
        <v>130</v>
      </c>
      <c r="D8" s="22"/>
      <c r="E8" s="21" t="s">
        <v>365</v>
      </c>
      <c r="F8" s="21" t="s">
        <v>132</v>
      </c>
      <c r="G8" s="19"/>
    </row>
    <row r="9" spans="1:7" ht="19.899999999999999" customHeight="1" thickBot="1" x14ac:dyDescent="0.25">
      <c r="A9" s="99">
        <f t="shared" si="0"/>
        <v>9</v>
      </c>
      <c r="B9" s="18" t="s">
        <v>144</v>
      </c>
      <c r="C9" s="19" t="s">
        <v>131</v>
      </c>
      <c r="D9" s="22" t="s">
        <v>121</v>
      </c>
      <c r="E9" s="21">
        <v>7850</v>
      </c>
      <c r="F9" s="90">
        <v>41500</v>
      </c>
      <c r="G9" s="19"/>
    </row>
    <row r="10" spans="1:7" ht="19.899999999999999" customHeight="1" thickBot="1" x14ac:dyDescent="0.25">
      <c r="A10" s="99">
        <f t="shared" si="0"/>
        <v>10</v>
      </c>
      <c r="B10" s="18" t="s">
        <v>145</v>
      </c>
      <c r="C10" s="19" t="s">
        <v>133</v>
      </c>
      <c r="D10" s="22" t="s">
        <v>134</v>
      </c>
      <c r="E10" s="21">
        <v>54</v>
      </c>
      <c r="F10" s="21">
        <v>63</v>
      </c>
      <c r="G10" s="19"/>
    </row>
    <row r="11" spans="1:7" ht="19.899999999999999" customHeight="1" thickBot="1" x14ac:dyDescent="0.25">
      <c r="A11" s="99">
        <f t="shared" si="0"/>
        <v>11</v>
      </c>
      <c r="B11" s="18" t="s">
        <v>146</v>
      </c>
      <c r="C11" s="19" t="s">
        <v>135</v>
      </c>
      <c r="D11" s="22"/>
      <c r="E11" s="21" t="s">
        <v>39</v>
      </c>
      <c r="F11" s="21">
        <v>0.66</v>
      </c>
      <c r="G11" s="19"/>
    </row>
    <row r="12" spans="1:7" ht="19.899999999999999" customHeight="1" thickBot="1" x14ac:dyDescent="0.25">
      <c r="A12" s="99">
        <f t="shared" si="0"/>
        <v>12</v>
      </c>
      <c r="B12" s="18" t="s">
        <v>147</v>
      </c>
      <c r="C12" s="19" t="s">
        <v>155</v>
      </c>
      <c r="D12" s="22"/>
      <c r="E12" s="21" t="s">
        <v>39</v>
      </c>
      <c r="F12" s="21">
        <v>270</v>
      </c>
      <c r="G12" s="19"/>
    </row>
    <row r="13" spans="1:7" ht="19.899999999999999" customHeight="1" thickBot="1" x14ac:dyDescent="0.25">
      <c r="A13" s="99">
        <f t="shared" si="0"/>
        <v>13</v>
      </c>
      <c r="B13" s="18" t="s">
        <v>148</v>
      </c>
      <c r="C13" s="19" t="s">
        <v>136</v>
      </c>
      <c r="D13" s="22" t="s">
        <v>137</v>
      </c>
      <c r="E13" s="21">
        <v>660</v>
      </c>
      <c r="F13" s="21">
        <v>8</v>
      </c>
      <c r="G13" s="19"/>
    </row>
    <row r="14" spans="1:7" ht="19.899999999999999" customHeight="1" thickBot="1" x14ac:dyDescent="0.25">
      <c r="A14" s="99">
        <f t="shared" si="0"/>
        <v>14</v>
      </c>
      <c r="B14" s="18" t="s">
        <v>149</v>
      </c>
      <c r="C14" s="19" t="s">
        <v>207</v>
      </c>
      <c r="D14" s="22"/>
      <c r="E14" s="21" t="s">
        <v>366</v>
      </c>
      <c r="F14" s="21" t="s">
        <v>249</v>
      </c>
      <c r="G14" s="19"/>
    </row>
    <row r="15" spans="1:7" ht="19.899999999999999" customHeight="1" thickBot="1" x14ac:dyDescent="0.25">
      <c r="A15" s="99">
        <f t="shared" si="0"/>
        <v>15</v>
      </c>
      <c r="B15" s="18" t="s">
        <v>150</v>
      </c>
      <c r="C15" s="19" t="s">
        <v>138</v>
      </c>
      <c r="D15" s="22"/>
      <c r="E15" s="21">
        <v>16</v>
      </c>
      <c r="F15" s="21">
        <v>3</v>
      </c>
      <c r="G15" s="19"/>
    </row>
    <row r="16" spans="1:7" ht="19.899999999999999" customHeight="1" thickBot="1" x14ac:dyDescent="0.25">
      <c r="A16" s="99">
        <f t="shared" si="0"/>
        <v>16</v>
      </c>
      <c r="B16" s="18" t="s">
        <v>151</v>
      </c>
      <c r="C16" s="19" t="s">
        <v>139</v>
      </c>
      <c r="D16" s="22"/>
      <c r="E16" s="21">
        <v>4</v>
      </c>
      <c r="F16" s="21">
        <v>4</v>
      </c>
      <c r="G16" s="19"/>
    </row>
    <row r="17" spans="1:7" ht="30" customHeight="1" thickBot="1" x14ac:dyDescent="0.25">
      <c r="A17" s="99">
        <f t="shared" si="0"/>
        <v>17</v>
      </c>
      <c r="B17" s="18" t="s">
        <v>152</v>
      </c>
      <c r="C17" s="19" t="s">
        <v>140</v>
      </c>
      <c r="D17" s="22" t="s">
        <v>11</v>
      </c>
      <c r="E17" s="21">
        <v>0</v>
      </c>
      <c r="F17" s="21">
        <v>357.2</v>
      </c>
      <c r="G17" s="19"/>
    </row>
    <row r="18" spans="1:7" ht="19.899999999999999" customHeight="1" thickBot="1" x14ac:dyDescent="0.25">
      <c r="A18" s="99">
        <f t="shared" si="0"/>
        <v>18</v>
      </c>
      <c r="B18" s="18" t="s">
        <v>153</v>
      </c>
      <c r="C18" s="19" t="s">
        <v>141</v>
      </c>
      <c r="D18" s="22" t="s">
        <v>63</v>
      </c>
      <c r="E18" s="21">
        <v>0</v>
      </c>
      <c r="F18" s="21">
        <v>36</v>
      </c>
      <c r="G18" s="19"/>
    </row>
    <row r="19" spans="1:7" ht="19.899999999999999" customHeight="1" thickBot="1" x14ac:dyDescent="0.25">
      <c r="A19" s="99">
        <f t="shared" si="0"/>
        <v>19</v>
      </c>
      <c r="B19" s="18" t="s">
        <v>154</v>
      </c>
      <c r="C19" s="19" t="s">
        <v>142</v>
      </c>
      <c r="D19" s="22" t="s">
        <v>63</v>
      </c>
      <c r="E19" s="21">
        <v>30</v>
      </c>
      <c r="F19" s="21" t="s">
        <v>39</v>
      </c>
      <c r="G19" s="19"/>
    </row>
    <row r="20" spans="1:7" ht="19.899999999999999" customHeight="1" thickBot="1" x14ac:dyDescent="0.25">
      <c r="A20" s="99">
        <f t="shared" si="0"/>
        <v>20</v>
      </c>
      <c r="B20" s="18" t="s">
        <v>156</v>
      </c>
      <c r="C20" s="19" t="s">
        <v>143</v>
      </c>
      <c r="D20" s="22" t="s">
        <v>63</v>
      </c>
      <c r="E20" s="21">
        <v>90</v>
      </c>
      <c r="F20" s="21">
        <v>120</v>
      </c>
      <c r="G20" s="19"/>
    </row>
    <row r="21" spans="1:7" s="8" customFormat="1" ht="30" customHeight="1" thickBot="1" x14ac:dyDescent="0.25">
      <c r="A21" s="99">
        <f t="shared" si="0"/>
        <v>21</v>
      </c>
      <c r="B21" s="16">
        <v>3</v>
      </c>
      <c r="C21" s="30" t="s">
        <v>12</v>
      </c>
      <c r="D21" s="31"/>
      <c r="E21" s="32"/>
      <c r="F21" s="32"/>
      <c r="G21" s="33"/>
    </row>
    <row r="22" spans="1:7" ht="19.899999999999999" customHeight="1" thickBot="1" x14ac:dyDescent="0.25">
      <c r="A22" s="99">
        <f t="shared" si="0"/>
        <v>22</v>
      </c>
      <c r="B22" s="18" t="s">
        <v>157</v>
      </c>
      <c r="C22" s="19" t="s">
        <v>47</v>
      </c>
      <c r="D22" s="20" t="s">
        <v>18</v>
      </c>
      <c r="E22" s="21">
        <v>29.5</v>
      </c>
      <c r="F22" s="21">
        <v>17.8</v>
      </c>
      <c r="G22" s="19"/>
    </row>
    <row r="23" spans="1:7" ht="19.899999999999999" customHeight="1" thickBot="1" x14ac:dyDescent="0.25">
      <c r="A23" s="99">
        <f t="shared" si="0"/>
        <v>23</v>
      </c>
      <c r="B23" s="18" t="s">
        <v>158</v>
      </c>
      <c r="C23" s="19" t="s">
        <v>50</v>
      </c>
      <c r="D23" s="20"/>
      <c r="E23" s="21" t="s">
        <v>19</v>
      </c>
      <c r="F23" s="21" t="s">
        <v>19</v>
      </c>
      <c r="G23" s="19"/>
    </row>
    <row r="24" spans="1:7" ht="19.899999999999999" customHeight="1" thickBot="1" x14ac:dyDescent="0.25">
      <c r="A24" s="99">
        <f t="shared" si="0"/>
        <v>24</v>
      </c>
      <c r="B24" s="18" t="s">
        <v>159</v>
      </c>
      <c r="C24" s="19" t="s">
        <v>49</v>
      </c>
      <c r="D24" s="20" t="s">
        <v>18</v>
      </c>
      <c r="E24" s="21">
        <v>19.95</v>
      </c>
      <c r="F24" s="21">
        <v>12.6</v>
      </c>
      <c r="G24" s="19"/>
    </row>
    <row r="25" spans="1:7" ht="19.899999999999999" customHeight="1" thickBot="1" x14ac:dyDescent="0.25">
      <c r="A25" s="99">
        <f t="shared" si="0"/>
        <v>25</v>
      </c>
      <c r="B25" s="18" t="s">
        <v>160</v>
      </c>
      <c r="C25" s="19" t="s">
        <v>51</v>
      </c>
      <c r="D25" s="20"/>
      <c r="E25" s="21" t="s">
        <v>20</v>
      </c>
      <c r="F25" s="21" t="s">
        <v>20</v>
      </c>
      <c r="G25" s="19"/>
    </row>
    <row r="26" spans="1:7" ht="30.6" customHeight="1" thickBot="1" x14ac:dyDescent="0.25">
      <c r="A26" s="99">
        <f t="shared" si="0"/>
        <v>26</v>
      </c>
      <c r="B26" s="18" t="s">
        <v>161</v>
      </c>
      <c r="C26" s="24" t="s">
        <v>167</v>
      </c>
      <c r="D26" s="20"/>
      <c r="E26" s="21" t="s">
        <v>22</v>
      </c>
      <c r="F26" s="21" t="s">
        <v>375</v>
      </c>
      <c r="G26" s="19"/>
    </row>
    <row r="27" spans="1:7" ht="19.899999999999999" customHeight="1" thickBot="1" x14ac:dyDescent="0.25">
      <c r="A27" s="99">
        <f t="shared" si="0"/>
        <v>27</v>
      </c>
      <c r="B27" s="18" t="s">
        <v>162</v>
      </c>
      <c r="C27" s="24" t="s">
        <v>21</v>
      </c>
      <c r="D27" s="20"/>
      <c r="E27" s="21" t="s">
        <v>168</v>
      </c>
      <c r="F27" s="21" t="s">
        <v>39</v>
      </c>
      <c r="G27" s="19"/>
    </row>
    <row r="28" spans="1:7" ht="29.45" customHeight="1" thickBot="1" x14ac:dyDescent="0.25">
      <c r="A28" s="99">
        <f t="shared" si="0"/>
        <v>28</v>
      </c>
      <c r="B28" s="18" t="s">
        <v>163</v>
      </c>
      <c r="C28" s="24" t="s">
        <v>169</v>
      </c>
      <c r="D28" s="20"/>
      <c r="E28" s="21" t="s">
        <v>23</v>
      </c>
      <c r="F28" s="21" t="s">
        <v>23</v>
      </c>
      <c r="G28" s="19"/>
    </row>
    <row r="29" spans="1:7" ht="19.899999999999999" customHeight="1" thickBot="1" x14ac:dyDescent="0.25">
      <c r="A29" s="99">
        <f t="shared" si="0"/>
        <v>29</v>
      </c>
      <c r="B29" s="18" t="s">
        <v>164</v>
      </c>
      <c r="C29" s="19" t="s">
        <v>24</v>
      </c>
      <c r="D29" s="20"/>
      <c r="E29" s="21" t="s">
        <v>23</v>
      </c>
      <c r="F29" s="21" t="s">
        <v>39</v>
      </c>
      <c r="G29" s="19"/>
    </row>
    <row r="30" spans="1:7" ht="19.899999999999999" customHeight="1" thickBot="1" x14ac:dyDescent="0.25">
      <c r="A30" s="99">
        <f t="shared" si="0"/>
        <v>30</v>
      </c>
      <c r="B30" s="18" t="s">
        <v>165</v>
      </c>
      <c r="C30" s="19" t="s">
        <v>25</v>
      </c>
      <c r="D30" s="20" t="s">
        <v>26</v>
      </c>
      <c r="E30" s="21">
        <v>2.4</v>
      </c>
      <c r="F30" s="21">
        <v>24</v>
      </c>
      <c r="G30" s="19"/>
    </row>
    <row r="31" spans="1:7" ht="19.899999999999999" customHeight="1" thickBot="1" x14ac:dyDescent="0.25">
      <c r="A31" s="99">
        <f t="shared" si="0"/>
        <v>31</v>
      </c>
      <c r="B31" s="18" t="s">
        <v>80</v>
      </c>
      <c r="C31" s="19" t="s">
        <v>27</v>
      </c>
      <c r="D31" s="20" t="s">
        <v>26</v>
      </c>
      <c r="E31" s="21">
        <v>81</v>
      </c>
      <c r="F31" s="21">
        <v>24</v>
      </c>
      <c r="G31" s="19"/>
    </row>
    <row r="32" spans="1:7" s="8" customFormat="1" ht="30" customHeight="1" thickBot="1" x14ac:dyDescent="0.25">
      <c r="A32" s="99">
        <f t="shared" si="0"/>
        <v>32</v>
      </c>
      <c r="B32" s="16" t="s">
        <v>166</v>
      </c>
      <c r="C32" s="30" t="s">
        <v>28</v>
      </c>
      <c r="D32" s="31"/>
      <c r="E32" s="32"/>
      <c r="F32" s="37"/>
      <c r="G32" s="17"/>
    </row>
    <row r="33" spans="1:7" ht="19.899999999999999" customHeight="1" thickBot="1" x14ac:dyDescent="0.25">
      <c r="A33" s="99">
        <f t="shared" si="0"/>
        <v>33</v>
      </c>
      <c r="B33" s="18" t="s">
        <v>81</v>
      </c>
      <c r="C33" s="19" t="s">
        <v>127</v>
      </c>
      <c r="D33" s="20"/>
      <c r="E33" s="21" t="s">
        <v>125</v>
      </c>
      <c r="F33" s="21" t="s">
        <v>126</v>
      </c>
      <c r="G33" s="19"/>
    </row>
    <row r="34" spans="1:7" ht="19.899999999999999" customHeight="1" thickBot="1" x14ac:dyDescent="0.25">
      <c r="A34" s="99">
        <f t="shared" si="0"/>
        <v>34</v>
      </c>
      <c r="B34" s="18" t="s">
        <v>82</v>
      </c>
      <c r="C34" s="19" t="s">
        <v>170</v>
      </c>
      <c r="D34" s="20" t="s">
        <v>26</v>
      </c>
      <c r="E34" s="21">
        <v>10</v>
      </c>
      <c r="F34" s="21">
        <v>24</v>
      </c>
      <c r="G34" s="19"/>
    </row>
    <row r="35" spans="1:7" ht="30" customHeight="1" thickBot="1" x14ac:dyDescent="0.25">
      <c r="A35" s="99">
        <f t="shared" si="0"/>
        <v>35</v>
      </c>
      <c r="B35" s="18" t="s">
        <v>83</v>
      </c>
      <c r="C35" s="24" t="s">
        <v>171</v>
      </c>
      <c r="D35" s="20"/>
      <c r="E35" s="21">
        <v>16</v>
      </c>
      <c r="F35" s="21">
        <v>10</v>
      </c>
      <c r="G35" s="19"/>
    </row>
    <row r="36" spans="1:7" ht="19.899999999999999" customHeight="1" thickBot="1" x14ac:dyDescent="0.25">
      <c r="A36" s="99">
        <f t="shared" si="0"/>
        <v>36</v>
      </c>
      <c r="B36" s="18" t="s">
        <v>84</v>
      </c>
      <c r="C36" s="19" t="s">
        <v>172</v>
      </c>
      <c r="D36" s="20"/>
      <c r="E36" s="21">
        <v>16</v>
      </c>
      <c r="F36" s="21">
        <v>10</v>
      </c>
      <c r="G36" s="19"/>
    </row>
    <row r="37" spans="1:7" ht="30" customHeight="1" thickBot="1" x14ac:dyDescent="0.25">
      <c r="A37" s="99">
        <f t="shared" si="0"/>
        <v>37</v>
      </c>
      <c r="B37" s="18" t="s">
        <v>85</v>
      </c>
      <c r="C37" s="24" t="s">
        <v>198</v>
      </c>
      <c r="D37" s="20" t="s">
        <v>121</v>
      </c>
      <c r="E37" s="21" t="s">
        <v>367</v>
      </c>
      <c r="F37" s="21" t="s">
        <v>376</v>
      </c>
      <c r="G37" s="19"/>
    </row>
    <row r="38" spans="1:7" ht="19.899999999999999" customHeight="1" thickBot="1" x14ac:dyDescent="0.25">
      <c r="A38" s="99">
        <f t="shared" si="0"/>
        <v>38</v>
      </c>
      <c r="B38" s="18" t="s">
        <v>86</v>
      </c>
      <c r="C38" s="19" t="s">
        <v>199</v>
      </c>
      <c r="D38" s="20" t="s">
        <v>121</v>
      </c>
      <c r="E38" s="21">
        <v>1675</v>
      </c>
      <c r="F38" s="21">
        <v>3150</v>
      </c>
      <c r="G38" s="19"/>
    </row>
    <row r="39" spans="1:7" ht="19.899999999999999" customHeight="1" thickBot="1" x14ac:dyDescent="0.25">
      <c r="A39" s="99">
        <f t="shared" si="0"/>
        <v>39</v>
      </c>
      <c r="B39" s="18" t="s">
        <v>87</v>
      </c>
      <c r="C39" s="19" t="s">
        <v>200</v>
      </c>
      <c r="D39" s="20"/>
      <c r="E39" s="21" t="s">
        <v>247</v>
      </c>
      <c r="F39" s="21" t="s">
        <v>377</v>
      </c>
      <c r="G39" s="19"/>
    </row>
    <row r="40" spans="1:7" ht="19.899999999999999" customHeight="1" thickBot="1" x14ac:dyDescent="0.25">
      <c r="A40" s="99">
        <f t="shared" si="0"/>
        <v>40</v>
      </c>
      <c r="B40" s="18" t="s">
        <v>88</v>
      </c>
      <c r="C40" s="24" t="s">
        <v>201</v>
      </c>
      <c r="D40" s="20"/>
      <c r="E40" s="21" t="s">
        <v>368</v>
      </c>
      <c r="F40" s="21" t="s">
        <v>378</v>
      </c>
      <c r="G40" s="19"/>
    </row>
    <row r="41" spans="1:7" ht="19.899999999999999" customHeight="1" thickBot="1" x14ac:dyDescent="0.25">
      <c r="A41" s="99">
        <f t="shared" si="0"/>
        <v>41</v>
      </c>
      <c r="B41" s="18" t="s">
        <v>89</v>
      </c>
      <c r="C41" s="19" t="s">
        <v>34</v>
      </c>
      <c r="D41" s="20" t="s">
        <v>35</v>
      </c>
      <c r="E41" s="21">
        <v>40.299999999999997</v>
      </c>
      <c r="F41" s="21">
        <v>58</v>
      </c>
      <c r="G41" s="19"/>
    </row>
    <row r="42" spans="1:7" ht="19.899999999999999" customHeight="1" thickBot="1" x14ac:dyDescent="0.25">
      <c r="A42" s="99">
        <f t="shared" si="0"/>
        <v>42</v>
      </c>
      <c r="B42" s="18" t="s">
        <v>90</v>
      </c>
      <c r="C42" s="19" t="s">
        <v>36</v>
      </c>
      <c r="D42" s="20" t="s">
        <v>30</v>
      </c>
      <c r="E42" s="21">
        <v>33</v>
      </c>
      <c r="F42" s="21">
        <v>38</v>
      </c>
      <c r="G42" s="19"/>
    </row>
    <row r="43" spans="1:7" ht="19.899999999999999" customHeight="1" thickBot="1" x14ac:dyDescent="0.25">
      <c r="A43" s="99">
        <f t="shared" si="0"/>
        <v>43</v>
      </c>
      <c r="B43" s="18" t="s">
        <v>173</v>
      </c>
      <c r="C43" s="19" t="s">
        <v>175</v>
      </c>
      <c r="D43" s="20" t="s">
        <v>63</v>
      </c>
      <c r="E43" s="21">
        <v>3.8</v>
      </c>
      <c r="F43" s="21">
        <v>2.5</v>
      </c>
      <c r="G43" s="19"/>
    </row>
    <row r="44" spans="1:7" ht="30" customHeight="1" thickBot="1" x14ac:dyDescent="0.25">
      <c r="A44" s="99">
        <f t="shared" si="0"/>
        <v>44</v>
      </c>
      <c r="B44" s="18" t="s">
        <v>174</v>
      </c>
      <c r="C44" s="19" t="s">
        <v>381</v>
      </c>
      <c r="D44" s="20"/>
      <c r="E44" s="21" t="s">
        <v>369</v>
      </c>
      <c r="F44" s="21" t="s">
        <v>379</v>
      </c>
      <c r="G44" s="19"/>
    </row>
    <row r="45" spans="1:7" ht="19.899999999999999" customHeight="1" thickBot="1" x14ac:dyDescent="0.25">
      <c r="A45" s="99">
        <f t="shared" si="0"/>
        <v>45</v>
      </c>
      <c r="B45" s="18" t="s">
        <v>176</v>
      </c>
      <c r="C45" s="19" t="s">
        <v>178</v>
      </c>
      <c r="D45" s="20"/>
      <c r="E45" s="21" t="s">
        <v>370</v>
      </c>
      <c r="F45" s="21" t="s">
        <v>370</v>
      </c>
      <c r="G45" s="19"/>
    </row>
    <row r="46" spans="1:7" ht="19.899999999999999" customHeight="1" thickBot="1" x14ac:dyDescent="0.25">
      <c r="A46" s="99">
        <f t="shared" si="0"/>
        <v>46</v>
      </c>
      <c r="B46" s="18" t="s">
        <v>177</v>
      </c>
      <c r="C46" s="19" t="s">
        <v>185</v>
      </c>
      <c r="D46" s="20"/>
      <c r="E46" s="21" t="s">
        <v>370</v>
      </c>
      <c r="F46" s="21" t="s">
        <v>249</v>
      </c>
      <c r="G46" s="19"/>
    </row>
    <row r="47" spans="1:7" ht="19.899999999999999" customHeight="1" thickBot="1" x14ac:dyDescent="0.25">
      <c r="A47" s="99">
        <f t="shared" si="0"/>
        <v>47</v>
      </c>
      <c r="B47" s="18" t="s">
        <v>179</v>
      </c>
      <c r="C47" s="19" t="s">
        <v>382</v>
      </c>
      <c r="D47" s="20" t="s">
        <v>38</v>
      </c>
      <c r="E47" s="21" t="s">
        <v>39</v>
      </c>
      <c r="F47" s="21">
        <v>-6</v>
      </c>
      <c r="G47" s="19"/>
    </row>
    <row r="48" spans="1:7" ht="19.899999999999999" customHeight="1" thickBot="1" x14ac:dyDescent="0.25">
      <c r="A48" s="99">
        <f t="shared" si="0"/>
        <v>48</v>
      </c>
      <c r="B48" s="18" t="s">
        <v>180</v>
      </c>
      <c r="C48" s="19" t="s">
        <v>29</v>
      </c>
      <c r="D48" s="20" t="s">
        <v>30</v>
      </c>
      <c r="E48" s="21">
        <v>36</v>
      </c>
      <c r="F48" s="21">
        <v>24</v>
      </c>
      <c r="G48" s="19"/>
    </row>
    <row r="49" spans="1:7" ht="19.899999999999999" customHeight="1" thickBot="1" x14ac:dyDescent="0.25">
      <c r="A49" s="99">
        <f t="shared" si="0"/>
        <v>49</v>
      </c>
      <c r="B49" s="18" t="s">
        <v>182</v>
      </c>
      <c r="C49" s="19" t="s">
        <v>186</v>
      </c>
      <c r="D49" s="20" t="s">
        <v>30</v>
      </c>
      <c r="E49" s="21">
        <v>33</v>
      </c>
      <c r="F49" s="21">
        <v>24</v>
      </c>
      <c r="G49" s="19"/>
    </row>
    <row r="50" spans="1:7" ht="19.899999999999999" customHeight="1" thickBot="1" x14ac:dyDescent="0.25">
      <c r="A50" s="99">
        <f t="shared" si="0"/>
        <v>50</v>
      </c>
      <c r="B50" s="18" t="s">
        <v>183</v>
      </c>
      <c r="C50" s="19" t="s">
        <v>181</v>
      </c>
      <c r="D50" s="20" t="s">
        <v>134</v>
      </c>
      <c r="E50" s="21">
        <v>2.7</v>
      </c>
      <c r="F50" s="21">
        <v>13</v>
      </c>
      <c r="G50" s="19"/>
    </row>
    <row r="51" spans="1:7" ht="30" customHeight="1" thickBot="1" x14ac:dyDescent="0.25">
      <c r="A51" s="99">
        <f t="shared" si="0"/>
        <v>51</v>
      </c>
      <c r="B51" s="18" t="s">
        <v>184</v>
      </c>
      <c r="C51" s="19" t="s">
        <v>383</v>
      </c>
      <c r="D51" s="20"/>
      <c r="E51" s="21" t="s">
        <v>369</v>
      </c>
      <c r="F51" s="21" t="s">
        <v>379</v>
      </c>
      <c r="G51" s="19"/>
    </row>
    <row r="52" spans="1:7" ht="19.899999999999999" customHeight="1" thickBot="1" x14ac:dyDescent="0.25">
      <c r="A52" s="99">
        <f t="shared" si="0"/>
        <v>52</v>
      </c>
      <c r="B52" s="18" t="s">
        <v>187</v>
      </c>
      <c r="C52" s="19" t="s">
        <v>32</v>
      </c>
      <c r="D52" s="20" t="s">
        <v>33</v>
      </c>
      <c r="E52" s="21">
        <v>900</v>
      </c>
      <c r="F52" s="21">
        <v>800</v>
      </c>
      <c r="G52" s="19"/>
    </row>
    <row r="53" spans="1:7" ht="30" customHeight="1" thickBot="1" x14ac:dyDescent="0.25">
      <c r="A53" s="99">
        <f t="shared" si="0"/>
        <v>53</v>
      </c>
      <c r="B53" s="18" t="s">
        <v>188</v>
      </c>
      <c r="C53" s="19" t="s">
        <v>196</v>
      </c>
      <c r="D53" s="20" t="s">
        <v>121</v>
      </c>
      <c r="E53" s="21" t="s">
        <v>371</v>
      </c>
      <c r="F53" s="21" t="s">
        <v>376</v>
      </c>
      <c r="G53" s="19"/>
    </row>
    <row r="54" spans="1:7" ht="19.899999999999999" customHeight="1" thickBot="1" x14ac:dyDescent="0.25">
      <c r="A54" s="99">
        <f t="shared" si="0"/>
        <v>54</v>
      </c>
      <c r="B54" s="18" t="s">
        <v>189</v>
      </c>
      <c r="C54" s="19" t="s">
        <v>197</v>
      </c>
      <c r="D54" s="20" t="s">
        <v>121</v>
      </c>
      <c r="E54" s="21">
        <v>1500</v>
      </c>
      <c r="F54" s="21">
        <v>3150</v>
      </c>
      <c r="G54" s="19"/>
    </row>
    <row r="55" spans="1:7" ht="19.899999999999999" customHeight="1" thickBot="1" x14ac:dyDescent="0.25">
      <c r="A55" s="99">
        <f t="shared" si="0"/>
        <v>55</v>
      </c>
      <c r="B55" s="18" t="s">
        <v>190</v>
      </c>
      <c r="C55" s="19" t="s">
        <v>202</v>
      </c>
      <c r="D55" s="20"/>
      <c r="E55" s="21" t="s">
        <v>247</v>
      </c>
      <c r="F55" s="21" t="s">
        <v>247</v>
      </c>
      <c r="G55" s="19"/>
    </row>
    <row r="56" spans="1:7" ht="19.899999999999999" customHeight="1" thickBot="1" x14ac:dyDescent="0.25">
      <c r="A56" s="99">
        <f t="shared" si="0"/>
        <v>56</v>
      </c>
      <c r="B56" s="18" t="s">
        <v>191</v>
      </c>
      <c r="C56" s="19" t="s">
        <v>203</v>
      </c>
      <c r="D56" s="20"/>
      <c r="E56" s="21" t="s">
        <v>368</v>
      </c>
      <c r="F56" s="21" t="s">
        <v>380</v>
      </c>
      <c r="G56" s="19"/>
    </row>
    <row r="57" spans="1:7" ht="19.899999999999999" customHeight="1" thickBot="1" x14ac:dyDescent="0.25">
      <c r="A57" s="99">
        <f t="shared" si="0"/>
        <v>57</v>
      </c>
      <c r="B57" s="18" t="s">
        <v>192</v>
      </c>
      <c r="C57" s="19" t="s">
        <v>204</v>
      </c>
      <c r="D57" s="20"/>
      <c r="E57" s="21" t="s">
        <v>370</v>
      </c>
      <c r="F57" s="21" t="s">
        <v>370</v>
      </c>
      <c r="G57" s="19"/>
    </row>
    <row r="58" spans="1:7" ht="19.899999999999999" customHeight="1" thickBot="1" x14ac:dyDescent="0.25">
      <c r="A58" s="99">
        <f t="shared" si="0"/>
        <v>58</v>
      </c>
      <c r="B58" s="18" t="s">
        <v>193</v>
      </c>
      <c r="C58" s="19" t="s">
        <v>40</v>
      </c>
      <c r="D58" s="20"/>
      <c r="E58" s="21">
        <v>0</v>
      </c>
      <c r="F58" s="21">
        <v>0</v>
      </c>
      <c r="G58" s="19"/>
    </row>
    <row r="59" spans="1:7" ht="30" customHeight="1" thickBot="1" x14ac:dyDescent="0.25">
      <c r="A59" s="99">
        <f t="shared" si="0"/>
        <v>59</v>
      </c>
      <c r="B59" s="18" t="s">
        <v>194</v>
      </c>
      <c r="C59" s="19" t="s">
        <v>205</v>
      </c>
      <c r="D59" s="20"/>
      <c r="E59" s="21" t="s">
        <v>372</v>
      </c>
      <c r="F59" s="21" t="s">
        <v>372</v>
      </c>
      <c r="G59" s="19"/>
    </row>
    <row r="60" spans="1:7" ht="19.899999999999999" customHeight="1" thickBot="1" x14ac:dyDescent="0.25">
      <c r="A60" s="99">
        <f t="shared" si="0"/>
        <v>60</v>
      </c>
      <c r="B60" s="18" t="s">
        <v>195</v>
      </c>
      <c r="C60" s="19" t="s">
        <v>237</v>
      </c>
      <c r="D60" s="20" t="s">
        <v>63</v>
      </c>
      <c r="E60" s="21">
        <v>1.4</v>
      </c>
      <c r="F60" s="21">
        <v>40</v>
      </c>
      <c r="G60" s="19"/>
    </row>
    <row r="61" spans="1:7" ht="30" customHeight="1" thickBot="1" x14ac:dyDescent="0.25">
      <c r="A61" s="99">
        <f t="shared" si="0"/>
        <v>61</v>
      </c>
      <c r="B61" s="18" t="s">
        <v>238</v>
      </c>
      <c r="C61" s="24" t="s">
        <v>386</v>
      </c>
      <c r="D61" s="20" t="s">
        <v>63</v>
      </c>
      <c r="E61" s="21" t="s">
        <v>259</v>
      </c>
      <c r="F61" s="21" t="s">
        <v>259</v>
      </c>
      <c r="G61" s="19"/>
    </row>
    <row r="62" spans="1:7" s="8" customFormat="1" ht="30" customHeight="1" thickBot="1" x14ac:dyDescent="0.25">
      <c r="A62" s="99">
        <f t="shared" si="0"/>
        <v>62</v>
      </c>
      <c r="B62" s="16">
        <v>5</v>
      </c>
      <c r="C62" s="30" t="s">
        <v>41</v>
      </c>
      <c r="D62" s="31"/>
      <c r="E62" s="32"/>
      <c r="F62" s="37"/>
      <c r="G62" s="17"/>
    </row>
    <row r="63" spans="1:7" ht="19.899999999999999" customHeight="1" thickBot="1" x14ac:dyDescent="0.25">
      <c r="A63" s="99">
        <f t="shared" si="0"/>
        <v>63</v>
      </c>
      <c r="B63" s="18" t="s">
        <v>91</v>
      </c>
      <c r="C63" s="19" t="s">
        <v>54</v>
      </c>
      <c r="D63" s="20" t="s">
        <v>35</v>
      </c>
      <c r="E63" s="21">
        <v>40.700000000000003</v>
      </c>
      <c r="F63" s="21">
        <v>77</v>
      </c>
      <c r="G63" s="19"/>
    </row>
    <row r="64" spans="1:7" ht="19.899999999999999" customHeight="1" thickBot="1" x14ac:dyDescent="0.25">
      <c r="A64" s="99">
        <f t="shared" si="0"/>
        <v>64</v>
      </c>
      <c r="B64" s="18" t="s">
        <v>92</v>
      </c>
      <c r="C64" s="19" t="s">
        <v>55</v>
      </c>
      <c r="D64" s="20" t="s">
        <v>30</v>
      </c>
      <c r="E64" s="21">
        <v>45</v>
      </c>
      <c r="F64" s="21">
        <v>55</v>
      </c>
      <c r="G64" s="19"/>
    </row>
    <row r="65" spans="1:7" ht="19.899999999999999" customHeight="1" thickBot="1" x14ac:dyDescent="0.25">
      <c r="A65" s="99">
        <f t="shared" si="0"/>
        <v>65</v>
      </c>
      <c r="B65" s="18" t="s">
        <v>93</v>
      </c>
      <c r="C65" s="19" t="s">
        <v>175</v>
      </c>
      <c r="D65" s="20" t="s">
        <v>63</v>
      </c>
      <c r="E65" s="21">
        <v>1.36</v>
      </c>
      <c r="F65" s="21">
        <v>0.35</v>
      </c>
      <c r="G65" s="19"/>
    </row>
    <row r="66" spans="1:7" ht="19.899999999999999" customHeight="1" thickBot="1" x14ac:dyDescent="0.25">
      <c r="A66" s="99">
        <f t="shared" si="0"/>
        <v>66</v>
      </c>
      <c r="B66" s="18" t="s">
        <v>94</v>
      </c>
      <c r="C66" s="19" t="s">
        <v>387</v>
      </c>
      <c r="D66" s="20"/>
      <c r="E66" s="21" t="s">
        <v>56</v>
      </c>
      <c r="F66" s="21" t="s">
        <v>56</v>
      </c>
      <c r="G66" s="19"/>
    </row>
    <row r="67" spans="1:7" ht="19.899999999999999" customHeight="1" thickBot="1" x14ac:dyDescent="0.25">
      <c r="A67" s="99">
        <f t="shared" si="0"/>
        <v>67</v>
      </c>
      <c r="B67" s="18" t="s">
        <v>95</v>
      </c>
      <c r="C67" s="19" t="s">
        <v>58</v>
      </c>
      <c r="D67" s="20" t="s">
        <v>38</v>
      </c>
      <c r="E67" s="21">
        <v>12</v>
      </c>
      <c r="F67" s="21">
        <v>10</v>
      </c>
      <c r="G67" s="19"/>
    </row>
    <row r="68" spans="1:7" ht="19.899999999999999" customHeight="1" thickBot="1" x14ac:dyDescent="0.25">
      <c r="A68" s="99">
        <f t="shared" si="0"/>
        <v>68</v>
      </c>
      <c r="B68" s="18" t="s">
        <v>96</v>
      </c>
      <c r="C68" s="19" t="s">
        <v>57</v>
      </c>
      <c r="D68" s="20" t="s">
        <v>38</v>
      </c>
      <c r="E68" s="21">
        <v>0.1</v>
      </c>
      <c r="F68" s="21" t="s">
        <v>59</v>
      </c>
      <c r="G68" s="19"/>
    </row>
    <row r="69" spans="1:7" ht="19.899999999999999" customHeight="1" thickBot="1" x14ac:dyDescent="0.25">
      <c r="A69" s="99">
        <f t="shared" si="0"/>
        <v>69</v>
      </c>
      <c r="B69" s="18" t="s">
        <v>97</v>
      </c>
      <c r="C69" s="19" t="s">
        <v>181</v>
      </c>
      <c r="D69" s="20" t="s">
        <v>63</v>
      </c>
      <c r="E69" s="21">
        <v>2</v>
      </c>
      <c r="F69" s="21">
        <v>1.3</v>
      </c>
      <c r="G69" s="19"/>
    </row>
    <row r="70" spans="1:7" ht="19.899999999999999" customHeight="1" thickBot="1" x14ac:dyDescent="0.25">
      <c r="A70" s="99">
        <f t="shared" si="0"/>
        <v>70</v>
      </c>
      <c r="B70" s="18" t="s">
        <v>98</v>
      </c>
      <c r="C70" s="19" t="s">
        <v>60</v>
      </c>
      <c r="D70" s="20" t="s">
        <v>30</v>
      </c>
      <c r="E70" s="21">
        <v>38.5</v>
      </c>
      <c r="F70" s="21">
        <v>42.5</v>
      </c>
      <c r="G70" s="19"/>
    </row>
    <row r="71" spans="1:7" ht="19.899999999999999" customHeight="1" thickBot="1" x14ac:dyDescent="0.25">
      <c r="A71" s="99">
        <f t="shared" si="0"/>
        <v>71</v>
      </c>
      <c r="B71" s="18" t="s">
        <v>99</v>
      </c>
      <c r="C71" s="19" t="s">
        <v>388</v>
      </c>
      <c r="D71" s="20"/>
      <c r="E71" s="21" t="s">
        <v>61</v>
      </c>
      <c r="F71" s="21" t="s">
        <v>56</v>
      </c>
      <c r="G71" s="19"/>
    </row>
    <row r="72" spans="1:7" ht="19.899999999999999" customHeight="1" thickBot="1" x14ac:dyDescent="0.25">
      <c r="A72" s="99">
        <f t="shared" si="0"/>
        <v>72</v>
      </c>
      <c r="B72" s="18" t="s">
        <v>100</v>
      </c>
      <c r="C72" s="19" t="s">
        <v>64</v>
      </c>
      <c r="D72" s="20" t="s">
        <v>33</v>
      </c>
      <c r="E72" s="21">
        <v>300</v>
      </c>
      <c r="F72" s="21">
        <v>240</v>
      </c>
      <c r="G72" s="19"/>
    </row>
    <row r="73" spans="1:7" ht="19.899999999999999" customHeight="1" thickBot="1" x14ac:dyDescent="0.25">
      <c r="A73" s="99">
        <f t="shared" si="0"/>
        <v>73</v>
      </c>
      <c r="B73" s="18" t="s">
        <v>101</v>
      </c>
      <c r="C73" s="19" t="s">
        <v>206</v>
      </c>
      <c r="D73" s="20" t="s">
        <v>63</v>
      </c>
      <c r="E73" s="21">
        <v>20</v>
      </c>
      <c r="F73" s="21">
        <v>40</v>
      </c>
      <c r="G73" s="19"/>
    </row>
    <row r="74" spans="1:7" s="8" customFormat="1" ht="30" customHeight="1" thickBot="1" x14ac:dyDescent="0.25">
      <c r="A74" s="99">
        <f t="shared" si="0"/>
        <v>74</v>
      </c>
      <c r="B74" s="16">
        <v>6</v>
      </c>
      <c r="C74" s="30" t="s">
        <v>66</v>
      </c>
      <c r="D74" s="31"/>
      <c r="E74" s="32"/>
      <c r="F74" s="32"/>
      <c r="G74" s="33"/>
    </row>
    <row r="75" spans="1:7" ht="19.899999999999999" customHeight="1" thickBot="1" x14ac:dyDescent="0.25">
      <c r="A75" s="99">
        <f t="shared" si="0"/>
        <v>75</v>
      </c>
      <c r="B75" s="18" t="s">
        <v>102</v>
      </c>
      <c r="C75" s="19" t="s">
        <v>437</v>
      </c>
      <c r="D75" s="20" t="s">
        <v>38</v>
      </c>
      <c r="E75" s="21">
        <v>20</v>
      </c>
      <c r="F75" s="21">
        <v>100</v>
      </c>
      <c r="G75" s="19"/>
    </row>
    <row r="76" spans="1:7" ht="19.899999999999999" customHeight="1" thickBot="1" x14ac:dyDescent="0.25">
      <c r="A76" s="99">
        <f t="shared" si="0"/>
        <v>76</v>
      </c>
      <c r="B76" s="18" t="s">
        <v>103</v>
      </c>
      <c r="C76" s="19" t="s">
        <v>68</v>
      </c>
      <c r="D76" s="20" t="s">
        <v>38</v>
      </c>
      <c r="E76" s="21">
        <v>20</v>
      </c>
      <c r="F76" s="21">
        <v>23.5</v>
      </c>
      <c r="G76" s="19"/>
    </row>
    <row r="77" spans="1:7" ht="19.5" customHeight="1" thickBot="1" x14ac:dyDescent="0.25">
      <c r="A77" s="99">
        <f t="shared" si="0"/>
        <v>77</v>
      </c>
      <c r="B77" s="18" t="s">
        <v>104</v>
      </c>
      <c r="C77" s="24" t="s">
        <v>438</v>
      </c>
      <c r="D77" s="20" t="s">
        <v>38</v>
      </c>
      <c r="E77" s="21">
        <v>20</v>
      </c>
      <c r="F77" s="21">
        <v>20</v>
      </c>
      <c r="G77" s="19"/>
    </row>
    <row r="78" spans="1:7" ht="19.899999999999999" customHeight="1" thickBot="1" x14ac:dyDescent="0.25">
      <c r="A78" s="99">
        <f t="shared" si="0"/>
        <v>78</v>
      </c>
      <c r="B78" s="18" t="s">
        <v>105</v>
      </c>
      <c r="C78" s="19" t="s">
        <v>70</v>
      </c>
      <c r="D78" s="20" t="s">
        <v>38</v>
      </c>
      <c r="E78" s="21">
        <v>20</v>
      </c>
      <c r="F78" s="21">
        <v>21.4</v>
      </c>
      <c r="G78" s="19"/>
    </row>
    <row r="79" spans="1:7" s="8" customFormat="1" ht="30" customHeight="1" thickBot="1" x14ac:dyDescent="0.25">
      <c r="A79" s="99">
        <f t="shared" si="0"/>
        <v>79</v>
      </c>
      <c r="B79" s="16">
        <v>7</v>
      </c>
      <c r="C79" s="30" t="s">
        <v>71</v>
      </c>
      <c r="D79" s="31"/>
      <c r="E79" s="32"/>
      <c r="F79" s="32"/>
      <c r="G79" s="33"/>
    </row>
    <row r="80" spans="1:7" s="7" customFormat="1" ht="30" customHeight="1" thickBot="1" x14ac:dyDescent="0.25">
      <c r="A80" s="99">
        <f t="shared" si="0"/>
        <v>80</v>
      </c>
      <c r="B80" s="16" t="s">
        <v>72</v>
      </c>
      <c r="C80" s="38" t="s">
        <v>73</v>
      </c>
      <c r="D80" s="34"/>
      <c r="E80" s="35"/>
      <c r="F80" s="35"/>
      <c r="G80" s="36"/>
    </row>
    <row r="81" spans="1:7" ht="19.899999999999999" customHeight="1" thickBot="1" x14ac:dyDescent="0.25">
      <c r="A81" s="99">
        <f t="shared" si="0"/>
        <v>81</v>
      </c>
      <c r="B81" s="18" t="s">
        <v>106</v>
      </c>
      <c r="C81" s="19" t="s">
        <v>74</v>
      </c>
      <c r="D81" s="20" t="s">
        <v>38</v>
      </c>
      <c r="E81" s="21">
        <v>12.1</v>
      </c>
      <c r="F81" s="21">
        <v>13.31</v>
      </c>
      <c r="G81" s="19"/>
    </row>
    <row r="82" spans="1:7" ht="19.899999999999999" customHeight="1" thickBot="1" x14ac:dyDescent="0.25">
      <c r="A82" s="99">
        <f t="shared" si="0"/>
        <v>82</v>
      </c>
      <c r="B82" s="18" t="s">
        <v>107</v>
      </c>
      <c r="C82" s="19" t="s">
        <v>75</v>
      </c>
      <c r="D82" s="20" t="s">
        <v>38</v>
      </c>
      <c r="E82" s="21">
        <v>6.8</v>
      </c>
      <c r="F82" s="21">
        <v>5.9</v>
      </c>
      <c r="G82" s="19"/>
    </row>
    <row r="83" spans="1:7" ht="19.899999999999999" customHeight="1" thickBot="1" x14ac:dyDescent="0.25">
      <c r="A83" s="99">
        <f t="shared" si="0"/>
        <v>83</v>
      </c>
      <c r="B83" s="18" t="s">
        <v>108</v>
      </c>
      <c r="C83" s="19" t="s">
        <v>362</v>
      </c>
      <c r="D83" s="20" t="s">
        <v>76</v>
      </c>
      <c r="E83" s="21">
        <v>99.5</v>
      </c>
      <c r="F83" s="21">
        <v>99.88</v>
      </c>
      <c r="G83" s="19"/>
    </row>
    <row r="84" spans="1:7" ht="19.899999999999999" customHeight="1" thickBot="1" x14ac:dyDescent="0.25">
      <c r="A84" s="99">
        <f t="shared" si="0"/>
        <v>84</v>
      </c>
      <c r="B84" s="18" t="s">
        <v>109</v>
      </c>
      <c r="C84" s="19" t="s">
        <v>77</v>
      </c>
      <c r="D84" s="20" t="s">
        <v>38</v>
      </c>
      <c r="E84" s="21">
        <v>5</v>
      </c>
      <c r="F84" s="21">
        <v>4</v>
      </c>
      <c r="G84" s="19"/>
    </row>
    <row r="85" spans="1:7" s="6" customFormat="1" ht="30" customHeight="1" thickBot="1" x14ac:dyDescent="0.25">
      <c r="A85" s="99">
        <f t="shared" si="0"/>
        <v>85</v>
      </c>
      <c r="B85" s="16" t="s">
        <v>78</v>
      </c>
      <c r="C85" s="38" t="s">
        <v>79</v>
      </c>
      <c r="D85" s="26"/>
      <c r="E85" s="27"/>
      <c r="F85" s="27"/>
      <c r="G85" s="29"/>
    </row>
    <row r="86" spans="1:7" ht="19.899999999999999" customHeight="1" thickBot="1" x14ac:dyDescent="0.25">
      <c r="A86" s="99">
        <f t="shared" si="0"/>
        <v>86</v>
      </c>
      <c r="B86" s="18" t="s">
        <v>110</v>
      </c>
      <c r="C86" s="19" t="s">
        <v>74</v>
      </c>
      <c r="D86" s="20" t="s">
        <v>38</v>
      </c>
      <c r="E86" s="21">
        <v>8.5</v>
      </c>
      <c r="F86" s="21" t="s">
        <v>39</v>
      </c>
      <c r="G86" s="19"/>
    </row>
    <row r="87" spans="1:7" ht="19.899999999999999" customHeight="1" thickBot="1" x14ac:dyDescent="0.25">
      <c r="A87" s="99">
        <f t="shared" si="0"/>
        <v>87</v>
      </c>
      <c r="B87" s="18" t="s">
        <v>111</v>
      </c>
      <c r="C87" s="19" t="s">
        <v>75</v>
      </c>
      <c r="D87" s="20" t="s">
        <v>38</v>
      </c>
      <c r="E87" s="21">
        <v>7.6</v>
      </c>
      <c r="F87" s="21" t="s">
        <v>39</v>
      </c>
      <c r="G87" s="19"/>
    </row>
    <row r="88" spans="1:7" ht="19.899999999999999" customHeight="1" thickBot="1" x14ac:dyDescent="0.25">
      <c r="A88" s="99">
        <f t="shared" si="0"/>
        <v>88</v>
      </c>
      <c r="B88" s="18" t="s">
        <v>112</v>
      </c>
      <c r="C88" s="19" t="s">
        <v>362</v>
      </c>
      <c r="D88" s="20" t="s">
        <v>76</v>
      </c>
      <c r="E88" s="21">
        <v>99.5</v>
      </c>
      <c r="F88" s="21" t="s">
        <v>39</v>
      </c>
      <c r="G88" s="19"/>
    </row>
    <row r="89" spans="1:7" ht="19.899999999999999" customHeight="1" thickBot="1" x14ac:dyDescent="0.25">
      <c r="A89" s="99">
        <f t="shared" si="0"/>
        <v>89</v>
      </c>
      <c r="B89" s="18" t="s">
        <v>113</v>
      </c>
      <c r="C89" s="19" t="s">
        <v>114</v>
      </c>
      <c r="D89" s="20"/>
      <c r="E89" s="21"/>
      <c r="F89" s="21"/>
      <c r="G89" s="19"/>
    </row>
    <row r="90" spans="1:7" s="6" customFormat="1" ht="30" customHeight="1" thickBot="1" x14ac:dyDescent="0.25">
      <c r="A90" s="99">
        <f t="shared" si="0"/>
        <v>90</v>
      </c>
      <c r="B90" s="16" t="s">
        <v>115</v>
      </c>
      <c r="C90" s="28" t="s">
        <v>116</v>
      </c>
      <c r="D90" s="26"/>
      <c r="E90" s="27"/>
      <c r="F90" s="27"/>
      <c r="G90" s="29"/>
    </row>
    <row r="91" spans="1:7" ht="19.899999999999999" customHeight="1" thickBot="1" x14ac:dyDescent="0.25">
      <c r="A91" s="99">
        <f t="shared" si="0"/>
        <v>91</v>
      </c>
      <c r="B91" s="25"/>
      <c r="C91" s="43" t="s">
        <v>117</v>
      </c>
      <c r="D91" s="44"/>
      <c r="E91" s="89"/>
      <c r="F91" s="89"/>
      <c r="G91" s="46"/>
    </row>
    <row r="92" spans="1:7" ht="45" customHeight="1" thickBot="1" x14ac:dyDescent="0.25">
      <c r="A92" s="99">
        <f t="shared" si="0"/>
        <v>92</v>
      </c>
      <c r="B92" s="25"/>
      <c r="C92" s="335" t="s">
        <v>118</v>
      </c>
      <c r="D92" s="336"/>
      <c r="E92" s="336"/>
      <c r="F92" s="336"/>
      <c r="G92" s="46"/>
    </row>
    <row r="93" spans="1:7" s="6" customFormat="1" ht="30" customHeight="1" thickBot="1" x14ac:dyDescent="0.25">
      <c r="A93" s="99">
        <f t="shared" si="0"/>
        <v>93</v>
      </c>
      <c r="B93" s="16" t="s">
        <v>119</v>
      </c>
      <c r="C93" s="28" t="s">
        <v>120</v>
      </c>
      <c r="D93" s="26"/>
      <c r="E93" s="27"/>
      <c r="F93" s="27"/>
      <c r="G93" s="29"/>
    </row>
    <row r="94" spans="1:7" s="48" customFormat="1" ht="19.899999999999999" customHeight="1" thickBot="1" x14ac:dyDescent="0.25">
      <c r="A94" s="99">
        <f t="shared" si="0"/>
        <v>94</v>
      </c>
      <c r="B94" s="18" t="s">
        <v>215</v>
      </c>
      <c r="C94" s="58" t="s">
        <v>122</v>
      </c>
      <c r="D94" s="59" t="s">
        <v>38</v>
      </c>
      <c r="E94" s="94">
        <f>-20*LOG(4*PI()*(E22/0.3)*6376000*(SQRT((E9/6376)^2-(COS(RADIANS(E73)))^2)-SIN(RADIANS(E73))))</f>
        <v>-191.05986071903769</v>
      </c>
      <c r="F94" s="94">
        <f>-20*LOG(4*PI()*(F22/0.3)*6378000*(SQRT((F9/6378)^2-(COS(RADIANS(F73)))^2)-SIN(RADIANS(F73))))</f>
        <v>-208.84038697252709</v>
      </c>
      <c r="G94" s="61"/>
    </row>
    <row r="95" spans="1:7" s="48" customFormat="1" ht="19.899999999999999" customHeight="1" thickBot="1" x14ac:dyDescent="0.25">
      <c r="A95" s="99">
        <f t="shared" si="0"/>
        <v>95</v>
      </c>
      <c r="B95" s="18" t="s">
        <v>216</v>
      </c>
      <c r="C95" s="58" t="s">
        <v>235</v>
      </c>
      <c r="D95" s="59" t="s">
        <v>35</v>
      </c>
      <c r="E95" s="94">
        <f>E63+E49+E94</f>
        <v>-117.35986071903768</v>
      </c>
      <c r="F95" s="94">
        <f>F63+F49+F94</f>
        <v>-107.84038697252709</v>
      </c>
      <c r="G95" s="61"/>
    </row>
    <row r="96" spans="1:7" s="48" customFormat="1" ht="19.899999999999999" customHeight="1" thickBot="1" x14ac:dyDescent="0.25">
      <c r="A96" s="99">
        <f t="shared" si="0"/>
        <v>96</v>
      </c>
      <c r="B96" s="18" t="s">
        <v>217</v>
      </c>
      <c r="C96" s="58" t="s">
        <v>124</v>
      </c>
      <c r="D96" s="59" t="s">
        <v>35</v>
      </c>
      <c r="E96" s="94">
        <f>-228.6+10*LOG(E52*E30*1000000)</f>
        <v>-135.25546248849068</v>
      </c>
      <c r="F96" s="94">
        <f>-228.6+10*LOG(F52*F30*1000000)</f>
        <v>-125.76698771296449</v>
      </c>
      <c r="G96" s="61"/>
    </row>
    <row r="97" spans="1:7" s="48" customFormat="1" ht="19.899999999999999" customHeight="1" thickBot="1" x14ac:dyDescent="0.25">
      <c r="A97" s="99">
        <f t="shared" si="0"/>
        <v>97</v>
      </c>
      <c r="B97" s="18" t="s">
        <v>218</v>
      </c>
      <c r="C97" s="58" t="s">
        <v>208</v>
      </c>
      <c r="D97" s="59" t="s">
        <v>38</v>
      </c>
      <c r="E97" s="94">
        <v>10.9</v>
      </c>
      <c r="F97" s="94">
        <f>F95-F96</f>
        <v>17.926600740437408</v>
      </c>
      <c r="G97" s="61"/>
    </row>
    <row r="98" spans="1:7" s="48" customFormat="1" ht="19.899999999999999" customHeight="1" thickBot="1" x14ac:dyDescent="0.25">
      <c r="A98" s="99">
        <f t="shared" si="0"/>
        <v>98</v>
      </c>
      <c r="B98" s="18" t="s">
        <v>219</v>
      </c>
      <c r="C98" s="58" t="s">
        <v>212</v>
      </c>
      <c r="D98" s="59" t="s">
        <v>38</v>
      </c>
      <c r="E98" s="94">
        <f>-10*LOG(10^(-E75/10)+10^(-E76/10))</f>
        <v>16.989700043360187</v>
      </c>
      <c r="F98" s="94">
        <f>-10*LOG(10^(-F75/10)+10^(-F76/10))</f>
        <v>23.499999902773581</v>
      </c>
      <c r="G98" s="61"/>
    </row>
    <row r="99" spans="1:7" s="48" customFormat="1" ht="19.899999999999999" customHeight="1" thickBot="1" x14ac:dyDescent="0.25">
      <c r="A99" s="99">
        <f t="shared" si="0"/>
        <v>99</v>
      </c>
      <c r="B99" s="18" t="s">
        <v>220</v>
      </c>
      <c r="C99" s="58" t="s">
        <v>239</v>
      </c>
      <c r="D99" s="59" t="s">
        <v>38</v>
      </c>
      <c r="E99" s="94">
        <v>9.9</v>
      </c>
      <c r="F99" s="94">
        <f>-10*LOG(10^(-F97/10)+10^(-F98/10))</f>
        <v>16.864300575221321</v>
      </c>
      <c r="G99" s="61"/>
    </row>
    <row r="100" spans="1:7" s="48" customFormat="1" ht="19.899999999999999" customHeight="1" thickBot="1" x14ac:dyDescent="0.25">
      <c r="A100" s="99">
        <f t="shared" si="0"/>
        <v>100</v>
      </c>
      <c r="B100" s="18" t="s">
        <v>221</v>
      </c>
      <c r="C100" s="58" t="s">
        <v>123</v>
      </c>
      <c r="D100" s="59" t="s">
        <v>38</v>
      </c>
      <c r="E100" s="94">
        <f>-20*LOG(4*PI()*(E24/0.3)*6376000*(SQRT((E9/6376)^2-(COS(RADIANS(E73)))^2)-SIN(RADIANS(E73))))</f>
        <v>-187.66227839992976</v>
      </c>
      <c r="F100" s="94">
        <f>-20*LOG(4*PI()*(F24/0.3)*6378000*(SQRT((F9/6378)^2-(COS(RADIANS(F73)))^2)-SIN(RADIANS(F73))))</f>
        <v>-205.83939782870047</v>
      </c>
      <c r="G100" s="61"/>
    </row>
    <row r="101" spans="1:7" s="48" customFormat="1" ht="19.899999999999999" customHeight="1" thickBot="1" x14ac:dyDescent="0.25">
      <c r="A101" s="99">
        <f t="shared" si="0"/>
        <v>101</v>
      </c>
      <c r="B101" s="18" t="s">
        <v>222</v>
      </c>
      <c r="C101" s="58" t="s">
        <v>236</v>
      </c>
      <c r="D101" s="59" t="s">
        <v>35</v>
      </c>
      <c r="E101" s="94">
        <f>E41+E70+E100</f>
        <v>-108.86227839992976</v>
      </c>
      <c r="F101" s="94">
        <f>F41+F70+F100</f>
        <v>-105.33939782870047</v>
      </c>
      <c r="G101" s="61"/>
    </row>
    <row r="102" spans="1:7" s="48" customFormat="1" ht="27" customHeight="1" thickBot="1" x14ac:dyDescent="0.25">
      <c r="A102" s="99">
        <f t="shared" si="0"/>
        <v>102</v>
      </c>
      <c r="B102" s="18" t="s">
        <v>223</v>
      </c>
      <c r="C102" s="58" t="s">
        <v>389</v>
      </c>
      <c r="D102" s="59" t="s">
        <v>35</v>
      </c>
      <c r="E102" s="94">
        <f>-228.6+10*LOG(E72*E31*1000000)</f>
        <v>-124.74393726401686</v>
      </c>
      <c r="F102" s="94">
        <f>-228.6+10*LOG(F72*F31*1000000)</f>
        <v>-130.99577516576787</v>
      </c>
      <c r="G102" s="61"/>
    </row>
    <row r="103" spans="1:7" s="48" customFormat="1" ht="19.899999999999999" customHeight="1" thickBot="1" x14ac:dyDescent="0.25">
      <c r="A103" s="99">
        <f t="shared" si="0"/>
        <v>103</v>
      </c>
      <c r="B103" s="18" t="s">
        <v>224</v>
      </c>
      <c r="C103" s="58" t="s">
        <v>209</v>
      </c>
      <c r="D103" s="59" t="s">
        <v>38</v>
      </c>
      <c r="E103" s="94">
        <f>E101-E102</f>
        <v>15.8816588640871</v>
      </c>
      <c r="F103" s="94">
        <f>F101-F102</f>
        <v>25.656377337067397</v>
      </c>
      <c r="G103" s="61"/>
    </row>
    <row r="104" spans="1:7" s="48" customFormat="1" ht="19.899999999999999" customHeight="1" thickBot="1" x14ac:dyDescent="0.25">
      <c r="A104" s="99">
        <f t="shared" si="0"/>
        <v>104</v>
      </c>
      <c r="B104" s="18" t="s">
        <v>225</v>
      </c>
      <c r="C104" s="58" t="s">
        <v>213</v>
      </c>
      <c r="D104" s="59" t="s">
        <v>38</v>
      </c>
      <c r="E104" s="94">
        <f>-10*LOG(10^(-E77/10)+10^(-E78/10))</f>
        <v>16.989700043360187</v>
      </c>
      <c r="F104" s="94">
        <f>-10*LOG(10^(-F77/10)+10^(-F78/10))</f>
        <v>17.633529292771492</v>
      </c>
      <c r="G104" s="61"/>
    </row>
    <row r="105" spans="1:7" s="48" customFormat="1" ht="19.899999999999999" customHeight="1" thickBot="1" x14ac:dyDescent="0.25">
      <c r="A105" s="99">
        <f t="shared" si="0"/>
        <v>105</v>
      </c>
      <c r="B105" s="18" t="s">
        <v>226</v>
      </c>
      <c r="C105" s="58" t="s">
        <v>240</v>
      </c>
      <c r="D105" s="59" t="s">
        <v>38</v>
      </c>
      <c r="E105" s="94">
        <f>-10*LOG(10^(-E103/10)+10^(-E104/10))</f>
        <v>13.390137291343034</v>
      </c>
      <c r="F105" s="94">
        <f>-10*LOG(10^(-F103/10)+10^(-F104/10))</f>
        <v>16.997727632817949</v>
      </c>
      <c r="G105" s="61"/>
    </row>
    <row r="106" spans="1:7" s="57" customFormat="1" ht="19.899999999999999" customHeight="1" thickBot="1" x14ac:dyDescent="0.25">
      <c r="A106" s="99">
        <f t="shared" si="0"/>
        <v>106</v>
      </c>
      <c r="B106" s="62" t="s">
        <v>210</v>
      </c>
      <c r="C106" s="66" t="s">
        <v>241</v>
      </c>
      <c r="D106" s="67"/>
      <c r="E106" s="95"/>
      <c r="F106" s="95"/>
      <c r="G106" s="69"/>
    </row>
    <row r="107" spans="1:7" s="48" customFormat="1" ht="19.899999999999999" customHeight="1" thickBot="1" x14ac:dyDescent="0.25">
      <c r="A107" s="99">
        <f t="shared" si="0"/>
        <v>107</v>
      </c>
      <c r="B107" s="18" t="s">
        <v>227</v>
      </c>
      <c r="C107" s="58" t="s">
        <v>253</v>
      </c>
      <c r="D107" s="59" t="s">
        <v>38</v>
      </c>
      <c r="E107" s="94" t="str">
        <f>IF(LEFT(TRIM(E33),1)="T",-10*LOG(10^(-E99/10)+10^(-E105/10)),"-")</f>
        <v>-</v>
      </c>
      <c r="F107" s="94">
        <f>IF(LEFT(TRIM(F33),1)="T",-10*LOG(10^(-F99/10)+10^(-F105/10)),"-")</f>
        <v>13.920201762341355</v>
      </c>
      <c r="G107" s="61"/>
    </row>
    <row r="108" spans="1:7" s="48" customFormat="1" ht="19.899999999999999" customHeight="1" thickBot="1" x14ac:dyDescent="0.25">
      <c r="A108" s="99">
        <f t="shared" si="0"/>
        <v>108</v>
      </c>
      <c r="B108" s="18" t="s">
        <v>228</v>
      </c>
      <c r="C108" s="58" t="s">
        <v>214</v>
      </c>
      <c r="D108" s="59" t="s">
        <v>38</v>
      </c>
      <c r="E108" s="94" t="str">
        <f>IF(LEFT(TRIM(E33),1)="T",E81,"-")</f>
        <v>-</v>
      </c>
      <c r="F108" s="94">
        <f>IF(LEFT(TRIM(F33),1)="T",F81,"-")</f>
        <v>13.31</v>
      </c>
      <c r="G108" s="61"/>
    </row>
    <row r="109" spans="1:7" s="56" customFormat="1" ht="19.899999999999999" customHeight="1" thickBot="1" x14ac:dyDescent="0.25">
      <c r="A109" s="99">
        <f t="shared" si="0"/>
        <v>109</v>
      </c>
      <c r="B109" s="18" t="s">
        <v>229</v>
      </c>
      <c r="C109" s="92" t="s">
        <v>254</v>
      </c>
      <c r="D109" s="93" t="s">
        <v>38</v>
      </c>
      <c r="E109" s="91" t="str">
        <f>IF(LEFT(TRIM(E33),1)="T",E107-E108,"-")</f>
        <v>-</v>
      </c>
      <c r="F109" s="91">
        <f>IF(LEFT(TRIM(F33),1)="T",F107-F108,"-")</f>
        <v>0.61020176234135448</v>
      </c>
      <c r="G109" s="77"/>
    </row>
    <row r="110" spans="1:7" s="57" customFormat="1" ht="19.899999999999999" customHeight="1" thickBot="1" x14ac:dyDescent="0.25">
      <c r="A110" s="99">
        <f t="shared" si="0"/>
        <v>110</v>
      </c>
      <c r="B110" s="62" t="s">
        <v>211</v>
      </c>
      <c r="C110" s="66" t="s">
        <v>242</v>
      </c>
      <c r="D110" s="67"/>
      <c r="E110" s="95"/>
      <c r="F110" s="95"/>
      <c r="G110" s="69"/>
    </row>
    <row r="111" spans="1:7" s="56" customFormat="1" ht="19.899999999999999" customHeight="1" thickBot="1" x14ac:dyDescent="0.25">
      <c r="A111" s="99">
        <f t="shared" si="0"/>
        <v>111</v>
      </c>
      <c r="B111" s="18" t="s">
        <v>230</v>
      </c>
      <c r="C111" s="58" t="s">
        <v>255</v>
      </c>
      <c r="D111" s="59" t="s">
        <v>38</v>
      </c>
      <c r="E111" s="94">
        <v>9.9</v>
      </c>
      <c r="F111" s="94" t="str">
        <f>IF(LEFT(TRIM(F33),1)="R",F99,"-")</f>
        <v>-</v>
      </c>
      <c r="G111" s="82"/>
    </row>
    <row r="112" spans="1:7" s="56" customFormat="1" ht="19.899999999999999" customHeight="1" thickBot="1" x14ac:dyDescent="0.25">
      <c r="A112" s="99">
        <f t="shared" si="0"/>
        <v>112</v>
      </c>
      <c r="B112" s="18" t="s">
        <v>231</v>
      </c>
      <c r="C112" s="58" t="s">
        <v>245</v>
      </c>
      <c r="D112" s="59" t="s">
        <v>38</v>
      </c>
      <c r="E112" s="94">
        <f>IF(LEFT(TRIM(E33),1)="R",E86,"-")</f>
        <v>8.5</v>
      </c>
      <c r="F112" s="94" t="str">
        <f>IF(LEFT(TRIM(F33),1)="R",F81,"-")</f>
        <v>-</v>
      </c>
      <c r="G112" s="82"/>
    </row>
    <row r="113" spans="1:7" s="56" customFormat="1" ht="19.899999999999999" customHeight="1" thickBot="1" x14ac:dyDescent="0.25">
      <c r="A113" s="99">
        <f t="shared" si="0"/>
        <v>113</v>
      </c>
      <c r="B113" s="18" t="s">
        <v>232</v>
      </c>
      <c r="C113" s="92" t="s">
        <v>256</v>
      </c>
      <c r="D113" s="93" t="s">
        <v>38</v>
      </c>
      <c r="E113" s="91">
        <v>1.4</v>
      </c>
      <c r="F113" s="91" t="str">
        <f>IF(LEFT(TRIM(F33),1)="R",F111-F112,"-")</f>
        <v>-</v>
      </c>
      <c r="G113" s="82"/>
    </row>
    <row r="114" spans="1:7" s="56" customFormat="1" ht="19.899999999999999" customHeight="1" thickBot="1" x14ac:dyDescent="0.25">
      <c r="A114" s="99">
        <f t="shared" si="0"/>
        <v>114</v>
      </c>
      <c r="B114" s="18" t="s">
        <v>233</v>
      </c>
      <c r="C114" s="58" t="s">
        <v>257</v>
      </c>
      <c r="D114" s="59" t="s">
        <v>38</v>
      </c>
      <c r="E114" s="94">
        <f>IF(LEFT(TRIM(E33),1)="R",E105,"-")</f>
        <v>13.390137291343034</v>
      </c>
      <c r="F114" s="94" t="str">
        <f>IF(LEFT(TRIM(F33),1)="R",F105,"-")</f>
        <v>-</v>
      </c>
      <c r="G114" s="82"/>
    </row>
    <row r="115" spans="1:7" s="56" customFormat="1" ht="19.899999999999999" customHeight="1" thickBot="1" x14ac:dyDescent="0.25">
      <c r="A115" s="99">
        <f t="shared" si="0"/>
        <v>115</v>
      </c>
      <c r="B115" s="18" t="s">
        <v>243</v>
      </c>
      <c r="C115" s="58" t="s">
        <v>246</v>
      </c>
      <c r="D115" s="59" t="s">
        <v>38</v>
      </c>
      <c r="E115" s="94">
        <f>IF(LEFT(TRIM(E33),1)="R",E81,"-")</f>
        <v>12.1</v>
      </c>
      <c r="F115" s="94" t="str">
        <f>IF(LEFT(TRIM(F33),1)="R",F81,"-")</f>
        <v>-</v>
      </c>
      <c r="G115" s="82"/>
    </row>
    <row r="116" spans="1:7" s="56" customFormat="1" ht="19.899999999999999" customHeight="1" thickBot="1" x14ac:dyDescent="0.25">
      <c r="A116" s="99">
        <f t="shared" si="0"/>
        <v>116</v>
      </c>
      <c r="B116" s="18" t="s">
        <v>244</v>
      </c>
      <c r="C116" s="92" t="s">
        <v>258</v>
      </c>
      <c r="D116" s="93" t="s">
        <v>38</v>
      </c>
      <c r="E116" s="91">
        <f>IF(LEFT(TRIM(E33),1)="R",E114-E115,"-")</f>
        <v>1.2901372913430347</v>
      </c>
      <c r="F116" s="91" t="str">
        <f>IF(LEFT(TRIM(F33),1)="R",F114-F115,"-")</f>
        <v>-</v>
      </c>
      <c r="G116" s="82"/>
    </row>
    <row r="117" spans="1:7" s="56" customFormat="1" ht="19.899999999999999" customHeight="1" x14ac:dyDescent="0.2">
      <c r="A117" s="99"/>
      <c r="B117" s="53"/>
      <c r="C117" s="54"/>
      <c r="D117" s="55"/>
      <c r="E117" s="52"/>
      <c r="F117" s="52"/>
    </row>
    <row r="118" spans="1:7" s="56" customFormat="1" ht="19.899999999999999" customHeight="1" x14ac:dyDescent="0.2">
      <c r="A118" s="100"/>
      <c r="B118" s="53"/>
      <c r="C118" s="54"/>
      <c r="D118" s="55"/>
      <c r="E118" s="52"/>
      <c r="F118" s="52"/>
    </row>
    <row r="119" spans="1:7" ht="19.899999999999999" customHeight="1" x14ac:dyDescent="0.2">
      <c r="C119" s="11"/>
      <c r="E119" s="96"/>
      <c r="F119" s="97"/>
    </row>
    <row r="120" spans="1:7" ht="19.899999999999999" customHeight="1" x14ac:dyDescent="0.2">
      <c r="C120" s="11"/>
      <c r="E120" s="96"/>
      <c r="F120" s="97"/>
    </row>
    <row r="121" spans="1:7" ht="19.899999999999999" customHeight="1" x14ac:dyDescent="0.2">
      <c r="C121" s="11"/>
      <c r="E121" s="96"/>
      <c r="F121" s="97"/>
    </row>
    <row r="122" spans="1:7" ht="19.899999999999999" customHeight="1" x14ac:dyDescent="0.2">
      <c r="B122" s="75"/>
      <c r="C122" s="76"/>
    </row>
    <row r="123" spans="1:7" s="48" customFormat="1" ht="19.899999999999999" customHeight="1" x14ac:dyDescent="0.2">
      <c r="A123" s="99"/>
      <c r="B123" s="49"/>
      <c r="C123" s="50"/>
      <c r="D123" s="47"/>
      <c r="E123" s="42"/>
      <c r="F123" s="42"/>
    </row>
    <row r="124" spans="1:7" s="48" customFormat="1" ht="19.899999999999999" customHeight="1" x14ac:dyDescent="0.2">
      <c r="A124" s="99"/>
      <c r="B124" s="49"/>
      <c r="C124" s="50"/>
      <c r="D124" s="47"/>
      <c r="E124" s="42"/>
      <c r="F124" s="42"/>
    </row>
    <row r="125" spans="1:7" s="48" customFormat="1" ht="19.899999999999999" customHeight="1" x14ac:dyDescent="0.2">
      <c r="A125" s="99"/>
      <c r="B125" s="49"/>
      <c r="C125" s="50"/>
      <c r="D125" s="47"/>
      <c r="E125" s="42"/>
      <c r="F125" s="42"/>
    </row>
    <row r="126" spans="1:7" s="48" customFormat="1" ht="19.899999999999999" customHeight="1" x14ac:dyDescent="0.2">
      <c r="A126" s="99"/>
      <c r="B126" s="49"/>
      <c r="C126" s="50"/>
      <c r="D126" s="47"/>
      <c r="E126" s="42"/>
      <c r="F126" s="42"/>
    </row>
    <row r="127" spans="1:7" ht="19.899999999999999" customHeight="1" x14ac:dyDescent="0.2">
      <c r="B127" s="9"/>
      <c r="E127" s="42"/>
      <c r="F127" s="42"/>
    </row>
    <row r="128" spans="1:7" ht="19.899999999999999" customHeight="1" x14ac:dyDescent="0.2">
      <c r="B128" s="9"/>
      <c r="E128" s="42"/>
      <c r="F128" s="42"/>
    </row>
    <row r="129" spans="2:6" ht="19.899999999999999" customHeight="1" x14ac:dyDescent="0.2">
      <c r="B129" s="9"/>
      <c r="E129" s="42"/>
      <c r="F129" s="42"/>
    </row>
    <row r="130" spans="2:6" ht="19.899999999999999" customHeight="1" x14ac:dyDescent="0.2">
      <c r="B130" s="9"/>
      <c r="E130" s="42"/>
      <c r="F130" s="42"/>
    </row>
    <row r="131" spans="2:6" ht="19.899999999999999" customHeight="1" x14ac:dyDescent="0.2">
      <c r="B131" s="9"/>
      <c r="E131" s="42"/>
      <c r="F131" s="42"/>
    </row>
    <row r="132" spans="2:6" ht="19.899999999999999" customHeight="1" x14ac:dyDescent="0.2">
      <c r="B132" s="9"/>
      <c r="E132" s="42"/>
      <c r="F132" s="42"/>
    </row>
    <row r="133" spans="2:6" ht="19.899999999999999" customHeight="1" x14ac:dyDescent="0.2">
      <c r="B133" s="9"/>
      <c r="E133" s="42"/>
      <c r="F133" s="42"/>
    </row>
    <row r="134" spans="2:6" ht="19.899999999999999" customHeight="1" x14ac:dyDescent="0.2">
      <c r="B134" s="9"/>
      <c r="E134" s="42"/>
      <c r="F134" s="42"/>
    </row>
    <row r="135" spans="2:6" ht="19.899999999999999" customHeight="1" x14ac:dyDescent="0.2">
      <c r="B135" s="9"/>
      <c r="E135" s="42"/>
      <c r="F135" s="42"/>
    </row>
    <row r="136" spans="2:6" ht="19.899999999999999" customHeight="1" x14ac:dyDescent="0.2">
      <c r="B136" s="9"/>
      <c r="E136" s="42"/>
      <c r="F136" s="42"/>
    </row>
    <row r="137" spans="2:6" ht="19.899999999999999" customHeight="1" x14ac:dyDescent="0.2">
      <c r="B137" s="9"/>
      <c r="E137" s="42"/>
      <c r="F137" s="42"/>
    </row>
    <row r="138" spans="2:6" ht="19.899999999999999" customHeight="1" x14ac:dyDescent="0.2">
      <c r="B138" s="9"/>
      <c r="E138" s="42"/>
      <c r="F138" s="42"/>
    </row>
    <row r="139" spans="2:6" ht="19.899999999999999" customHeight="1" x14ac:dyDescent="0.2">
      <c r="B139" s="9"/>
      <c r="E139" s="42"/>
      <c r="F139" s="42"/>
    </row>
    <row r="140" spans="2:6" ht="19.899999999999999" customHeight="1" x14ac:dyDescent="0.2">
      <c r="B140" s="9"/>
      <c r="E140" s="42"/>
      <c r="F140" s="42"/>
    </row>
    <row r="141" spans="2:6" ht="19.899999999999999" customHeight="1" x14ac:dyDescent="0.2">
      <c r="B141" s="9"/>
      <c r="E141" s="42"/>
      <c r="F141" s="42"/>
    </row>
    <row r="142" spans="2:6" ht="19.899999999999999" customHeight="1" x14ac:dyDescent="0.2">
      <c r="B142" s="9"/>
      <c r="E142" s="42"/>
      <c r="F142" s="42"/>
    </row>
    <row r="143" spans="2:6" ht="19.899999999999999" customHeight="1" x14ac:dyDescent="0.2">
      <c r="B143" s="9"/>
      <c r="E143" s="42"/>
      <c r="F143" s="42"/>
    </row>
    <row r="144" spans="2:6" ht="19.899999999999999" customHeight="1" x14ac:dyDescent="0.2">
      <c r="B144" s="9"/>
      <c r="E144" s="42"/>
      <c r="F144" s="42"/>
    </row>
    <row r="145" spans="2:6" ht="19.899999999999999" customHeight="1" x14ac:dyDescent="0.2">
      <c r="B145" s="9"/>
      <c r="E145" s="42"/>
      <c r="F145" s="42"/>
    </row>
    <row r="146" spans="2:6" ht="19.899999999999999" customHeight="1" x14ac:dyDescent="0.2">
      <c r="B146" s="9"/>
      <c r="E146" s="42"/>
      <c r="F146" s="42"/>
    </row>
    <row r="147" spans="2:6" ht="19.899999999999999" customHeight="1" x14ac:dyDescent="0.2">
      <c r="B147" s="9"/>
      <c r="E147" s="42"/>
      <c r="F147" s="42"/>
    </row>
    <row r="148" spans="2:6" ht="19.899999999999999" customHeight="1" x14ac:dyDescent="0.2">
      <c r="B148" s="9"/>
      <c r="E148" s="42"/>
      <c r="F148" s="42"/>
    </row>
    <row r="149" spans="2:6" ht="19.899999999999999" customHeight="1" x14ac:dyDescent="0.2">
      <c r="B149" s="9"/>
      <c r="E149" s="42"/>
      <c r="F149" s="42"/>
    </row>
    <row r="150" spans="2:6" ht="19.899999999999999" customHeight="1" x14ac:dyDescent="0.2">
      <c r="B150" s="9"/>
      <c r="E150" s="42"/>
      <c r="F150" s="42"/>
    </row>
    <row r="151" spans="2:6" ht="19.899999999999999" customHeight="1" x14ac:dyDescent="0.2">
      <c r="B151" s="9"/>
      <c r="E151" s="42"/>
      <c r="F151" s="42"/>
    </row>
    <row r="152" spans="2:6" ht="19.899999999999999" customHeight="1" x14ac:dyDescent="0.2">
      <c r="B152" s="9"/>
      <c r="E152" s="42"/>
      <c r="F152" s="42"/>
    </row>
    <row r="153" spans="2:6" ht="19.899999999999999" customHeight="1" x14ac:dyDescent="0.2">
      <c r="B153" s="9"/>
      <c r="E153" s="42"/>
      <c r="F153" s="42"/>
    </row>
    <row r="154" spans="2:6" ht="19.899999999999999" customHeight="1" x14ac:dyDescent="0.2">
      <c r="B154" s="9"/>
      <c r="E154" s="42"/>
      <c r="F154" s="42"/>
    </row>
    <row r="155" spans="2:6" ht="19.899999999999999" customHeight="1" x14ac:dyDescent="0.2">
      <c r="B155" s="9"/>
      <c r="E155" s="42"/>
      <c r="F155" s="42"/>
    </row>
    <row r="156" spans="2:6" ht="19.899999999999999" customHeight="1" x14ac:dyDescent="0.2">
      <c r="B156" s="9"/>
      <c r="E156" s="42"/>
      <c r="F156" s="42"/>
    </row>
    <row r="157" spans="2:6" ht="19.899999999999999" customHeight="1" x14ac:dyDescent="0.2">
      <c r="B157" s="9"/>
      <c r="E157" s="42"/>
      <c r="F157" s="42"/>
    </row>
    <row r="158" spans="2:6" ht="19.899999999999999" customHeight="1" x14ac:dyDescent="0.2">
      <c r="B158" s="9"/>
      <c r="E158" s="42"/>
      <c r="F158" s="42"/>
    </row>
    <row r="159" spans="2:6" ht="19.899999999999999" customHeight="1" x14ac:dyDescent="0.2">
      <c r="B159" s="9"/>
      <c r="E159" s="42"/>
      <c r="F159" s="42"/>
    </row>
    <row r="160" spans="2:6" ht="19.899999999999999" customHeight="1" x14ac:dyDescent="0.2">
      <c r="B160" s="9"/>
      <c r="E160" s="42"/>
      <c r="F160" s="42"/>
    </row>
    <row r="161" spans="2:6" ht="19.899999999999999" customHeight="1" x14ac:dyDescent="0.2">
      <c r="B161" s="9"/>
      <c r="E161" s="42"/>
      <c r="F161" s="42"/>
    </row>
    <row r="162" spans="2:6" ht="19.899999999999999" customHeight="1" x14ac:dyDescent="0.2">
      <c r="B162" s="9"/>
      <c r="E162" s="42"/>
      <c r="F162" s="42"/>
    </row>
    <row r="163" spans="2:6" ht="19.899999999999999" customHeight="1" x14ac:dyDescent="0.2">
      <c r="B163" s="9"/>
      <c r="E163" s="42"/>
      <c r="F163" s="42"/>
    </row>
    <row r="164" spans="2:6" ht="19.899999999999999" customHeight="1" x14ac:dyDescent="0.2">
      <c r="B164" s="9"/>
      <c r="E164" s="42"/>
      <c r="F164" s="42"/>
    </row>
    <row r="165" spans="2:6" ht="19.899999999999999" customHeight="1" x14ac:dyDescent="0.2">
      <c r="B165" s="9"/>
      <c r="E165" s="42"/>
      <c r="F165" s="42"/>
    </row>
    <row r="166" spans="2:6" ht="19.899999999999999" customHeight="1" x14ac:dyDescent="0.2">
      <c r="B166" s="9"/>
      <c r="E166" s="42"/>
      <c r="F166" s="42"/>
    </row>
    <row r="167" spans="2:6" ht="19.899999999999999" customHeight="1" x14ac:dyDescent="0.2">
      <c r="B167" s="9"/>
      <c r="E167" s="42"/>
      <c r="F167" s="42"/>
    </row>
    <row r="168" spans="2:6" ht="19.899999999999999" customHeight="1" x14ac:dyDescent="0.2">
      <c r="B168" s="9"/>
      <c r="E168" s="42"/>
      <c r="F168" s="42"/>
    </row>
    <row r="169" spans="2:6" ht="19.899999999999999" customHeight="1" x14ac:dyDescent="0.2">
      <c r="B169" s="9"/>
      <c r="E169" s="42"/>
      <c r="F169" s="42"/>
    </row>
    <row r="170" spans="2:6" ht="19.899999999999999" customHeight="1" x14ac:dyDescent="0.2">
      <c r="B170" s="9"/>
      <c r="E170" s="42"/>
      <c r="F170" s="42"/>
    </row>
    <row r="171" spans="2:6" ht="19.899999999999999" customHeight="1" x14ac:dyDescent="0.2">
      <c r="B171" s="9"/>
      <c r="E171" s="42"/>
      <c r="F171" s="42"/>
    </row>
    <row r="172" spans="2:6" ht="19.899999999999999" customHeight="1" x14ac:dyDescent="0.2">
      <c r="B172" s="9"/>
      <c r="E172" s="42"/>
      <c r="F172" s="42"/>
    </row>
    <row r="173" spans="2:6" ht="19.899999999999999" customHeight="1" x14ac:dyDescent="0.2">
      <c r="B173" s="9"/>
      <c r="E173" s="42"/>
      <c r="F173" s="42"/>
    </row>
    <row r="174" spans="2:6" ht="19.899999999999999" customHeight="1" x14ac:dyDescent="0.2">
      <c r="B174" s="9"/>
      <c r="E174" s="42"/>
      <c r="F174" s="42"/>
    </row>
    <row r="175" spans="2:6" ht="19.899999999999999" customHeight="1" x14ac:dyDescent="0.2">
      <c r="B175" s="9"/>
      <c r="E175" s="42"/>
      <c r="F175" s="42"/>
    </row>
    <row r="176" spans="2:6" ht="19.899999999999999" customHeight="1" x14ac:dyDescent="0.2">
      <c r="B176" s="9"/>
      <c r="E176" s="42"/>
      <c r="F176" s="42"/>
    </row>
    <row r="177" spans="2:6" ht="19.899999999999999" customHeight="1" x14ac:dyDescent="0.2">
      <c r="B177" s="9"/>
      <c r="E177" s="42"/>
      <c r="F177" s="42"/>
    </row>
    <row r="178" spans="2:6" ht="19.899999999999999" customHeight="1" x14ac:dyDescent="0.2">
      <c r="B178" s="9"/>
      <c r="E178" s="42"/>
      <c r="F178" s="42"/>
    </row>
    <row r="179" spans="2:6" ht="19.899999999999999" customHeight="1" x14ac:dyDescent="0.2">
      <c r="B179" s="9"/>
      <c r="E179" s="42"/>
      <c r="F179" s="42"/>
    </row>
    <row r="180" spans="2:6" ht="19.899999999999999" customHeight="1" x14ac:dyDescent="0.2">
      <c r="B180" s="9"/>
      <c r="E180" s="42"/>
      <c r="F180" s="42"/>
    </row>
    <row r="181" spans="2:6" ht="19.899999999999999" customHeight="1" x14ac:dyDescent="0.2">
      <c r="B181" s="9"/>
      <c r="E181" s="42"/>
      <c r="F181" s="42"/>
    </row>
    <row r="182" spans="2:6" ht="19.899999999999999" customHeight="1" x14ac:dyDescent="0.2">
      <c r="B182" s="9"/>
      <c r="E182" s="42"/>
      <c r="F182" s="42"/>
    </row>
    <row r="183" spans="2:6" ht="19.899999999999999" customHeight="1" x14ac:dyDescent="0.2">
      <c r="B183" s="9"/>
      <c r="E183" s="42"/>
      <c r="F183" s="42"/>
    </row>
    <row r="184" spans="2:6" ht="19.899999999999999" customHeight="1" x14ac:dyDescent="0.2">
      <c r="B184" s="9"/>
      <c r="E184" s="42"/>
      <c r="F184" s="42"/>
    </row>
    <row r="185" spans="2:6" ht="19.899999999999999" customHeight="1" x14ac:dyDescent="0.2">
      <c r="B185" s="9"/>
      <c r="E185" s="42"/>
      <c r="F185" s="42"/>
    </row>
    <row r="186" spans="2:6" ht="19.899999999999999" customHeight="1" x14ac:dyDescent="0.2">
      <c r="B186" s="9"/>
      <c r="E186" s="42"/>
      <c r="F186" s="42"/>
    </row>
    <row r="187" spans="2:6" ht="19.899999999999999" customHeight="1" x14ac:dyDescent="0.2">
      <c r="B187" s="9"/>
      <c r="E187" s="42"/>
      <c r="F187" s="42"/>
    </row>
    <row r="188" spans="2:6" ht="19.899999999999999" customHeight="1" x14ac:dyDescent="0.2">
      <c r="B188" s="9"/>
      <c r="E188" s="42"/>
      <c r="F188" s="42"/>
    </row>
    <row r="189" spans="2:6" ht="19.899999999999999" customHeight="1" x14ac:dyDescent="0.2">
      <c r="B189" s="9"/>
      <c r="E189" s="42"/>
      <c r="F189" s="42"/>
    </row>
    <row r="190" spans="2:6" ht="19.899999999999999" customHeight="1" x14ac:dyDescent="0.2">
      <c r="B190" s="9"/>
      <c r="E190" s="42"/>
      <c r="F190" s="42"/>
    </row>
    <row r="191" spans="2:6" ht="19.899999999999999" customHeight="1" x14ac:dyDescent="0.2">
      <c r="B191" s="9"/>
      <c r="E191" s="42"/>
      <c r="F191" s="42"/>
    </row>
    <row r="192" spans="2:6" ht="19.899999999999999" customHeight="1" x14ac:dyDescent="0.2">
      <c r="B192" s="9"/>
      <c r="E192" s="42"/>
      <c r="F192" s="42"/>
    </row>
    <row r="193" spans="2:6" ht="19.899999999999999" customHeight="1" x14ac:dyDescent="0.2">
      <c r="B193" s="9"/>
      <c r="E193" s="42"/>
      <c r="F193" s="42"/>
    </row>
    <row r="194" spans="2:6" ht="19.899999999999999" customHeight="1" x14ac:dyDescent="0.2">
      <c r="B194" s="9"/>
      <c r="E194" s="42"/>
      <c r="F194" s="42"/>
    </row>
    <row r="195" spans="2:6" ht="19.899999999999999" customHeight="1" x14ac:dyDescent="0.2">
      <c r="B195" s="9"/>
      <c r="E195" s="42"/>
      <c r="F195" s="42"/>
    </row>
    <row r="196" spans="2:6" ht="19.899999999999999" customHeight="1" x14ac:dyDescent="0.2">
      <c r="B196" s="9"/>
      <c r="E196" s="42"/>
      <c r="F196" s="42"/>
    </row>
    <row r="197" spans="2:6" ht="19.899999999999999" customHeight="1" x14ac:dyDescent="0.2">
      <c r="B197" s="9"/>
      <c r="E197" s="42"/>
      <c r="F197" s="42"/>
    </row>
    <row r="198" spans="2:6" ht="19.899999999999999" customHeight="1" x14ac:dyDescent="0.2">
      <c r="B198" s="9"/>
      <c r="E198" s="42"/>
      <c r="F198" s="42"/>
    </row>
    <row r="199" spans="2:6" ht="19.899999999999999" customHeight="1" x14ac:dyDescent="0.2">
      <c r="B199" s="9"/>
      <c r="E199" s="42"/>
      <c r="F199" s="42"/>
    </row>
    <row r="200" spans="2:6" ht="19.899999999999999" customHeight="1" x14ac:dyDescent="0.2">
      <c r="B200" s="9"/>
      <c r="E200" s="42"/>
      <c r="F200" s="42"/>
    </row>
    <row r="201" spans="2:6" ht="19.899999999999999" customHeight="1" x14ac:dyDescent="0.2">
      <c r="B201" s="9"/>
      <c r="E201" s="42"/>
      <c r="F201" s="42"/>
    </row>
    <row r="202" spans="2:6" ht="19.899999999999999" customHeight="1" x14ac:dyDescent="0.2">
      <c r="B202" s="9"/>
      <c r="E202" s="42"/>
      <c r="F202" s="42"/>
    </row>
    <row r="203" spans="2:6" ht="19.899999999999999" customHeight="1" x14ac:dyDescent="0.2">
      <c r="B203" s="9"/>
      <c r="E203" s="42"/>
      <c r="F203" s="42"/>
    </row>
    <row r="204" spans="2:6" ht="19.899999999999999" customHeight="1" x14ac:dyDescent="0.2">
      <c r="B204" s="9"/>
      <c r="E204" s="42"/>
      <c r="F204" s="42"/>
    </row>
    <row r="205" spans="2:6" ht="19.899999999999999" customHeight="1" x14ac:dyDescent="0.2">
      <c r="B205" s="9"/>
      <c r="E205" s="42"/>
      <c r="F205" s="42"/>
    </row>
    <row r="206" spans="2:6" ht="19.899999999999999" customHeight="1" x14ac:dyDescent="0.2">
      <c r="B206" s="9"/>
      <c r="E206" s="42"/>
      <c r="F206" s="42"/>
    </row>
    <row r="207" spans="2:6" ht="19.899999999999999" customHeight="1" x14ac:dyDescent="0.2">
      <c r="B207" s="9"/>
      <c r="E207" s="42"/>
      <c r="F207" s="42"/>
    </row>
    <row r="208" spans="2:6" ht="19.899999999999999" customHeight="1" x14ac:dyDescent="0.2">
      <c r="B208" s="9"/>
      <c r="E208" s="42"/>
      <c r="F208" s="42"/>
    </row>
    <row r="209" spans="2:6" ht="19.899999999999999" customHeight="1" x14ac:dyDescent="0.2">
      <c r="B209" s="9"/>
      <c r="E209" s="42"/>
      <c r="F209" s="42"/>
    </row>
    <row r="210" spans="2:6" ht="19.899999999999999" customHeight="1" x14ac:dyDescent="0.2">
      <c r="B210" s="9"/>
      <c r="E210" s="42"/>
      <c r="F210" s="42"/>
    </row>
    <row r="211" spans="2:6" ht="19.899999999999999" customHeight="1" x14ac:dyDescent="0.2">
      <c r="B211" s="9"/>
      <c r="E211" s="42"/>
      <c r="F211" s="42"/>
    </row>
    <row r="212" spans="2:6" ht="19.899999999999999" customHeight="1" x14ac:dyDescent="0.2">
      <c r="B212" s="9"/>
      <c r="E212" s="42"/>
      <c r="F212" s="42"/>
    </row>
    <row r="213" spans="2:6" ht="19.899999999999999" customHeight="1" x14ac:dyDescent="0.2">
      <c r="B213" s="9"/>
      <c r="E213" s="42"/>
      <c r="F213" s="42"/>
    </row>
    <row r="214" spans="2:6" ht="19.899999999999999" customHeight="1" x14ac:dyDescent="0.2">
      <c r="B214" s="9"/>
      <c r="E214" s="42"/>
      <c r="F214" s="42"/>
    </row>
    <row r="215" spans="2:6" ht="19.899999999999999" customHeight="1" x14ac:dyDescent="0.2">
      <c r="B215" s="9"/>
      <c r="E215" s="42"/>
      <c r="F215" s="42"/>
    </row>
    <row r="216" spans="2:6" ht="19.899999999999999" customHeight="1" x14ac:dyDescent="0.2">
      <c r="B216" s="9"/>
      <c r="E216" s="42"/>
      <c r="F216" s="42"/>
    </row>
    <row r="217" spans="2:6" ht="19.899999999999999" customHeight="1" x14ac:dyDescent="0.2">
      <c r="B217" s="9"/>
      <c r="E217" s="42"/>
      <c r="F217" s="42"/>
    </row>
    <row r="218" spans="2:6" ht="19.899999999999999" customHeight="1" x14ac:dyDescent="0.2">
      <c r="B218" s="9"/>
      <c r="E218" s="42"/>
      <c r="F218" s="42"/>
    </row>
    <row r="219" spans="2:6" ht="19.899999999999999" customHeight="1" x14ac:dyDescent="0.2">
      <c r="B219" s="9"/>
      <c r="E219" s="42"/>
      <c r="F219" s="42"/>
    </row>
    <row r="220" spans="2:6" ht="19.899999999999999" customHeight="1" x14ac:dyDescent="0.2">
      <c r="B220" s="9"/>
      <c r="E220" s="42"/>
      <c r="F220" s="42"/>
    </row>
    <row r="221" spans="2:6" ht="19.899999999999999" customHeight="1" x14ac:dyDescent="0.2">
      <c r="B221" s="9"/>
      <c r="E221" s="42"/>
      <c r="F221" s="42"/>
    </row>
    <row r="222" spans="2:6" ht="19.899999999999999" customHeight="1" x14ac:dyDescent="0.2">
      <c r="B222" s="9"/>
      <c r="E222" s="42"/>
      <c r="F222" s="42"/>
    </row>
    <row r="223" spans="2:6" ht="19.899999999999999" customHeight="1" x14ac:dyDescent="0.2">
      <c r="B223" s="9"/>
      <c r="E223" s="42"/>
      <c r="F223" s="42"/>
    </row>
    <row r="224" spans="2:6" ht="19.899999999999999" customHeight="1" x14ac:dyDescent="0.2">
      <c r="B224" s="9"/>
      <c r="E224" s="42"/>
      <c r="F224" s="42"/>
    </row>
    <row r="225" spans="2:6" ht="19.899999999999999" customHeight="1" x14ac:dyDescent="0.2">
      <c r="B225" s="9"/>
      <c r="E225" s="42"/>
      <c r="F225" s="42"/>
    </row>
    <row r="226" spans="2:6" ht="19.899999999999999" customHeight="1" x14ac:dyDescent="0.2">
      <c r="B226" s="9"/>
      <c r="E226" s="42"/>
      <c r="F226" s="42"/>
    </row>
    <row r="227" spans="2:6" ht="19.899999999999999" customHeight="1" x14ac:dyDescent="0.2">
      <c r="B227" s="9"/>
      <c r="E227" s="42"/>
      <c r="F227" s="42"/>
    </row>
    <row r="228" spans="2:6" ht="19.899999999999999" customHeight="1" x14ac:dyDescent="0.2">
      <c r="B228" s="9"/>
      <c r="E228" s="42"/>
      <c r="F228" s="42"/>
    </row>
    <row r="229" spans="2:6" ht="19.899999999999999" customHeight="1" x14ac:dyDescent="0.2">
      <c r="B229" s="9"/>
      <c r="E229" s="42"/>
      <c r="F229" s="42"/>
    </row>
    <row r="230" spans="2:6" ht="19.899999999999999" customHeight="1" x14ac:dyDescent="0.2">
      <c r="B230" s="9"/>
      <c r="E230" s="42"/>
      <c r="F230" s="42"/>
    </row>
    <row r="231" spans="2:6" ht="19.899999999999999" customHeight="1" x14ac:dyDescent="0.2">
      <c r="B231" s="9"/>
      <c r="E231" s="42"/>
      <c r="F231" s="42"/>
    </row>
    <row r="232" spans="2:6" ht="19.899999999999999" customHeight="1" x14ac:dyDescent="0.2">
      <c r="B232" s="9"/>
      <c r="E232" s="42"/>
      <c r="F232" s="42"/>
    </row>
    <row r="233" spans="2:6" ht="19.899999999999999" customHeight="1" x14ac:dyDescent="0.2">
      <c r="B233" s="9"/>
      <c r="E233" s="42"/>
      <c r="F233" s="42"/>
    </row>
    <row r="234" spans="2:6" ht="19.899999999999999" customHeight="1" x14ac:dyDescent="0.2">
      <c r="B234" s="9"/>
      <c r="E234" s="42"/>
      <c r="F234" s="42"/>
    </row>
    <row r="235" spans="2:6" ht="19.899999999999999" customHeight="1" x14ac:dyDescent="0.2">
      <c r="B235" s="9"/>
      <c r="E235" s="42"/>
      <c r="F235" s="42"/>
    </row>
    <row r="236" spans="2:6" ht="19.899999999999999" customHeight="1" x14ac:dyDescent="0.2">
      <c r="B236" s="9"/>
      <c r="E236" s="42"/>
      <c r="F236" s="42"/>
    </row>
    <row r="237" spans="2:6" ht="19.899999999999999" customHeight="1" x14ac:dyDescent="0.2">
      <c r="B237" s="9"/>
      <c r="E237" s="42"/>
      <c r="F237" s="42"/>
    </row>
    <row r="238" spans="2:6" ht="19.899999999999999" customHeight="1" x14ac:dyDescent="0.2">
      <c r="B238" s="9"/>
      <c r="E238" s="42"/>
      <c r="F238" s="42"/>
    </row>
    <row r="239" spans="2:6" ht="19.899999999999999" customHeight="1" x14ac:dyDescent="0.2">
      <c r="B239" s="9"/>
      <c r="E239" s="42"/>
      <c r="F239" s="42"/>
    </row>
    <row r="240" spans="2:6" ht="19.899999999999999" customHeight="1" x14ac:dyDescent="0.2">
      <c r="B240" s="9"/>
      <c r="E240" s="42"/>
      <c r="F240" s="42"/>
    </row>
    <row r="241" spans="2:6" ht="19.899999999999999" customHeight="1" x14ac:dyDescent="0.2">
      <c r="B241" s="9"/>
      <c r="E241" s="42"/>
      <c r="F241" s="42"/>
    </row>
    <row r="242" spans="2:6" ht="19.899999999999999" customHeight="1" x14ac:dyDescent="0.2">
      <c r="B242" s="9"/>
      <c r="E242" s="42"/>
      <c r="F242" s="42"/>
    </row>
    <row r="243" spans="2:6" ht="19.899999999999999" customHeight="1" x14ac:dyDescent="0.2">
      <c r="B243" s="9"/>
      <c r="E243" s="42"/>
      <c r="F243" s="42"/>
    </row>
    <row r="244" spans="2:6" ht="19.899999999999999" customHeight="1" x14ac:dyDescent="0.2">
      <c r="B244" s="9"/>
      <c r="E244" s="42"/>
      <c r="F244" s="42"/>
    </row>
    <row r="245" spans="2:6" ht="19.899999999999999" customHeight="1" x14ac:dyDescent="0.2">
      <c r="B245" s="9"/>
      <c r="E245" s="42"/>
      <c r="F245" s="42"/>
    </row>
    <row r="246" spans="2:6" ht="19.899999999999999" customHeight="1" x14ac:dyDescent="0.2">
      <c r="B246" s="9"/>
      <c r="E246" s="42"/>
      <c r="F246" s="42"/>
    </row>
    <row r="247" spans="2:6" ht="19.899999999999999" customHeight="1" x14ac:dyDescent="0.2">
      <c r="B247" s="9"/>
      <c r="E247" s="42"/>
      <c r="F247" s="42"/>
    </row>
    <row r="248" spans="2:6" ht="19.899999999999999" customHeight="1" x14ac:dyDescent="0.2">
      <c r="B248" s="9"/>
      <c r="E248" s="42"/>
      <c r="F248" s="42"/>
    </row>
    <row r="249" spans="2:6" ht="19.899999999999999" customHeight="1" x14ac:dyDescent="0.2">
      <c r="B249" s="9"/>
      <c r="E249" s="42"/>
      <c r="F249" s="42"/>
    </row>
    <row r="250" spans="2:6" ht="19.899999999999999" customHeight="1" x14ac:dyDescent="0.2">
      <c r="B250" s="9"/>
    </row>
    <row r="251" spans="2:6" ht="19.899999999999999" customHeight="1" x14ac:dyDescent="0.2">
      <c r="B251" s="9"/>
    </row>
    <row r="252" spans="2:6" ht="19.899999999999999" customHeight="1" x14ac:dyDescent="0.2">
      <c r="B252" s="9"/>
    </row>
    <row r="253" spans="2:6" ht="19.899999999999999" customHeight="1" x14ac:dyDescent="0.2">
      <c r="B253" s="9"/>
    </row>
    <row r="254" spans="2:6" ht="19.899999999999999" customHeight="1" x14ac:dyDescent="0.2">
      <c r="B254" s="9"/>
    </row>
    <row r="255" spans="2:6" ht="19.899999999999999" customHeight="1" x14ac:dyDescent="0.2">
      <c r="B255" s="9"/>
    </row>
    <row r="256" spans="2:6" ht="19.899999999999999" customHeight="1" x14ac:dyDescent="0.2">
      <c r="B256" s="9"/>
    </row>
    <row r="257" spans="2:2" ht="19.899999999999999" customHeight="1" x14ac:dyDescent="0.2">
      <c r="B257" s="9"/>
    </row>
    <row r="258" spans="2:2" ht="19.899999999999999" customHeight="1" x14ac:dyDescent="0.2">
      <c r="B258" s="9"/>
    </row>
    <row r="259" spans="2:2" ht="19.899999999999999" customHeight="1" x14ac:dyDescent="0.2">
      <c r="B259" s="9"/>
    </row>
    <row r="260" spans="2:2" ht="19.899999999999999" customHeight="1" x14ac:dyDescent="0.2">
      <c r="B260" s="9"/>
    </row>
    <row r="261" spans="2:2" ht="19.899999999999999" customHeight="1" x14ac:dyDescent="0.2">
      <c r="B261" s="9"/>
    </row>
    <row r="262" spans="2:2" ht="19.899999999999999" customHeight="1" x14ac:dyDescent="0.2">
      <c r="B262" s="9"/>
    </row>
    <row r="263" spans="2:2" ht="19.899999999999999" customHeight="1" x14ac:dyDescent="0.2">
      <c r="B263" s="9"/>
    </row>
    <row r="264" spans="2:2" ht="19.899999999999999" customHeight="1" x14ac:dyDescent="0.2">
      <c r="B264" s="9"/>
    </row>
    <row r="265" spans="2:2" ht="19.899999999999999" customHeight="1" x14ac:dyDescent="0.2">
      <c r="B265" s="9"/>
    </row>
    <row r="266" spans="2:2" ht="19.899999999999999" customHeight="1" x14ac:dyDescent="0.2">
      <c r="B266" s="9"/>
    </row>
    <row r="267" spans="2:2" ht="19.899999999999999" customHeight="1" x14ac:dyDescent="0.2">
      <c r="B267" s="9"/>
    </row>
    <row r="268" spans="2:2" ht="19.899999999999999" customHeight="1" x14ac:dyDescent="0.2">
      <c r="B268" s="9"/>
    </row>
    <row r="269" spans="2:2" ht="19.899999999999999" customHeight="1" x14ac:dyDescent="0.2">
      <c r="B269" s="9"/>
    </row>
    <row r="270" spans="2:2" ht="19.899999999999999" customHeight="1" x14ac:dyDescent="0.2">
      <c r="B270" s="9"/>
    </row>
    <row r="271" spans="2:2" ht="19.899999999999999" customHeight="1" x14ac:dyDescent="0.2">
      <c r="B271" s="9"/>
    </row>
    <row r="272" spans="2:2" ht="19.899999999999999" customHeight="1" x14ac:dyDescent="0.2">
      <c r="B272" s="9"/>
    </row>
    <row r="273" spans="2:2" ht="19.899999999999999" customHeight="1" x14ac:dyDescent="0.2">
      <c r="B273" s="9"/>
    </row>
    <row r="274" spans="2:2" ht="19.899999999999999" customHeight="1" x14ac:dyDescent="0.2">
      <c r="B274" s="9"/>
    </row>
    <row r="275" spans="2:2" ht="19.899999999999999" customHeight="1" x14ac:dyDescent="0.2">
      <c r="B275" s="9"/>
    </row>
    <row r="276" spans="2:2" ht="19.899999999999999" customHeight="1" x14ac:dyDescent="0.2">
      <c r="B276" s="9"/>
    </row>
    <row r="277" spans="2:2" ht="19.899999999999999" customHeight="1" x14ac:dyDescent="0.2"/>
    <row r="278" spans="2:2" ht="19.899999999999999" customHeight="1" x14ac:dyDescent="0.2"/>
    <row r="279" spans="2:2" ht="19.899999999999999" customHeight="1" x14ac:dyDescent="0.2"/>
    <row r="280" spans="2:2" ht="19.899999999999999" customHeight="1" x14ac:dyDescent="0.2"/>
    <row r="281" spans="2:2" ht="19.899999999999999" customHeight="1" x14ac:dyDescent="0.2"/>
    <row r="282" spans="2:2" ht="19.899999999999999" customHeight="1" x14ac:dyDescent="0.2"/>
    <row r="283" spans="2:2" ht="19.899999999999999" customHeight="1" x14ac:dyDescent="0.2"/>
    <row r="284" spans="2:2" ht="19.899999999999999" customHeight="1" x14ac:dyDescent="0.2"/>
    <row r="285" spans="2:2" ht="19.899999999999999" customHeight="1" x14ac:dyDescent="0.2"/>
    <row r="286" spans="2:2" ht="19.899999999999999" customHeight="1" x14ac:dyDescent="0.2"/>
    <row r="287" spans="2:2" ht="19.899999999999999" customHeight="1" x14ac:dyDescent="0.2"/>
    <row r="288" spans="2:2" ht="19.899999999999999" customHeight="1" x14ac:dyDescent="0.2"/>
    <row r="289" ht="19.899999999999999" customHeight="1" x14ac:dyDescent="0.2"/>
    <row r="290" ht="19.899999999999999" customHeight="1" x14ac:dyDescent="0.2"/>
    <row r="291" ht="19.899999999999999" customHeight="1" x14ac:dyDescent="0.2"/>
    <row r="292" ht="19.899999999999999" customHeight="1" x14ac:dyDescent="0.2"/>
    <row r="293" ht="19.899999999999999" customHeight="1" x14ac:dyDescent="0.2"/>
    <row r="294" ht="19.899999999999999" customHeight="1" x14ac:dyDescent="0.2"/>
    <row r="295" ht="19.899999999999999" customHeight="1" x14ac:dyDescent="0.2"/>
    <row r="296" ht="19.899999999999999" customHeight="1" x14ac:dyDescent="0.2"/>
    <row r="297" ht="19.899999999999999" customHeight="1" x14ac:dyDescent="0.2"/>
    <row r="298" ht="19.899999999999999" customHeight="1" x14ac:dyDescent="0.2"/>
    <row r="299" ht="19.899999999999999" customHeight="1" x14ac:dyDescent="0.2"/>
    <row r="300" ht="19.899999999999999" customHeight="1" x14ac:dyDescent="0.2"/>
    <row r="301" ht="19.899999999999999" customHeight="1" x14ac:dyDescent="0.2"/>
    <row r="302" ht="19.899999999999999" customHeight="1" x14ac:dyDescent="0.2"/>
    <row r="303" ht="19.899999999999999" customHeight="1" x14ac:dyDescent="0.2"/>
    <row r="304" ht="19.899999999999999" customHeight="1" x14ac:dyDescent="0.2"/>
    <row r="305" ht="19.899999999999999" customHeight="1" x14ac:dyDescent="0.2"/>
    <row r="306" ht="19.899999999999999" customHeight="1" x14ac:dyDescent="0.2"/>
    <row r="307" ht="19.899999999999999" customHeight="1" x14ac:dyDescent="0.2"/>
    <row r="308" ht="19.899999999999999" customHeight="1" x14ac:dyDescent="0.2"/>
    <row r="309" ht="19.899999999999999" customHeight="1" x14ac:dyDescent="0.2"/>
    <row r="310" ht="19.899999999999999" customHeight="1" x14ac:dyDescent="0.2"/>
    <row r="311" ht="19.899999999999999" customHeight="1" x14ac:dyDescent="0.2"/>
    <row r="312" ht="19.899999999999999" customHeight="1" x14ac:dyDescent="0.2"/>
    <row r="313" ht="19.899999999999999" customHeight="1" x14ac:dyDescent="0.2"/>
    <row r="314" ht="19.899999999999999" customHeight="1" x14ac:dyDescent="0.2"/>
    <row r="315" ht="16.149999999999999" customHeight="1" x14ac:dyDescent="0.2"/>
    <row r="316" ht="16.149999999999999" customHeight="1" x14ac:dyDescent="0.2"/>
    <row r="317" ht="16.149999999999999" customHeight="1" x14ac:dyDescent="0.2"/>
    <row r="318" ht="16.149999999999999" customHeight="1" x14ac:dyDescent="0.2"/>
    <row r="319" ht="16.149999999999999" customHeight="1" x14ac:dyDescent="0.2"/>
    <row r="320" ht="16.149999999999999" customHeight="1" x14ac:dyDescent="0.2"/>
    <row r="321" ht="16.149999999999999" customHeight="1" x14ac:dyDescent="0.2"/>
    <row r="322" ht="16.149999999999999" customHeight="1" x14ac:dyDescent="0.2"/>
    <row r="323" ht="16.149999999999999" customHeight="1" x14ac:dyDescent="0.2"/>
    <row r="324" ht="16.149999999999999" customHeight="1" x14ac:dyDescent="0.2"/>
    <row r="325" ht="16.149999999999999" customHeight="1" x14ac:dyDescent="0.2"/>
    <row r="326" ht="16.149999999999999" customHeight="1" x14ac:dyDescent="0.2"/>
    <row r="327" ht="16.149999999999999" customHeight="1" x14ac:dyDescent="0.2"/>
    <row r="328" ht="16.149999999999999" customHeight="1" x14ac:dyDescent="0.2"/>
    <row r="329" ht="16.149999999999999" customHeight="1" x14ac:dyDescent="0.2"/>
    <row r="330" ht="16.149999999999999" customHeight="1" x14ac:dyDescent="0.2"/>
    <row r="331" ht="16.149999999999999" customHeight="1" x14ac:dyDescent="0.2"/>
    <row r="332" ht="16.149999999999999" customHeight="1" x14ac:dyDescent="0.2"/>
    <row r="333" ht="16.149999999999999" customHeight="1" x14ac:dyDescent="0.2"/>
    <row r="334" ht="16.149999999999999" customHeight="1" x14ac:dyDescent="0.2"/>
    <row r="335" ht="16.149999999999999" customHeight="1" x14ac:dyDescent="0.2"/>
    <row r="336" ht="16.149999999999999" customHeight="1" x14ac:dyDescent="0.2"/>
    <row r="337" ht="16.149999999999999" customHeight="1" x14ac:dyDescent="0.2"/>
    <row r="338" ht="16.149999999999999" customHeight="1" x14ac:dyDescent="0.2"/>
    <row r="339" ht="16.149999999999999" customHeight="1" x14ac:dyDescent="0.2"/>
    <row r="340" ht="16.149999999999999" customHeight="1" x14ac:dyDescent="0.2"/>
    <row r="341" ht="16.149999999999999" customHeight="1" x14ac:dyDescent="0.2"/>
    <row r="342" ht="16.149999999999999" customHeight="1" x14ac:dyDescent="0.2"/>
    <row r="343" ht="16.149999999999999" customHeight="1" x14ac:dyDescent="0.2"/>
    <row r="344" ht="16.149999999999999" customHeight="1" x14ac:dyDescent="0.2"/>
    <row r="345" ht="16.149999999999999" customHeight="1" x14ac:dyDescent="0.2"/>
    <row r="346" ht="16.149999999999999" customHeight="1" x14ac:dyDescent="0.2"/>
    <row r="347" ht="16.149999999999999" customHeight="1" x14ac:dyDescent="0.2"/>
    <row r="348" ht="16.149999999999999" customHeight="1" x14ac:dyDescent="0.2"/>
    <row r="349" ht="16.149999999999999" customHeight="1" x14ac:dyDescent="0.2"/>
    <row r="350" ht="16.149999999999999" customHeight="1" x14ac:dyDescent="0.2"/>
    <row r="351" ht="16.149999999999999" customHeight="1" x14ac:dyDescent="0.2"/>
    <row r="352" ht="16.149999999999999" customHeight="1" x14ac:dyDescent="0.2"/>
    <row r="353" ht="16.149999999999999" customHeight="1" x14ac:dyDescent="0.2"/>
    <row r="354" ht="16.149999999999999" customHeight="1" x14ac:dyDescent="0.2"/>
  </sheetData>
  <mergeCells count="1">
    <mergeCell ref="C92:F9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AUS-gso</vt:lpstr>
      <vt:lpstr>CAN-gso</vt:lpstr>
      <vt:lpstr>China-gso</vt:lpstr>
      <vt:lpstr>Japan-gso</vt:lpstr>
      <vt:lpstr>Malaysia-gso</vt:lpstr>
      <vt:lpstr>UAE-FSS GSO</vt:lpstr>
      <vt:lpstr>USA-gso</vt:lpstr>
      <vt:lpstr>USA-ngso</vt:lpstr>
      <vt:lpstr>USA Ref Links</vt:lpstr>
      <vt:lpstr>GSO Systems </vt:lpstr>
      <vt:lpstr>Non-GSO Systems</vt:lpstr>
      <vt:lpstr>'China-gso'!Print_Area</vt:lpstr>
      <vt:lpstr>'Japan-gso'!Print_Area</vt:lpstr>
      <vt:lpstr>'Malaysia-gso'!Print_Area</vt:lpstr>
      <vt:lpstr>'UAE-FSS GSO'!Print_Area</vt:lpstr>
      <vt:lpstr>'USA-gso'!Print_Area</vt:lpstr>
      <vt:lpstr>'USA-ngso'!Print_Area</vt:lpstr>
    </vt:vector>
  </TitlesOfParts>
  <Company>Rutherford Appleton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C. J.  Gibbins</dc:creator>
  <cp:lastModifiedBy>Nick Sinanis</cp:lastModifiedBy>
  <cp:lastPrinted>2002-04-15T09:57:45Z</cp:lastPrinted>
  <dcterms:created xsi:type="dcterms:W3CDTF">2001-08-22T15:01:29Z</dcterms:created>
  <dcterms:modified xsi:type="dcterms:W3CDTF">2026-10-05T16:54:30Z</dcterms:modified>
</cp:coreProperties>
</file>